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9 (หมวด 3)\"/>
    </mc:Choice>
  </mc:AlternateContent>
  <bookViews>
    <workbookView xWindow="-108" yWindow="-108" windowWidth="19416" windowHeight="10416" tabRatio="619"/>
  </bookViews>
  <sheets>
    <sheet name="สรุปการคำนวณ ปี 2569" sheetId="1" r:id="rId1"/>
    <sheet name="CH4จากseptic tank 2569" sheetId="4" r:id="rId2"/>
    <sheet name="CH4จากบ่อบำบัดไม่เติมอากาศ2569 " sheetId="5" r:id="rId3"/>
    <sheet name="สรุปการคำนวณ ปี 2568" sheetId="8" r:id="rId4"/>
    <sheet name="CH4จากseptic tank 2568" sheetId="10" r:id="rId5"/>
    <sheet name="CH4จากบ่อบำบัดไม่เติมอากาศ2568" sheetId="9" r:id="rId6"/>
    <sheet name="EF TGO AR5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0" localSheetId="4">#REF!</definedName>
    <definedName name="\0" localSheetId="5">#REF!</definedName>
    <definedName name="\0" localSheetId="6">#REF!</definedName>
    <definedName name="\0" localSheetId="3">#REF!</definedName>
    <definedName name="\0">#REF!</definedName>
    <definedName name="\a" localSheetId="4">#REF!</definedName>
    <definedName name="\a" localSheetId="5">#REF!</definedName>
    <definedName name="\a" localSheetId="6">#REF!</definedName>
    <definedName name="\a">#REF!</definedName>
    <definedName name="\b" localSheetId="4">#REF!</definedName>
    <definedName name="\b" localSheetId="5">#REF!</definedName>
    <definedName name="\b" localSheetId="6">#REF!</definedName>
    <definedName name="\b">#REF!</definedName>
    <definedName name="\c" localSheetId="4">#REF!</definedName>
    <definedName name="\c" localSheetId="5">#REF!</definedName>
    <definedName name="\c" localSheetId="6">#REF!</definedName>
    <definedName name="\c">#REF!</definedName>
    <definedName name="\d" localSheetId="4">#REF!</definedName>
    <definedName name="\d" localSheetId="5">#REF!</definedName>
    <definedName name="\d" localSheetId="6">#REF!</definedName>
    <definedName name="\d">#REF!</definedName>
    <definedName name="\e" localSheetId="4">#REF!</definedName>
    <definedName name="\e" localSheetId="5">#REF!</definedName>
    <definedName name="\e" localSheetId="6">#REF!</definedName>
    <definedName name="\e">#REF!</definedName>
    <definedName name="\f" localSheetId="4">#REF!</definedName>
    <definedName name="\f" localSheetId="5">#REF!</definedName>
    <definedName name="\f" localSheetId="6">#REF!</definedName>
    <definedName name="\f">#REF!</definedName>
    <definedName name="\g" localSheetId="4">#REF!</definedName>
    <definedName name="\g" localSheetId="5">#REF!</definedName>
    <definedName name="\g" localSheetId="6">#REF!</definedName>
    <definedName name="\g">#REF!</definedName>
    <definedName name="\h" localSheetId="4">#REF!</definedName>
    <definedName name="\h" localSheetId="5">#REF!</definedName>
    <definedName name="\h" localSheetId="6">#REF!</definedName>
    <definedName name="\h">#REF!</definedName>
    <definedName name="\i" localSheetId="4">#REF!</definedName>
    <definedName name="\i" localSheetId="5">#REF!</definedName>
    <definedName name="\i" localSheetId="6">#REF!</definedName>
    <definedName name="\i">#REF!</definedName>
    <definedName name="\j" localSheetId="4">#REF!</definedName>
    <definedName name="\j" localSheetId="5">#REF!</definedName>
    <definedName name="\j" localSheetId="6">#REF!</definedName>
    <definedName name="\j">#REF!</definedName>
    <definedName name="\p" localSheetId="4">#REF!</definedName>
    <definedName name="\p" localSheetId="5">#REF!</definedName>
    <definedName name="\p" localSheetId="6">#REF!</definedName>
    <definedName name="\p">#REF!</definedName>
    <definedName name="\s" localSheetId="4">#REF!</definedName>
    <definedName name="\s" localSheetId="5">#REF!</definedName>
    <definedName name="\s" localSheetId="6">#REF!</definedName>
    <definedName name="\s">#REF!</definedName>
    <definedName name="\x" localSheetId="4">#REF!</definedName>
    <definedName name="\x" localSheetId="5">#REF!</definedName>
    <definedName name="\x" localSheetId="6">#REF!</definedName>
    <definedName name="\x">#REF!</definedName>
    <definedName name="\z" localSheetId="4">#REF!</definedName>
    <definedName name="\z" localSheetId="5">#REF!</definedName>
    <definedName name="\z" localSheetId="6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4">#REF!</definedName>
    <definedName name="A" localSheetId="5">#REF!</definedName>
    <definedName name="A" localSheetId="6">#REF!</definedName>
    <definedName name="A">#REF!</definedName>
    <definedName name="B" localSheetId="4">#REF!</definedName>
    <definedName name="B" localSheetId="5">#REF!</definedName>
    <definedName name="B" localSheetId="6">#REF!</definedName>
    <definedName name="B">#REF!</definedName>
    <definedName name="BTU" localSheetId="6">[2]ม.ค.!$C$2</definedName>
    <definedName name="BTU">[3]ม.ค.!$C$2</definedName>
    <definedName name="BTU_16" localSheetId="4">#REF!</definedName>
    <definedName name="BTU_16" localSheetId="5">#REF!</definedName>
    <definedName name="BTU_16" localSheetId="6">#REF!</definedName>
    <definedName name="BTU_16">#REF!</definedName>
    <definedName name="BTU_17" localSheetId="4">#REF!</definedName>
    <definedName name="BTU_17" localSheetId="5">#REF!</definedName>
    <definedName name="BTU_17" localSheetId="6">#REF!</definedName>
    <definedName name="BTU_17">#REF!</definedName>
    <definedName name="BTU_18" localSheetId="4">#REF!</definedName>
    <definedName name="BTU_18" localSheetId="5">#REF!</definedName>
    <definedName name="BTU_18" localSheetId="6">#REF!</definedName>
    <definedName name="BTU_18">#REF!</definedName>
    <definedName name="BTU_19" localSheetId="4">#REF!</definedName>
    <definedName name="BTU_19" localSheetId="5">#REF!</definedName>
    <definedName name="BTU_19" localSheetId="6">#REF!</definedName>
    <definedName name="BTU_19">#REF!</definedName>
    <definedName name="BTU_20" localSheetId="4">#REF!</definedName>
    <definedName name="BTU_20" localSheetId="5">#REF!</definedName>
    <definedName name="BTU_20" localSheetId="6">#REF!</definedName>
    <definedName name="BTU_20">#REF!</definedName>
    <definedName name="BTU_21" localSheetId="4">#REF!</definedName>
    <definedName name="BTU_21" localSheetId="5">#REF!</definedName>
    <definedName name="BTU_21" localSheetId="6">#REF!</definedName>
    <definedName name="BTU_21">#REF!</definedName>
    <definedName name="BTU_22" localSheetId="4">#REF!</definedName>
    <definedName name="BTU_22" localSheetId="5">#REF!</definedName>
    <definedName name="BTU_22" localSheetId="6">#REF!</definedName>
    <definedName name="BTU_22">#REF!</definedName>
    <definedName name="BTU_23" localSheetId="4">#REF!</definedName>
    <definedName name="BTU_23" localSheetId="5">#REF!</definedName>
    <definedName name="BTU_23" localSheetId="6">#REF!</definedName>
    <definedName name="BTU_23">#REF!</definedName>
    <definedName name="BTU_24" localSheetId="4">#REF!</definedName>
    <definedName name="BTU_24" localSheetId="5">#REF!</definedName>
    <definedName name="BTU_24" localSheetId="6">#REF!</definedName>
    <definedName name="BTU_24">#REF!</definedName>
    <definedName name="BTU_25" localSheetId="4">#REF!</definedName>
    <definedName name="BTU_25" localSheetId="5">#REF!</definedName>
    <definedName name="BTU_25" localSheetId="6">#REF!</definedName>
    <definedName name="BTU_25">#REF!</definedName>
    <definedName name="BTU_26" localSheetId="4">#REF!</definedName>
    <definedName name="BTU_26" localSheetId="5">#REF!</definedName>
    <definedName name="BTU_26" localSheetId="6">#REF!</definedName>
    <definedName name="BTU_26">#REF!</definedName>
    <definedName name="C_" localSheetId="4">#REF!</definedName>
    <definedName name="C_" localSheetId="5">#REF!</definedName>
    <definedName name="C_" localSheetId="6">#REF!</definedName>
    <definedName name="C_">#REF!</definedName>
    <definedName name="Cal_16" localSheetId="4">#REF!</definedName>
    <definedName name="Cal_16" localSheetId="5">#REF!</definedName>
    <definedName name="Cal_16" localSheetId="6">#REF!</definedName>
    <definedName name="Cal_16">#REF!</definedName>
    <definedName name="Cal_17" localSheetId="4">#REF!</definedName>
    <definedName name="Cal_17" localSheetId="5">#REF!</definedName>
    <definedName name="Cal_17" localSheetId="6">#REF!</definedName>
    <definedName name="Cal_17">#REF!</definedName>
    <definedName name="Cal_18" localSheetId="4">#REF!</definedName>
    <definedName name="Cal_18" localSheetId="5">#REF!</definedName>
    <definedName name="Cal_18" localSheetId="6">#REF!</definedName>
    <definedName name="Cal_18">#REF!</definedName>
    <definedName name="Cal_19" localSheetId="4">#REF!</definedName>
    <definedName name="Cal_19" localSheetId="5">#REF!</definedName>
    <definedName name="Cal_19" localSheetId="6">#REF!</definedName>
    <definedName name="Cal_19">#REF!</definedName>
    <definedName name="Cal_20" localSheetId="4">#REF!</definedName>
    <definedName name="Cal_20" localSheetId="5">#REF!</definedName>
    <definedName name="Cal_20" localSheetId="6">#REF!</definedName>
    <definedName name="Cal_20">#REF!</definedName>
    <definedName name="Cal_21" localSheetId="4">#REF!</definedName>
    <definedName name="Cal_21" localSheetId="5">#REF!</definedName>
    <definedName name="Cal_21" localSheetId="6">#REF!</definedName>
    <definedName name="Cal_21">#REF!</definedName>
    <definedName name="Cal_22" localSheetId="4">#REF!</definedName>
    <definedName name="Cal_22" localSheetId="5">#REF!</definedName>
    <definedName name="Cal_22" localSheetId="6">#REF!</definedName>
    <definedName name="Cal_22">#REF!</definedName>
    <definedName name="Cal_23" localSheetId="4">#REF!</definedName>
    <definedName name="Cal_23" localSheetId="5">#REF!</definedName>
    <definedName name="Cal_23" localSheetId="6">#REF!</definedName>
    <definedName name="Cal_23">#REF!</definedName>
    <definedName name="Cal_24" localSheetId="4">#REF!</definedName>
    <definedName name="Cal_24" localSheetId="5">#REF!</definedName>
    <definedName name="Cal_24" localSheetId="6">#REF!</definedName>
    <definedName name="Cal_24">#REF!</definedName>
    <definedName name="Cal_25" localSheetId="4">#REF!</definedName>
    <definedName name="Cal_25" localSheetId="5">#REF!</definedName>
    <definedName name="Cal_25" localSheetId="6">#REF!</definedName>
    <definedName name="Cal_25">#REF!</definedName>
    <definedName name="Cal_26" localSheetId="4">#REF!</definedName>
    <definedName name="Cal_26" localSheetId="5">#REF!</definedName>
    <definedName name="Cal_26" localSheetId="6">#REF!</definedName>
    <definedName name="Cal_26">#REF!</definedName>
    <definedName name="CAT" localSheetId="4">#REF!</definedName>
    <definedName name="CAT" localSheetId="5">#REF!</definedName>
    <definedName name="CAT" localSheetId="6">#REF!</definedName>
    <definedName name="CAT">#REF!</definedName>
    <definedName name="D" localSheetId="4">#REF!</definedName>
    <definedName name="D" localSheetId="5">#REF!</definedName>
    <definedName name="D" localSheetId="6">#REF!</definedName>
    <definedName name="D">#REF!</definedName>
    <definedName name="DOG" localSheetId="4">#REF!</definedName>
    <definedName name="DOG" localSheetId="5">#REF!</definedName>
    <definedName name="DOG" localSheetId="6">#REF!</definedName>
    <definedName name="DOG">#REF!</definedName>
    <definedName name="E" localSheetId="4">#REF!</definedName>
    <definedName name="E" localSheetId="5">#REF!</definedName>
    <definedName name="E" localSheetId="6">#REF!</definedName>
    <definedName name="E">#REF!</definedName>
    <definedName name="Ein" localSheetId="4">#REF!</definedName>
    <definedName name="Ein" localSheetId="5">#REF!</definedName>
    <definedName name="Ein" localSheetId="6">#REF!</definedName>
    <definedName name="Ein">#REF!</definedName>
    <definedName name="Eout" localSheetId="4">#REF!</definedName>
    <definedName name="Eout" localSheetId="5">#REF!</definedName>
    <definedName name="Eout" localSheetId="6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4">#REF!</definedName>
    <definedName name="F" localSheetId="5">#REF!</definedName>
    <definedName name="F" localSheetId="6">#REF!</definedName>
    <definedName name="F">#REF!</definedName>
    <definedName name="Fuel" localSheetId="4">'[4]ม_ค_ _2_'!#REF!</definedName>
    <definedName name="Fuel" localSheetId="5">'[4]ม_ค_ _2_'!#REF!</definedName>
    <definedName name="Fuel">'[4]ม_ค_ _2_'!#REF!</definedName>
    <definedName name="Fuel_10" localSheetId="4">'[4]ก_ค_ _2_'!#REF!</definedName>
    <definedName name="Fuel_10" localSheetId="5">'[4]ก_ค_ _2_'!#REF!</definedName>
    <definedName name="Fuel_10">'[4]ก_ค_ _2_'!#REF!</definedName>
    <definedName name="Fuel_11" localSheetId="4">'[4]ส_ค_ _2_'!#REF!</definedName>
    <definedName name="Fuel_11" localSheetId="5">'[4]ส_ค_ _2_'!#REF!</definedName>
    <definedName name="Fuel_11">'[4]ส_ค_ _2_'!#REF!</definedName>
    <definedName name="Fuel_12" localSheetId="4">'[4]ก_ย_ _2_'!#REF!</definedName>
    <definedName name="Fuel_12" localSheetId="5">'[4]ก_ย_ _2_'!#REF!</definedName>
    <definedName name="Fuel_12">'[4]ก_ย_ _2_'!#REF!</definedName>
    <definedName name="Fuel_13" localSheetId="4">'[4]ต_ค_ _2_'!#REF!</definedName>
    <definedName name="Fuel_13" localSheetId="5">'[4]ต_ค_ _2_'!#REF!</definedName>
    <definedName name="Fuel_13">'[4]ต_ค_ _2_'!#REF!</definedName>
    <definedName name="Fuel_14" localSheetId="4">'[4]พ_ย_ _2_'!#REF!</definedName>
    <definedName name="Fuel_14" localSheetId="5">'[4]พ_ย_ _2_'!#REF!</definedName>
    <definedName name="Fuel_14">'[4]พ_ย_ _2_'!#REF!</definedName>
    <definedName name="Fuel_15" localSheetId="4">'[4]ธ_ค_ _2_'!#REF!</definedName>
    <definedName name="Fuel_15" localSheetId="5">'[4]ธ_ค_ _2_'!#REF!</definedName>
    <definedName name="Fuel_15">'[4]ธ_ค_ _2_'!#REF!</definedName>
    <definedName name="Fuel_16" localSheetId="4">#REF!</definedName>
    <definedName name="Fuel_16" localSheetId="5">#REF!</definedName>
    <definedName name="Fuel_16" localSheetId="6">#REF!</definedName>
    <definedName name="Fuel_16">#REF!</definedName>
    <definedName name="Fuel_17" localSheetId="4">#REF!</definedName>
    <definedName name="Fuel_17" localSheetId="5">#REF!</definedName>
    <definedName name="Fuel_17" localSheetId="6">#REF!</definedName>
    <definedName name="Fuel_17">#REF!</definedName>
    <definedName name="Fuel_18" localSheetId="4">#REF!</definedName>
    <definedName name="Fuel_18" localSheetId="5">#REF!</definedName>
    <definedName name="Fuel_18" localSheetId="6">#REF!</definedName>
    <definedName name="Fuel_18">#REF!</definedName>
    <definedName name="Fuel_19" localSheetId="4">#REF!</definedName>
    <definedName name="Fuel_19" localSheetId="5">#REF!</definedName>
    <definedName name="Fuel_19" localSheetId="6">#REF!</definedName>
    <definedName name="Fuel_19">#REF!</definedName>
    <definedName name="Fuel_20" localSheetId="4">#REF!</definedName>
    <definedName name="Fuel_20" localSheetId="5">#REF!</definedName>
    <definedName name="Fuel_20" localSheetId="6">#REF!</definedName>
    <definedName name="Fuel_20">#REF!</definedName>
    <definedName name="Fuel_21" localSheetId="4">#REF!</definedName>
    <definedName name="Fuel_21" localSheetId="5">#REF!</definedName>
    <definedName name="Fuel_21" localSheetId="6">#REF!</definedName>
    <definedName name="Fuel_21">#REF!</definedName>
    <definedName name="Fuel_22" localSheetId="4">#REF!</definedName>
    <definedName name="Fuel_22" localSheetId="5">#REF!</definedName>
    <definedName name="Fuel_22" localSheetId="6">#REF!</definedName>
    <definedName name="Fuel_22">#REF!</definedName>
    <definedName name="Fuel_23" localSheetId="4">#REF!</definedName>
    <definedName name="Fuel_23" localSheetId="5">#REF!</definedName>
    <definedName name="Fuel_23" localSheetId="6">#REF!</definedName>
    <definedName name="Fuel_23">#REF!</definedName>
    <definedName name="Fuel_24" localSheetId="4">#REF!</definedName>
    <definedName name="Fuel_24" localSheetId="5">#REF!</definedName>
    <definedName name="Fuel_24" localSheetId="6">#REF!</definedName>
    <definedName name="Fuel_24">#REF!</definedName>
    <definedName name="Fuel_25" localSheetId="4">#REF!</definedName>
    <definedName name="Fuel_25" localSheetId="5">#REF!</definedName>
    <definedName name="Fuel_25" localSheetId="6">#REF!</definedName>
    <definedName name="Fuel_25">#REF!</definedName>
    <definedName name="Fuel_26" localSheetId="4">#REF!</definedName>
    <definedName name="Fuel_26" localSheetId="5">#REF!</definedName>
    <definedName name="Fuel_26" localSheetId="6">#REF!</definedName>
    <definedName name="Fuel_26">#REF!</definedName>
    <definedName name="Fuel_5" localSheetId="4">'[4]ก_พ_ _2_'!#REF!</definedName>
    <definedName name="Fuel_5" localSheetId="5">'[4]ก_พ_ _2_'!#REF!</definedName>
    <definedName name="Fuel_5">'[4]ก_พ_ _2_'!#REF!</definedName>
    <definedName name="Fuel_6" localSheetId="4">'[4]ม___ค_ _2_'!#REF!</definedName>
    <definedName name="Fuel_6" localSheetId="5">'[4]ม___ค_ _2_'!#REF!</definedName>
    <definedName name="Fuel_6">'[4]ม___ค_ _2_'!#REF!</definedName>
    <definedName name="Fuel_7" localSheetId="4">'[4]เม_ย_ _2_'!#REF!</definedName>
    <definedName name="Fuel_7" localSheetId="5">'[4]เม_ย_ _2_'!#REF!</definedName>
    <definedName name="Fuel_7">'[4]เม_ย_ _2_'!#REF!</definedName>
    <definedName name="Fuel_8" localSheetId="4">'[4]พ_ค_ _2_'!#REF!</definedName>
    <definedName name="Fuel_8" localSheetId="5">'[4]พ_ค_ _2_'!#REF!</definedName>
    <definedName name="Fuel_8">'[4]พ_ค_ _2_'!#REF!</definedName>
    <definedName name="Fuel_9" localSheetId="4">'[4]ม__ย_ _2_'!#REF!</definedName>
    <definedName name="Fuel_9" localSheetId="5">'[4]ม__ย_ _2_'!#REF!</definedName>
    <definedName name="Fuel_9">'[4]ม__ย_ _2_'!#REF!</definedName>
    <definedName name="Fuel_i_10" localSheetId="4">'[4]ก_ค_ _2_'!#REF!</definedName>
    <definedName name="Fuel_i_10" localSheetId="5">'[4]ก_ค_ _2_'!#REF!</definedName>
    <definedName name="Fuel_i_10">'[4]ก_ค_ _2_'!#REF!</definedName>
    <definedName name="Fuel_i_11" localSheetId="4">'[4]ส_ค_ _2_'!#REF!</definedName>
    <definedName name="Fuel_i_11" localSheetId="5">'[4]ส_ค_ _2_'!#REF!</definedName>
    <definedName name="Fuel_i_11">'[4]ส_ค_ _2_'!#REF!</definedName>
    <definedName name="Fuel_i_12" localSheetId="4">'[4]ก_ย_ _2_'!#REF!</definedName>
    <definedName name="Fuel_i_12" localSheetId="5">'[4]ก_ย_ _2_'!#REF!</definedName>
    <definedName name="Fuel_i_12">'[4]ก_ย_ _2_'!#REF!</definedName>
    <definedName name="Fuel_i_13" localSheetId="4">'[4]ต_ค_ _2_'!#REF!</definedName>
    <definedName name="Fuel_i_13" localSheetId="5">'[4]ต_ค_ _2_'!#REF!</definedName>
    <definedName name="Fuel_i_13">'[4]ต_ค_ _2_'!#REF!</definedName>
    <definedName name="Fuel_i_14" localSheetId="4">'[4]พ_ย_ _2_'!#REF!</definedName>
    <definedName name="Fuel_i_14" localSheetId="5">'[4]พ_ย_ _2_'!#REF!</definedName>
    <definedName name="Fuel_i_14">'[4]พ_ย_ _2_'!#REF!</definedName>
    <definedName name="Fuel_i_15" localSheetId="4">'[4]ธ_ค_ _2_'!#REF!</definedName>
    <definedName name="Fuel_i_15" localSheetId="5">'[4]ธ_ค_ _2_'!#REF!</definedName>
    <definedName name="Fuel_i_15">'[4]ธ_ค_ _2_'!#REF!</definedName>
    <definedName name="Fuel_i_16" localSheetId="4">#REF!</definedName>
    <definedName name="Fuel_i_16" localSheetId="5">#REF!</definedName>
    <definedName name="Fuel_i_16" localSheetId="6">#REF!</definedName>
    <definedName name="Fuel_i_16">#REF!</definedName>
    <definedName name="Fuel_i_17" localSheetId="4">#REF!</definedName>
    <definedName name="Fuel_i_17" localSheetId="5">#REF!</definedName>
    <definedName name="Fuel_i_17" localSheetId="6">#REF!</definedName>
    <definedName name="Fuel_i_17">#REF!</definedName>
    <definedName name="Fuel_i_18" localSheetId="4">#REF!</definedName>
    <definedName name="Fuel_i_18" localSheetId="5">#REF!</definedName>
    <definedName name="Fuel_i_18" localSheetId="6">#REF!</definedName>
    <definedName name="Fuel_i_18">#REF!</definedName>
    <definedName name="Fuel_i_19" localSheetId="4">#REF!</definedName>
    <definedName name="Fuel_i_19" localSheetId="5">#REF!</definedName>
    <definedName name="Fuel_i_19" localSheetId="6">#REF!</definedName>
    <definedName name="Fuel_i_19">#REF!</definedName>
    <definedName name="Fuel_i_20" localSheetId="4">#REF!</definedName>
    <definedName name="Fuel_i_20" localSheetId="5">#REF!</definedName>
    <definedName name="Fuel_i_20" localSheetId="6">#REF!</definedName>
    <definedName name="Fuel_i_20">#REF!</definedName>
    <definedName name="Fuel_i_21" localSheetId="4">#REF!</definedName>
    <definedName name="Fuel_i_21" localSheetId="5">#REF!</definedName>
    <definedName name="Fuel_i_21" localSheetId="6">#REF!</definedName>
    <definedName name="Fuel_i_21">#REF!</definedName>
    <definedName name="Fuel_i_22" localSheetId="4">#REF!</definedName>
    <definedName name="Fuel_i_22" localSheetId="5">#REF!</definedName>
    <definedName name="Fuel_i_22" localSheetId="6">#REF!</definedName>
    <definedName name="Fuel_i_22">#REF!</definedName>
    <definedName name="Fuel_i_23" localSheetId="4">#REF!</definedName>
    <definedName name="Fuel_i_23" localSheetId="5">#REF!</definedName>
    <definedName name="Fuel_i_23" localSheetId="6">#REF!</definedName>
    <definedName name="Fuel_i_23">#REF!</definedName>
    <definedName name="Fuel_i_24" localSheetId="4">#REF!</definedName>
    <definedName name="Fuel_i_24" localSheetId="5">#REF!</definedName>
    <definedName name="Fuel_i_24" localSheetId="6">#REF!</definedName>
    <definedName name="Fuel_i_24">#REF!</definedName>
    <definedName name="Fuel_i_25" localSheetId="4">#REF!</definedName>
    <definedName name="Fuel_i_25" localSheetId="5">#REF!</definedName>
    <definedName name="Fuel_i_25" localSheetId="6">#REF!</definedName>
    <definedName name="Fuel_i_25">#REF!</definedName>
    <definedName name="Fuel_i_26" localSheetId="4">#REF!</definedName>
    <definedName name="Fuel_i_26" localSheetId="5">#REF!</definedName>
    <definedName name="Fuel_i_26" localSheetId="6">#REF!</definedName>
    <definedName name="Fuel_i_26">#REF!</definedName>
    <definedName name="Fuel_i_5" localSheetId="4">'[4]ก_พ_ _2_'!#REF!</definedName>
    <definedName name="Fuel_i_5" localSheetId="5">'[4]ก_พ_ _2_'!#REF!</definedName>
    <definedName name="Fuel_i_5">'[4]ก_พ_ _2_'!#REF!</definedName>
    <definedName name="Fuel_i_6" localSheetId="4">'[4]ม___ค_ _2_'!#REF!</definedName>
    <definedName name="Fuel_i_6" localSheetId="5">'[4]ม___ค_ _2_'!#REF!</definedName>
    <definedName name="Fuel_i_6">'[4]ม___ค_ _2_'!#REF!</definedName>
    <definedName name="Fuel_i_7" localSheetId="4">'[4]เม_ย_ _2_'!#REF!</definedName>
    <definedName name="Fuel_i_7" localSheetId="5">'[4]เม_ย_ _2_'!#REF!</definedName>
    <definedName name="Fuel_i_7">'[4]เม_ย_ _2_'!#REF!</definedName>
    <definedName name="Fuel_i_8" localSheetId="4">'[4]พ_ค_ _2_'!#REF!</definedName>
    <definedName name="Fuel_i_8" localSheetId="5">'[4]พ_ค_ _2_'!#REF!</definedName>
    <definedName name="Fuel_i_8">'[4]พ_ค_ _2_'!#REF!</definedName>
    <definedName name="Fuel_i_9" localSheetId="4">'[4]ม__ย_ _2_'!#REF!</definedName>
    <definedName name="Fuel_i_9" localSheetId="5">'[4]ม__ย_ _2_'!#REF!</definedName>
    <definedName name="Fuel_i_9">'[4]ม__ย_ _2_'!#REF!</definedName>
    <definedName name="Fuel_in" localSheetId="4">#REF!</definedName>
    <definedName name="Fuel_in" localSheetId="5">#REF!</definedName>
    <definedName name="Fuel_in" localSheetId="6">#REF!</definedName>
    <definedName name="Fuel_in">#REF!</definedName>
    <definedName name="FuelEnergy" localSheetId="4">#REF!</definedName>
    <definedName name="FuelEnergy" localSheetId="5">#REF!</definedName>
    <definedName name="FuelEnergy" localSheetId="6">#REF!</definedName>
    <definedName name="FuelEnergy">#REF!</definedName>
    <definedName name="G" localSheetId="4">#REF!</definedName>
    <definedName name="G" localSheetId="5">#REF!</definedName>
    <definedName name="G" localSheetId="6">#REF!</definedName>
    <definedName name="G">#REF!</definedName>
    <definedName name="Gross" localSheetId="4">'[4]ม_ค_ _2_'!#REF!</definedName>
    <definedName name="Gross" localSheetId="5">'[4]ม_ค_ _2_'!#REF!</definedName>
    <definedName name="Gross">'[4]ม_ค_ _2_'!#REF!</definedName>
    <definedName name="Gross_10" localSheetId="4">'[4]ก_ค_ _2_'!#REF!</definedName>
    <definedName name="Gross_10" localSheetId="5">'[4]ก_ค_ _2_'!#REF!</definedName>
    <definedName name="Gross_10">'[4]ก_ค_ _2_'!#REF!</definedName>
    <definedName name="Gross_11" localSheetId="4">'[4]ส_ค_ _2_'!#REF!</definedName>
    <definedName name="Gross_11" localSheetId="5">'[4]ส_ค_ _2_'!#REF!</definedName>
    <definedName name="Gross_11">'[4]ส_ค_ _2_'!#REF!</definedName>
    <definedName name="Gross_12" localSheetId="4">'[4]ก_ย_ _2_'!#REF!</definedName>
    <definedName name="Gross_12" localSheetId="5">'[4]ก_ย_ _2_'!#REF!</definedName>
    <definedName name="Gross_12">'[4]ก_ย_ _2_'!#REF!</definedName>
    <definedName name="Gross_13" localSheetId="4">'[4]ต_ค_ _2_'!#REF!</definedName>
    <definedName name="Gross_13" localSheetId="5">'[4]ต_ค_ _2_'!#REF!</definedName>
    <definedName name="Gross_13">'[4]ต_ค_ _2_'!#REF!</definedName>
    <definedName name="Gross_14" localSheetId="4">'[4]พ_ย_ _2_'!#REF!</definedName>
    <definedName name="Gross_14" localSheetId="5">'[4]พ_ย_ _2_'!#REF!</definedName>
    <definedName name="Gross_14">'[4]พ_ย_ _2_'!#REF!</definedName>
    <definedName name="Gross_15" localSheetId="4">'[4]ธ_ค_ _2_'!#REF!</definedName>
    <definedName name="Gross_15" localSheetId="5">'[4]ธ_ค_ _2_'!#REF!</definedName>
    <definedName name="Gross_15">'[4]ธ_ค_ _2_'!#REF!</definedName>
    <definedName name="Gross_16" localSheetId="4">#REF!</definedName>
    <definedName name="Gross_16" localSheetId="5">#REF!</definedName>
    <definedName name="Gross_16" localSheetId="6">#REF!</definedName>
    <definedName name="Gross_16">#REF!</definedName>
    <definedName name="Gross_17" localSheetId="4">#REF!</definedName>
    <definedName name="Gross_17" localSheetId="5">#REF!</definedName>
    <definedName name="Gross_17" localSheetId="6">#REF!</definedName>
    <definedName name="Gross_17">#REF!</definedName>
    <definedName name="Gross_18" localSheetId="4">#REF!</definedName>
    <definedName name="Gross_18" localSheetId="5">#REF!</definedName>
    <definedName name="Gross_18" localSheetId="6">#REF!</definedName>
    <definedName name="Gross_18">#REF!</definedName>
    <definedName name="Gross_19" localSheetId="4">#REF!</definedName>
    <definedName name="Gross_19" localSheetId="5">#REF!</definedName>
    <definedName name="Gross_19" localSheetId="6">#REF!</definedName>
    <definedName name="Gross_19">#REF!</definedName>
    <definedName name="Gross_20" localSheetId="4">#REF!</definedName>
    <definedName name="Gross_20" localSheetId="5">#REF!</definedName>
    <definedName name="Gross_20" localSheetId="6">#REF!</definedName>
    <definedName name="Gross_20">#REF!</definedName>
    <definedName name="Gross_21" localSheetId="4">#REF!</definedName>
    <definedName name="Gross_21" localSheetId="5">#REF!</definedName>
    <definedName name="Gross_21" localSheetId="6">#REF!</definedName>
    <definedName name="Gross_21">#REF!</definedName>
    <definedName name="Gross_22" localSheetId="4">#REF!</definedName>
    <definedName name="Gross_22" localSheetId="5">#REF!</definedName>
    <definedName name="Gross_22" localSheetId="6">#REF!</definedName>
    <definedName name="Gross_22">#REF!</definedName>
    <definedName name="Gross_23" localSheetId="4">#REF!</definedName>
    <definedName name="Gross_23" localSheetId="5">#REF!</definedName>
    <definedName name="Gross_23" localSheetId="6">#REF!</definedName>
    <definedName name="Gross_23">#REF!</definedName>
    <definedName name="Gross_24" localSheetId="4">#REF!</definedName>
    <definedName name="Gross_24" localSheetId="5">#REF!</definedName>
    <definedName name="Gross_24" localSheetId="6">#REF!</definedName>
    <definedName name="Gross_24">#REF!</definedName>
    <definedName name="Gross_25" localSheetId="4">#REF!</definedName>
    <definedName name="Gross_25" localSheetId="5">#REF!</definedName>
    <definedName name="Gross_25" localSheetId="6">#REF!</definedName>
    <definedName name="Gross_25">#REF!</definedName>
    <definedName name="Gross_26" localSheetId="4">#REF!</definedName>
    <definedName name="Gross_26" localSheetId="5">#REF!</definedName>
    <definedName name="Gross_26" localSheetId="6">#REF!</definedName>
    <definedName name="Gross_26">#REF!</definedName>
    <definedName name="Gross_5" localSheetId="4">'[4]ก_พ_ _2_'!#REF!</definedName>
    <definedName name="Gross_5" localSheetId="5">'[4]ก_พ_ _2_'!#REF!</definedName>
    <definedName name="Gross_5">'[4]ก_พ_ _2_'!#REF!</definedName>
    <definedName name="Gross_6" localSheetId="4">'[4]ม___ค_ _2_'!#REF!</definedName>
    <definedName name="Gross_6" localSheetId="5">'[4]ม___ค_ _2_'!#REF!</definedName>
    <definedName name="Gross_6">'[4]ม___ค_ _2_'!#REF!</definedName>
    <definedName name="Gross_7" localSheetId="4">'[4]เม_ย_ _2_'!#REF!</definedName>
    <definedName name="Gross_7" localSheetId="5">'[4]เม_ย_ _2_'!#REF!</definedName>
    <definedName name="Gross_7">'[4]เม_ย_ _2_'!#REF!</definedName>
    <definedName name="Gross_8" localSheetId="4">'[4]พ_ค_ _2_'!#REF!</definedName>
    <definedName name="Gross_8" localSheetId="5">'[4]พ_ค_ _2_'!#REF!</definedName>
    <definedName name="Gross_8">'[4]พ_ค_ _2_'!#REF!</definedName>
    <definedName name="Gross_9" localSheetId="4">'[4]ม__ย_ _2_'!#REF!</definedName>
    <definedName name="Gross_9" localSheetId="5">'[4]ม__ย_ _2_'!#REF!</definedName>
    <definedName name="Gross_9">'[4]ม__ย_ _2_'!#REF!</definedName>
    <definedName name="H" localSheetId="4">#REF!</definedName>
    <definedName name="H" localSheetId="5">#REF!</definedName>
    <definedName name="H" localSheetId="6">#REF!</definedName>
    <definedName name="H">#REF!</definedName>
    <definedName name="HEAD" localSheetId="4">#REF!</definedName>
    <definedName name="HEAD" localSheetId="5">#REF!</definedName>
    <definedName name="HEAD" localSheetId="6">#REF!</definedName>
    <definedName name="HEAD">#REF!</definedName>
    <definedName name="I" localSheetId="4">#REF!</definedName>
    <definedName name="I" localSheetId="5">#REF!</definedName>
    <definedName name="I" localSheetId="6">#REF!</definedName>
    <definedName name="I">#REF!</definedName>
    <definedName name="J" localSheetId="4">#REF!</definedName>
    <definedName name="J" localSheetId="5">#REF!</definedName>
    <definedName name="J" localSheetId="6">#REF!</definedName>
    <definedName name="J">#REF!</definedName>
    <definedName name="J._16" localSheetId="4">#REF!</definedName>
    <definedName name="J._16" localSheetId="5">#REF!</definedName>
    <definedName name="J._16" localSheetId="6">#REF!</definedName>
    <definedName name="J._16">#REF!</definedName>
    <definedName name="J._17" localSheetId="4">#REF!</definedName>
    <definedName name="J._17" localSheetId="5">#REF!</definedName>
    <definedName name="J._17" localSheetId="6">#REF!</definedName>
    <definedName name="J._17">#REF!</definedName>
    <definedName name="J._18" localSheetId="4">#REF!</definedName>
    <definedName name="J._18" localSheetId="5">#REF!</definedName>
    <definedName name="J._18" localSheetId="6">#REF!</definedName>
    <definedName name="J._18">#REF!</definedName>
    <definedName name="J._19" localSheetId="4">#REF!</definedName>
    <definedName name="J._19" localSheetId="5">#REF!</definedName>
    <definedName name="J._19" localSheetId="6">#REF!</definedName>
    <definedName name="J._19">#REF!</definedName>
    <definedName name="J._20" localSheetId="4">#REF!</definedName>
    <definedName name="J._20" localSheetId="5">#REF!</definedName>
    <definedName name="J._20" localSheetId="6">#REF!</definedName>
    <definedName name="J._20">#REF!</definedName>
    <definedName name="J._21" localSheetId="4">#REF!</definedName>
    <definedName name="J._21" localSheetId="5">#REF!</definedName>
    <definedName name="J._21" localSheetId="6">#REF!</definedName>
    <definedName name="J._21">#REF!</definedName>
    <definedName name="J._22" localSheetId="4">#REF!</definedName>
    <definedName name="J._22" localSheetId="5">#REF!</definedName>
    <definedName name="J._22" localSheetId="6">#REF!</definedName>
    <definedName name="J._22">#REF!</definedName>
    <definedName name="J._23" localSheetId="4">#REF!</definedName>
    <definedName name="J._23" localSheetId="5">#REF!</definedName>
    <definedName name="J._23" localSheetId="6">#REF!</definedName>
    <definedName name="J._23">#REF!</definedName>
    <definedName name="J._24" localSheetId="4">#REF!</definedName>
    <definedName name="J._24" localSheetId="5">#REF!</definedName>
    <definedName name="J._24" localSheetId="6">#REF!</definedName>
    <definedName name="J._24">#REF!</definedName>
    <definedName name="J._25" localSheetId="4">#REF!</definedName>
    <definedName name="J._25" localSheetId="5">#REF!</definedName>
    <definedName name="J._25" localSheetId="6">#REF!</definedName>
    <definedName name="J._25">#REF!</definedName>
    <definedName name="J._26" localSheetId="4">#REF!</definedName>
    <definedName name="J._26" localSheetId="5">#REF!</definedName>
    <definedName name="J._26" localSheetId="6">#REF!</definedName>
    <definedName name="J._26">#REF!</definedName>
    <definedName name="kJ" localSheetId="4">#REF!</definedName>
    <definedName name="kJ" localSheetId="5">#REF!</definedName>
    <definedName name="kJ" localSheetId="6">#REF!</definedName>
    <definedName name="kJ">#REF!</definedName>
    <definedName name="LHV" localSheetId="4">#REF!</definedName>
    <definedName name="LHV" localSheetId="5">#REF!</definedName>
    <definedName name="LHV" localSheetId="6">#REF!</definedName>
    <definedName name="LHV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ONTHL1" localSheetId="4">#REF!</definedName>
    <definedName name="MONTHL1" localSheetId="5">#REF!</definedName>
    <definedName name="MONTHL1" localSheetId="6">#REF!</definedName>
    <definedName name="MONTHL1">#REF!</definedName>
    <definedName name="Net" localSheetId="4">'[4]ม_ค_ _2_'!#REF!</definedName>
    <definedName name="Net" localSheetId="5">'[4]ม_ค_ _2_'!#REF!</definedName>
    <definedName name="Net">'[4]ม_ค_ _2_'!#REF!</definedName>
    <definedName name="Net_10" localSheetId="4">'[4]ก_ค_ _2_'!#REF!</definedName>
    <definedName name="Net_10" localSheetId="5">'[4]ก_ค_ _2_'!#REF!</definedName>
    <definedName name="Net_10">'[4]ก_ค_ _2_'!#REF!</definedName>
    <definedName name="Net_11" localSheetId="4">'[4]ส_ค_ _2_'!#REF!</definedName>
    <definedName name="Net_11" localSheetId="5">'[4]ส_ค_ _2_'!#REF!</definedName>
    <definedName name="Net_11">'[4]ส_ค_ _2_'!#REF!</definedName>
    <definedName name="Net_12" localSheetId="4">'[4]ก_ย_ _2_'!#REF!</definedName>
    <definedName name="Net_12" localSheetId="5">'[4]ก_ย_ _2_'!#REF!</definedName>
    <definedName name="Net_12">'[4]ก_ย_ _2_'!#REF!</definedName>
    <definedName name="Net_13" localSheetId="4">'[4]ต_ค_ _2_'!#REF!</definedName>
    <definedName name="Net_13" localSheetId="5">'[4]ต_ค_ _2_'!#REF!</definedName>
    <definedName name="Net_13">'[4]ต_ค_ _2_'!#REF!</definedName>
    <definedName name="Net_14" localSheetId="4">'[4]พ_ย_ _2_'!#REF!</definedName>
    <definedName name="Net_14" localSheetId="5">'[4]พ_ย_ _2_'!#REF!</definedName>
    <definedName name="Net_14">'[4]พ_ย_ _2_'!#REF!</definedName>
    <definedName name="Net_15" localSheetId="4">'[4]ธ_ค_ _2_'!#REF!</definedName>
    <definedName name="Net_15" localSheetId="5">'[4]ธ_ค_ _2_'!#REF!</definedName>
    <definedName name="Net_15">'[4]ธ_ค_ _2_'!#REF!</definedName>
    <definedName name="Net_16" localSheetId="4">#REF!</definedName>
    <definedName name="Net_16" localSheetId="5">#REF!</definedName>
    <definedName name="Net_16" localSheetId="6">#REF!</definedName>
    <definedName name="Net_16">#REF!</definedName>
    <definedName name="Net_17" localSheetId="4">#REF!</definedName>
    <definedName name="Net_17" localSheetId="5">#REF!</definedName>
    <definedName name="Net_17" localSheetId="6">#REF!</definedName>
    <definedName name="Net_17">#REF!</definedName>
    <definedName name="Net_18" localSheetId="4">#REF!</definedName>
    <definedName name="Net_18" localSheetId="5">#REF!</definedName>
    <definedName name="Net_18" localSheetId="6">#REF!</definedName>
    <definedName name="Net_18">#REF!</definedName>
    <definedName name="Net_19" localSheetId="4">#REF!</definedName>
    <definedName name="Net_19" localSheetId="5">#REF!</definedName>
    <definedName name="Net_19" localSheetId="6">#REF!</definedName>
    <definedName name="Net_19">#REF!</definedName>
    <definedName name="Net_20" localSheetId="4">#REF!</definedName>
    <definedName name="Net_20" localSheetId="5">#REF!</definedName>
    <definedName name="Net_20" localSheetId="6">#REF!</definedName>
    <definedName name="Net_20">#REF!</definedName>
    <definedName name="Net_21" localSheetId="4">#REF!</definedName>
    <definedName name="Net_21" localSheetId="5">#REF!</definedName>
    <definedName name="Net_21" localSheetId="6">#REF!</definedName>
    <definedName name="Net_21">#REF!</definedName>
    <definedName name="Net_22" localSheetId="4">#REF!</definedName>
    <definedName name="Net_22" localSheetId="5">#REF!</definedName>
    <definedName name="Net_22" localSheetId="6">#REF!</definedName>
    <definedName name="Net_22">#REF!</definedName>
    <definedName name="Net_23" localSheetId="4">#REF!</definedName>
    <definedName name="Net_23" localSheetId="5">#REF!</definedName>
    <definedName name="Net_23" localSheetId="6">#REF!</definedName>
    <definedName name="Net_23">#REF!</definedName>
    <definedName name="Net_24" localSheetId="4">#REF!</definedName>
    <definedName name="Net_24" localSheetId="5">#REF!</definedName>
    <definedName name="Net_24" localSheetId="6">#REF!</definedName>
    <definedName name="Net_24">#REF!</definedName>
    <definedName name="Net_25" localSheetId="4">#REF!</definedName>
    <definedName name="Net_25" localSheetId="5">#REF!</definedName>
    <definedName name="Net_25" localSheetId="6">#REF!</definedName>
    <definedName name="Net_25">#REF!</definedName>
    <definedName name="Net_26" localSheetId="4">#REF!</definedName>
    <definedName name="Net_26" localSheetId="5">#REF!</definedName>
    <definedName name="Net_26" localSheetId="6">#REF!</definedName>
    <definedName name="Net_26">#REF!</definedName>
    <definedName name="Net_5" localSheetId="4">'[4]ก_พ_ _2_'!#REF!</definedName>
    <definedName name="Net_5" localSheetId="5">'[4]ก_พ_ _2_'!#REF!</definedName>
    <definedName name="Net_5">'[4]ก_พ_ _2_'!#REF!</definedName>
    <definedName name="Net_6" localSheetId="4">'[4]ม___ค_ _2_'!#REF!</definedName>
    <definedName name="Net_6" localSheetId="5">'[4]ม___ค_ _2_'!#REF!</definedName>
    <definedName name="Net_6">'[4]ม___ค_ _2_'!#REF!</definedName>
    <definedName name="Net_7" localSheetId="4">'[4]เม_ย_ _2_'!#REF!</definedName>
    <definedName name="Net_7" localSheetId="5">'[4]เม_ย_ _2_'!#REF!</definedName>
    <definedName name="Net_7">'[4]เม_ย_ _2_'!#REF!</definedName>
    <definedName name="Net_8" localSheetId="4">'[4]พ_ค_ _2_'!#REF!</definedName>
    <definedName name="Net_8" localSheetId="5">'[4]พ_ค_ _2_'!#REF!</definedName>
    <definedName name="Net_8">'[4]พ_ค_ _2_'!#REF!</definedName>
    <definedName name="Net_9" localSheetId="4">'[4]ม__ย_ _2_'!#REF!</definedName>
    <definedName name="Net_9" localSheetId="5">'[4]ม__ย_ _2_'!#REF!</definedName>
    <definedName name="Net_9">'[4]ม__ย_ _2_'!#REF!</definedName>
    <definedName name="PoEnergy" localSheetId="4">#REF!</definedName>
    <definedName name="PoEnergy" localSheetId="5">#REF!</definedName>
    <definedName name="PoEnergy" localSheetId="6">#REF!</definedName>
    <definedName name="PoEnergy">#REF!</definedName>
    <definedName name="Power_10" localSheetId="4">'[4]ก_ค_ _2_'!#REF!</definedName>
    <definedName name="Power_10" localSheetId="5">'[4]ก_ค_ _2_'!#REF!</definedName>
    <definedName name="Power_10">'[4]ก_ค_ _2_'!#REF!</definedName>
    <definedName name="Power_11" localSheetId="4">'[4]ส_ค_ _2_'!#REF!</definedName>
    <definedName name="Power_11" localSheetId="5">'[4]ส_ค_ _2_'!#REF!</definedName>
    <definedName name="Power_11">'[4]ส_ค_ _2_'!#REF!</definedName>
    <definedName name="Power_12" localSheetId="4">'[4]ก_ย_ _2_'!#REF!</definedName>
    <definedName name="Power_12" localSheetId="5">'[4]ก_ย_ _2_'!#REF!</definedName>
    <definedName name="Power_12">'[4]ก_ย_ _2_'!#REF!</definedName>
    <definedName name="Power_13" localSheetId="4">'[4]ต_ค_ _2_'!#REF!</definedName>
    <definedName name="Power_13" localSheetId="5">'[4]ต_ค_ _2_'!#REF!</definedName>
    <definedName name="Power_13">'[4]ต_ค_ _2_'!#REF!</definedName>
    <definedName name="Power_14" localSheetId="4">'[4]พ_ย_ _2_'!#REF!</definedName>
    <definedName name="Power_14" localSheetId="5">'[4]พ_ย_ _2_'!#REF!</definedName>
    <definedName name="Power_14">'[4]พ_ย_ _2_'!#REF!</definedName>
    <definedName name="Power_15" localSheetId="4">'[4]ธ_ค_ _2_'!#REF!</definedName>
    <definedName name="Power_15" localSheetId="5">'[4]ธ_ค_ _2_'!#REF!</definedName>
    <definedName name="Power_15">'[4]ธ_ค_ _2_'!#REF!</definedName>
    <definedName name="Power_16" localSheetId="4">#REF!</definedName>
    <definedName name="Power_16" localSheetId="5">#REF!</definedName>
    <definedName name="Power_16" localSheetId="6">#REF!</definedName>
    <definedName name="Power_16">#REF!</definedName>
    <definedName name="Power_17" localSheetId="4">#REF!</definedName>
    <definedName name="Power_17" localSheetId="5">#REF!</definedName>
    <definedName name="Power_17" localSheetId="6">#REF!</definedName>
    <definedName name="Power_17">#REF!</definedName>
    <definedName name="Power_18" localSheetId="4">#REF!</definedName>
    <definedName name="Power_18" localSheetId="5">#REF!</definedName>
    <definedName name="Power_18" localSheetId="6">#REF!</definedName>
    <definedName name="Power_18">#REF!</definedName>
    <definedName name="Power_19" localSheetId="4">#REF!</definedName>
    <definedName name="Power_19" localSheetId="5">#REF!</definedName>
    <definedName name="Power_19" localSheetId="6">#REF!</definedName>
    <definedName name="Power_19">#REF!</definedName>
    <definedName name="Power_20" localSheetId="4">#REF!</definedName>
    <definedName name="Power_20" localSheetId="5">#REF!</definedName>
    <definedName name="Power_20" localSheetId="6">#REF!</definedName>
    <definedName name="Power_20">#REF!</definedName>
    <definedName name="Power_21" localSheetId="4">#REF!</definedName>
    <definedName name="Power_21" localSheetId="5">#REF!</definedName>
    <definedName name="Power_21" localSheetId="6">#REF!</definedName>
    <definedName name="Power_21">#REF!</definedName>
    <definedName name="Power_22" localSheetId="4">#REF!</definedName>
    <definedName name="Power_22" localSheetId="5">#REF!</definedName>
    <definedName name="Power_22" localSheetId="6">#REF!</definedName>
    <definedName name="Power_22">#REF!</definedName>
    <definedName name="Power_23" localSheetId="4">#REF!</definedName>
    <definedName name="Power_23" localSheetId="5">#REF!</definedName>
    <definedName name="Power_23" localSheetId="6">#REF!</definedName>
    <definedName name="Power_23">#REF!</definedName>
    <definedName name="Power_24" localSheetId="4">#REF!</definedName>
    <definedName name="Power_24" localSheetId="5">#REF!</definedName>
    <definedName name="Power_24" localSheetId="6">#REF!</definedName>
    <definedName name="Power_24">#REF!</definedName>
    <definedName name="Power_25" localSheetId="4">#REF!</definedName>
    <definedName name="Power_25" localSheetId="5">#REF!</definedName>
    <definedName name="Power_25" localSheetId="6">#REF!</definedName>
    <definedName name="Power_25">#REF!</definedName>
    <definedName name="Power_26" localSheetId="4">#REF!</definedName>
    <definedName name="Power_26" localSheetId="5">#REF!</definedName>
    <definedName name="Power_26" localSheetId="6">#REF!</definedName>
    <definedName name="Power_26">#REF!</definedName>
    <definedName name="Power_5" localSheetId="4">'[4]ก_พ_ _2_'!#REF!</definedName>
    <definedName name="Power_5" localSheetId="5">'[4]ก_พ_ _2_'!#REF!</definedName>
    <definedName name="Power_5">'[4]ก_พ_ _2_'!#REF!</definedName>
    <definedName name="Power_6" localSheetId="4">'[4]ม___ค_ _2_'!#REF!</definedName>
    <definedName name="Power_6" localSheetId="5">'[4]ม___ค_ _2_'!#REF!</definedName>
    <definedName name="Power_6">'[4]ม___ค_ _2_'!#REF!</definedName>
    <definedName name="Power_7" localSheetId="4">'[4]เม_ย_ _2_'!#REF!</definedName>
    <definedName name="Power_7" localSheetId="5">'[4]เม_ย_ _2_'!#REF!</definedName>
    <definedName name="Power_7">'[4]เม_ย_ _2_'!#REF!</definedName>
    <definedName name="Power_8" localSheetId="4">'[4]พ_ค_ _2_'!#REF!</definedName>
    <definedName name="Power_8" localSheetId="5">'[4]พ_ค_ _2_'!#REF!</definedName>
    <definedName name="Power_8">'[4]พ_ค_ _2_'!#REF!</definedName>
    <definedName name="Power_9" localSheetId="4">'[4]ม__ย_ _2_'!#REF!</definedName>
    <definedName name="Power_9" localSheetId="5">'[4]ม__ย_ _2_'!#REF!</definedName>
    <definedName name="Power_9">'[4]ม__ย_ _2_'!#REF!</definedName>
    <definedName name="Power_i_10" localSheetId="4">'[4]ก_ค_ _2_'!#REF!</definedName>
    <definedName name="Power_i_10" localSheetId="5">'[4]ก_ค_ _2_'!#REF!</definedName>
    <definedName name="Power_i_10">'[4]ก_ค_ _2_'!#REF!</definedName>
    <definedName name="Power_i_11" localSheetId="4">'[4]ส_ค_ _2_'!#REF!</definedName>
    <definedName name="Power_i_11" localSheetId="5">'[4]ส_ค_ _2_'!#REF!</definedName>
    <definedName name="Power_i_11">'[4]ส_ค_ _2_'!#REF!</definedName>
    <definedName name="Power_i_12" localSheetId="4">'[4]ก_ย_ _2_'!#REF!</definedName>
    <definedName name="Power_i_12" localSheetId="5">'[4]ก_ย_ _2_'!#REF!</definedName>
    <definedName name="Power_i_12">'[4]ก_ย_ _2_'!#REF!</definedName>
    <definedName name="Power_i_13" localSheetId="4">'[4]ต_ค_ _2_'!#REF!</definedName>
    <definedName name="Power_i_13" localSheetId="5">'[4]ต_ค_ _2_'!#REF!</definedName>
    <definedName name="Power_i_13">'[4]ต_ค_ _2_'!#REF!</definedName>
    <definedName name="Power_i_14" localSheetId="4">'[4]พ_ย_ _2_'!#REF!</definedName>
    <definedName name="Power_i_14" localSheetId="5">'[4]พ_ย_ _2_'!#REF!</definedName>
    <definedName name="Power_i_14">'[4]พ_ย_ _2_'!#REF!</definedName>
    <definedName name="Power_i_15" localSheetId="4">'[4]ธ_ค_ _2_'!#REF!</definedName>
    <definedName name="Power_i_15" localSheetId="5">'[4]ธ_ค_ _2_'!#REF!</definedName>
    <definedName name="Power_i_15">'[4]ธ_ค_ _2_'!#REF!</definedName>
    <definedName name="Power_i_16" localSheetId="4">#REF!</definedName>
    <definedName name="Power_i_16" localSheetId="5">#REF!</definedName>
    <definedName name="Power_i_16" localSheetId="6">#REF!</definedName>
    <definedName name="Power_i_16">#REF!</definedName>
    <definedName name="Power_i_17" localSheetId="4">#REF!</definedName>
    <definedName name="Power_i_17" localSheetId="5">#REF!</definedName>
    <definedName name="Power_i_17" localSheetId="6">#REF!</definedName>
    <definedName name="Power_i_17">#REF!</definedName>
    <definedName name="Power_i_18" localSheetId="4">#REF!</definedName>
    <definedName name="Power_i_18" localSheetId="5">#REF!</definedName>
    <definedName name="Power_i_18" localSheetId="6">#REF!</definedName>
    <definedName name="Power_i_18">#REF!</definedName>
    <definedName name="Power_i_19" localSheetId="4">#REF!</definedName>
    <definedName name="Power_i_19" localSheetId="5">#REF!</definedName>
    <definedName name="Power_i_19" localSheetId="6">#REF!</definedName>
    <definedName name="Power_i_19">#REF!</definedName>
    <definedName name="Power_i_20" localSheetId="4">#REF!</definedName>
    <definedName name="Power_i_20" localSheetId="5">#REF!</definedName>
    <definedName name="Power_i_20" localSheetId="6">#REF!</definedName>
    <definedName name="Power_i_20">#REF!</definedName>
    <definedName name="Power_i_21" localSheetId="4">#REF!</definedName>
    <definedName name="Power_i_21" localSheetId="5">#REF!</definedName>
    <definedName name="Power_i_21" localSheetId="6">#REF!</definedName>
    <definedName name="Power_i_21">#REF!</definedName>
    <definedName name="Power_i_22" localSheetId="4">#REF!</definedName>
    <definedName name="Power_i_22" localSheetId="5">#REF!</definedName>
    <definedName name="Power_i_22" localSheetId="6">#REF!</definedName>
    <definedName name="Power_i_22">#REF!</definedName>
    <definedName name="Power_i_23" localSheetId="4">#REF!</definedName>
    <definedName name="Power_i_23" localSheetId="5">#REF!</definedName>
    <definedName name="Power_i_23" localSheetId="6">#REF!</definedName>
    <definedName name="Power_i_23">#REF!</definedName>
    <definedName name="Power_i_24" localSheetId="4">#REF!</definedName>
    <definedName name="Power_i_24" localSheetId="5">#REF!</definedName>
    <definedName name="Power_i_24" localSheetId="6">#REF!</definedName>
    <definedName name="Power_i_24">#REF!</definedName>
    <definedName name="Power_i_25" localSheetId="4">#REF!</definedName>
    <definedName name="Power_i_25" localSheetId="5">#REF!</definedName>
    <definedName name="Power_i_25" localSheetId="6">#REF!</definedName>
    <definedName name="Power_i_25">#REF!</definedName>
    <definedName name="Power_i_26" localSheetId="4">#REF!</definedName>
    <definedName name="Power_i_26" localSheetId="5">#REF!</definedName>
    <definedName name="Power_i_26" localSheetId="6">#REF!</definedName>
    <definedName name="Power_i_26">#REF!</definedName>
    <definedName name="Power_i_5" localSheetId="4">'[4]ก_พ_ _2_'!#REF!</definedName>
    <definedName name="Power_i_5" localSheetId="5">'[4]ก_พ_ _2_'!#REF!</definedName>
    <definedName name="Power_i_5">'[4]ก_พ_ _2_'!#REF!</definedName>
    <definedName name="Power_i_6" localSheetId="4">'[4]ม___ค_ _2_'!#REF!</definedName>
    <definedName name="Power_i_6" localSheetId="5">'[4]ม___ค_ _2_'!#REF!</definedName>
    <definedName name="Power_i_6">'[4]ม___ค_ _2_'!#REF!</definedName>
    <definedName name="Power_i_7" localSheetId="4">'[4]เม_ย_ _2_'!#REF!</definedName>
    <definedName name="Power_i_7" localSheetId="5">'[4]เม_ย_ _2_'!#REF!</definedName>
    <definedName name="Power_i_7">'[4]เม_ย_ _2_'!#REF!</definedName>
    <definedName name="Power_i_8" localSheetId="4">'[4]พ_ค_ _2_'!#REF!</definedName>
    <definedName name="Power_i_8" localSheetId="5">'[4]พ_ค_ _2_'!#REF!</definedName>
    <definedName name="Power_i_8">'[4]พ_ค_ _2_'!#REF!</definedName>
    <definedName name="Power_i_9" localSheetId="4">'[4]ม__ย_ _2_'!#REF!</definedName>
    <definedName name="Power_i_9" localSheetId="5">'[4]ม__ย_ _2_'!#REF!</definedName>
    <definedName name="Power_i_9">'[4]ม__ย_ _2_'!#REF!</definedName>
    <definedName name="Power_o" localSheetId="4">'[4]ม_ค_ _2_'!#REF!</definedName>
    <definedName name="Power_o" localSheetId="5">'[4]ม_ค_ _2_'!#REF!</definedName>
    <definedName name="Power_o">'[4]ม_ค_ _2_'!#REF!</definedName>
    <definedName name="Power_o_10" localSheetId="4">'[4]ก_ค_ _2_'!#REF!</definedName>
    <definedName name="Power_o_10" localSheetId="5">'[4]ก_ค_ _2_'!#REF!</definedName>
    <definedName name="Power_o_10">'[4]ก_ค_ _2_'!#REF!</definedName>
    <definedName name="Power_o_11" localSheetId="4">'[4]ส_ค_ _2_'!#REF!</definedName>
    <definedName name="Power_o_11" localSheetId="5">'[4]ส_ค_ _2_'!#REF!</definedName>
    <definedName name="Power_o_11">'[4]ส_ค_ _2_'!#REF!</definedName>
    <definedName name="Power_o_12" localSheetId="4">'[4]ก_ย_ _2_'!#REF!</definedName>
    <definedName name="Power_o_12" localSheetId="5">'[4]ก_ย_ _2_'!#REF!</definedName>
    <definedName name="Power_o_12">'[4]ก_ย_ _2_'!#REF!</definedName>
    <definedName name="Power_o_13" localSheetId="4">'[4]ต_ค_ _2_'!#REF!</definedName>
    <definedName name="Power_o_13" localSheetId="5">'[4]ต_ค_ _2_'!#REF!</definedName>
    <definedName name="Power_o_13">'[4]ต_ค_ _2_'!#REF!</definedName>
    <definedName name="Power_o_14" localSheetId="4">'[4]พ_ย_ _2_'!#REF!</definedName>
    <definedName name="Power_o_14" localSheetId="5">'[4]พ_ย_ _2_'!#REF!</definedName>
    <definedName name="Power_o_14">'[4]พ_ย_ _2_'!#REF!</definedName>
    <definedName name="Power_o_15" localSheetId="4">'[4]ธ_ค_ _2_'!#REF!</definedName>
    <definedName name="Power_o_15" localSheetId="5">'[4]ธ_ค_ _2_'!#REF!</definedName>
    <definedName name="Power_o_15">'[4]ธ_ค_ _2_'!#REF!</definedName>
    <definedName name="Power_o_16" localSheetId="4">#REF!</definedName>
    <definedName name="Power_o_16" localSheetId="5">#REF!</definedName>
    <definedName name="Power_o_16" localSheetId="6">#REF!</definedName>
    <definedName name="Power_o_16">#REF!</definedName>
    <definedName name="Power_o_17" localSheetId="4">#REF!</definedName>
    <definedName name="Power_o_17" localSheetId="5">#REF!</definedName>
    <definedName name="Power_o_17" localSheetId="6">#REF!</definedName>
    <definedName name="Power_o_17">#REF!</definedName>
    <definedName name="Power_o_18" localSheetId="4">#REF!</definedName>
    <definedName name="Power_o_18" localSheetId="5">#REF!</definedName>
    <definedName name="Power_o_18" localSheetId="6">#REF!</definedName>
    <definedName name="Power_o_18">#REF!</definedName>
    <definedName name="Power_o_19" localSheetId="4">#REF!</definedName>
    <definedName name="Power_o_19" localSheetId="5">#REF!</definedName>
    <definedName name="Power_o_19" localSheetId="6">#REF!</definedName>
    <definedName name="Power_o_19">#REF!</definedName>
    <definedName name="Power_o_20" localSheetId="4">#REF!</definedName>
    <definedName name="Power_o_20" localSheetId="5">#REF!</definedName>
    <definedName name="Power_o_20" localSheetId="6">#REF!</definedName>
    <definedName name="Power_o_20">#REF!</definedName>
    <definedName name="Power_o_21" localSheetId="4">#REF!</definedName>
    <definedName name="Power_o_21" localSheetId="5">#REF!</definedName>
    <definedName name="Power_o_21" localSheetId="6">#REF!</definedName>
    <definedName name="Power_o_21">#REF!</definedName>
    <definedName name="Power_o_22" localSheetId="4">#REF!</definedName>
    <definedName name="Power_o_22" localSheetId="5">#REF!</definedName>
    <definedName name="Power_o_22" localSheetId="6">#REF!</definedName>
    <definedName name="Power_o_22">#REF!</definedName>
    <definedName name="Power_o_23" localSheetId="4">#REF!</definedName>
    <definedName name="Power_o_23" localSheetId="5">#REF!</definedName>
    <definedName name="Power_o_23" localSheetId="6">#REF!</definedName>
    <definedName name="Power_o_23">#REF!</definedName>
    <definedName name="Power_o_24" localSheetId="4">#REF!</definedName>
    <definedName name="Power_o_24" localSheetId="5">#REF!</definedName>
    <definedName name="Power_o_24" localSheetId="6">#REF!</definedName>
    <definedName name="Power_o_24">#REF!</definedName>
    <definedName name="Power_o_25" localSheetId="4">#REF!</definedName>
    <definedName name="Power_o_25" localSheetId="5">#REF!</definedName>
    <definedName name="Power_o_25" localSheetId="6">#REF!</definedName>
    <definedName name="Power_o_25">#REF!</definedName>
    <definedName name="Power_o_26" localSheetId="4">#REF!</definedName>
    <definedName name="Power_o_26" localSheetId="5">#REF!</definedName>
    <definedName name="Power_o_26" localSheetId="6">#REF!</definedName>
    <definedName name="Power_o_26">#REF!</definedName>
    <definedName name="Power_o_5" localSheetId="4">'[4]ก_พ_ _2_'!#REF!</definedName>
    <definedName name="Power_o_5" localSheetId="5">'[4]ก_พ_ _2_'!#REF!</definedName>
    <definedName name="Power_o_5">'[4]ก_พ_ _2_'!#REF!</definedName>
    <definedName name="Power_o_6" localSheetId="4">'[4]ม___ค_ _2_'!#REF!</definedName>
    <definedName name="Power_o_6" localSheetId="5">'[4]ม___ค_ _2_'!#REF!</definedName>
    <definedName name="Power_o_6">'[4]ม___ค_ _2_'!#REF!</definedName>
    <definedName name="Power_o_7" localSheetId="4">'[4]เม_ย_ _2_'!#REF!</definedName>
    <definedName name="Power_o_7" localSheetId="5">'[4]เม_ย_ _2_'!#REF!</definedName>
    <definedName name="Power_o_7">'[4]เม_ย_ _2_'!#REF!</definedName>
    <definedName name="Power_o_8" localSheetId="4">'[4]พ_ค_ _2_'!#REF!</definedName>
    <definedName name="Power_o_8" localSheetId="5">'[4]พ_ค_ _2_'!#REF!</definedName>
    <definedName name="Power_o_8">'[4]พ_ค_ _2_'!#REF!</definedName>
    <definedName name="Power_o_9" localSheetId="4">'[4]ม__ย_ _2_'!#REF!</definedName>
    <definedName name="Power_o_9" localSheetId="5">'[4]ม__ย_ _2_'!#REF!</definedName>
    <definedName name="Power_o_9">'[4]ม__ย_ _2_'!#REF!</definedName>
    <definedName name="_xlnm.Print_Area" localSheetId="6">'EF TGO AR5'!$A$1:$L$128</definedName>
    <definedName name="_xlnm.Print_Area" localSheetId="3">'สรุปการคำนวณ ปี 2568'!$A$1:$AE$69</definedName>
    <definedName name="_xlnm.Print_Area" localSheetId="0">'สรุปการคำนวณ ปี 2569'!$A$1:$AE$200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Serv" localSheetId="4">#REF!</definedName>
    <definedName name="Serv" localSheetId="5">#REF!</definedName>
    <definedName name="Serv" localSheetId="6">#REF!</definedName>
    <definedName name="Serv">#REF!</definedName>
    <definedName name="Servc" localSheetId="4">#REF!</definedName>
    <definedName name="Servc" localSheetId="5">#REF!</definedName>
    <definedName name="Servc" localSheetId="6">#REF!</definedName>
    <definedName name="Servc">#REF!</definedName>
    <definedName name="Service_10" localSheetId="4">'[4]ก_ค_ _2_'!#REF!</definedName>
    <definedName name="Service_10" localSheetId="5">'[4]ก_ค_ _2_'!#REF!</definedName>
    <definedName name="Service_10">'[4]ก_ค_ _2_'!#REF!</definedName>
    <definedName name="Service_11" localSheetId="4">'[4]ส_ค_ _2_'!#REF!</definedName>
    <definedName name="Service_11" localSheetId="5">'[4]ส_ค_ _2_'!#REF!</definedName>
    <definedName name="Service_11">'[4]ส_ค_ _2_'!#REF!</definedName>
    <definedName name="Service_12" localSheetId="4">'[4]ก_ย_ _2_'!#REF!</definedName>
    <definedName name="Service_12" localSheetId="5">'[4]ก_ย_ _2_'!#REF!</definedName>
    <definedName name="Service_12">'[4]ก_ย_ _2_'!#REF!</definedName>
    <definedName name="Service_13" localSheetId="4">'[4]ต_ค_ _2_'!#REF!</definedName>
    <definedName name="Service_13" localSheetId="5">'[4]ต_ค_ _2_'!#REF!</definedName>
    <definedName name="Service_13">'[4]ต_ค_ _2_'!#REF!</definedName>
    <definedName name="Service_14" localSheetId="4">'[4]พ_ย_ _2_'!#REF!</definedName>
    <definedName name="Service_14" localSheetId="5">'[4]พ_ย_ _2_'!#REF!</definedName>
    <definedName name="Service_14">'[4]พ_ย_ _2_'!#REF!</definedName>
    <definedName name="Service_15" localSheetId="4">'[4]ธ_ค_ _2_'!#REF!</definedName>
    <definedName name="Service_15" localSheetId="5">'[4]ธ_ค_ _2_'!#REF!</definedName>
    <definedName name="Service_15">'[4]ธ_ค_ _2_'!#REF!</definedName>
    <definedName name="Service_16" localSheetId="4">#REF!</definedName>
    <definedName name="Service_16" localSheetId="5">#REF!</definedName>
    <definedName name="Service_16" localSheetId="6">#REF!</definedName>
    <definedName name="Service_16">#REF!</definedName>
    <definedName name="Service_17" localSheetId="4">#REF!</definedName>
    <definedName name="Service_17" localSheetId="5">#REF!</definedName>
    <definedName name="Service_17" localSheetId="6">#REF!</definedName>
    <definedName name="Service_17">#REF!</definedName>
    <definedName name="Service_18" localSheetId="4">#REF!</definedName>
    <definedName name="Service_18" localSheetId="5">#REF!</definedName>
    <definedName name="Service_18" localSheetId="6">#REF!</definedName>
    <definedName name="Service_18">#REF!</definedName>
    <definedName name="Service_19" localSheetId="4">#REF!</definedName>
    <definedName name="Service_19" localSheetId="5">#REF!</definedName>
    <definedName name="Service_19" localSheetId="6">#REF!</definedName>
    <definedName name="Service_19">#REF!</definedName>
    <definedName name="Service_20" localSheetId="4">#REF!</definedName>
    <definedName name="Service_20" localSheetId="5">#REF!</definedName>
    <definedName name="Service_20" localSheetId="6">#REF!</definedName>
    <definedName name="Service_20">#REF!</definedName>
    <definedName name="Service_21" localSheetId="4">#REF!</definedName>
    <definedName name="Service_21" localSheetId="5">#REF!</definedName>
    <definedName name="Service_21" localSheetId="6">#REF!</definedName>
    <definedName name="Service_21">#REF!</definedName>
    <definedName name="Service_22" localSheetId="4">#REF!</definedName>
    <definedName name="Service_22" localSheetId="5">#REF!</definedName>
    <definedName name="Service_22" localSheetId="6">#REF!</definedName>
    <definedName name="Service_22">#REF!</definedName>
    <definedName name="Service_23" localSheetId="4">#REF!</definedName>
    <definedName name="Service_23" localSheetId="5">#REF!</definedName>
    <definedName name="Service_23" localSheetId="6">#REF!</definedName>
    <definedName name="Service_23">#REF!</definedName>
    <definedName name="Service_24" localSheetId="4">#REF!</definedName>
    <definedName name="Service_24" localSheetId="5">#REF!</definedName>
    <definedName name="Service_24" localSheetId="6">#REF!</definedName>
    <definedName name="Service_24">#REF!</definedName>
    <definedName name="Service_25" localSheetId="4">#REF!</definedName>
    <definedName name="Service_25" localSheetId="5">#REF!</definedName>
    <definedName name="Service_25" localSheetId="6">#REF!</definedName>
    <definedName name="Service_25">#REF!</definedName>
    <definedName name="Service_26" localSheetId="4">#REF!</definedName>
    <definedName name="Service_26" localSheetId="5">#REF!</definedName>
    <definedName name="Service_26" localSheetId="6">#REF!</definedName>
    <definedName name="Service_26">#REF!</definedName>
    <definedName name="Service_5" localSheetId="4">'[4]ก_พ_ _2_'!#REF!</definedName>
    <definedName name="Service_5" localSheetId="5">'[4]ก_พ_ _2_'!#REF!</definedName>
    <definedName name="Service_5">'[4]ก_พ_ _2_'!#REF!</definedName>
    <definedName name="Service_6" localSheetId="4">'[4]ม___ค_ _2_'!#REF!</definedName>
    <definedName name="Service_6" localSheetId="5">'[4]ม___ค_ _2_'!#REF!</definedName>
    <definedName name="Service_6">'[4]ม___ค_ _2_'!#REF!</definedName>
    <definedName name="Service_7" localSheetId="4">'[4]เม_ย_ _2_'!#REF!</definedName>
    <definedName name="Service_7" localSheetId="5">'[4]เม_ย_ _2_'!#REF!</definedName>
    <definedName name="Service_7">'[4]เม_ย_ _2_'!#REF!</definedName>
    <definedName name="Service_8" localSheetId="4">'[4]พ_ค_ _2_'!#REF!</definedName>
    <definedName name="Service_8" localSheetId="5">'[4]พ_ค_ _2_'!#REF!</definedName>
    <definedName name="Service_8">'[4]พ_ค_ _2_'!#REF!</definedName>
    <definedName name="Service_9" localSheetId="4">'[4]ม__ย_ _2_'!#REF!</definedName>
    <definedName name="Service_9" localSheetId="5">'[4]ม__ย_ _2_'!#REF!</definedName>
    <definedName name="Service_9">'[4]ม__ย_ _2_'!#REF!</definedName>
    <definedName name="ThEnergy" localSheetId="4">#REF!</definedName>
    <definedName name="ThEnergy" localSheetId="5">#REF!</definedName>
    <definedName name="ThEnergy" localSheetId="6">#REF!</definedName>
    <definedName name="ThEnergy">#REF!</definedName>
    <definedName name="Thermal" localSheetId="4">'[4]ม_ค_ _2_'!#REF!</definedName>
    <definedName name="Thermal" localSheetId="5">'[4]ม_ค_ _2_'!#REF!</definedName>
    <definedName name="Thermal">'[4]ม_ค_ _2_'!#REF!</definedName>
    <definedName name="Thermal_10" localSheetId="4">'[4]ก_ค_ _2_'!#REF!</definedName>
    <definedName name="Thermal_10" localSheetId="5">'[4]ก_ค_ _2_'!#REF!</definedName>
    <definedName name="Thermal_10">'[4]ก_ค_ _2_'!#REF!</definedName>
    <definedName name="Thermal_11" localSheetId="4">'[4]ส_ค_ _2_'!#REF!</definedName>
    <definedName name="Thermal_11" localSheetId="5">'[4]ส_ค_ _2_'!#REF!</definedName>
    <definedName name="Thermal_11">'[4]ส_ค_ _2_'!#REF!</definedName>
    <definedName name="Thermal_12" localSheetId="4">'[4]ก_ย_ _2_'!#REF!</definedName>
    <definedName name="Thermal_12" localSheetId="5">'[4]ก_ย_ _2_'!#REF!</definedName>
    <definedName name="Thermal_12">'[4]ก_ย_ _2_'!#REF!</definedName>
    <definedName name="Thermal_13" localSheetId="4">'[4]ต_ค_ _2_'!#REF!</definedName>
    <definedName name="Thermal_13" localSheetId="5">'[4]ต_ค_ _2_'!#REF!</definedName>
    <definedName name="Thermal_13">'[4]ต_ค_ _2_'!#REF!</definedName>
    <definedName name="Thermal_14" localSheetId="4">'[4]พ_ย_ _2_'!#REF!</definedName>
    <definedName name="Thermal_14" localSheetId="5">'[4]พ_ย_ _2_'!#REF!</definedName>
    <definedName name="Thermal_14">'[4]พ_ย_ _2_'!#REF!</definedName>
    <definedName name="Thermal_15" localSheetId="4">'[4]ธ_ค_ _2_'!#REF!</definedName>
    <definedName name="Thermal_15" localSheetId="5">'[4]ธ_ค_ _2_'!#REF!</definedName>
    <definedName name="Thermal_15">'[4]ธ_ค_ _2_'!#REF!</definedName>
    <definedName name="Thermal_16" localSheetId="4">#REF!</definedName>
    <definedName name="Thermal_16" localSheetId="5">#REF!</definedName>
    <definedName name="Thermal_16" localSheetId="6">#REF!</definedName>
    <definedName name="Thermal_16">#REF!</definedName>
    <definedName name="Thermal_17" localSheetId="4">#REF!</definedName>
    <definedName name="Thermal_17" localSheetId="5">#REF!</definedName>
    <definedName name="Thermal_17" localSheetId="6">#REF!</definedName>
    <definedName name="Thermal_17">#REF!</definedName>
    <definedName name="Thermal_18" localSheetId="4">#REF!</definedName>
    <definedName name="Thermal_18" localSheetId="5">#REF!</definedName>
    <definedName name="Thermal_18" localSheetId="6">#REF!</definedName>
    <definedName name="Thermal_18">#REF!</definedName>
    <definedName name="Thermal_19" localSheetId="4">#REF!</definedName>
    <definedName name="Thermal_19" localSheetId="5">#REF!</definedName>
    <definedName name="Thermal_19" localSheetId="6">#REF!</definedName>
    <definedName name="Thermal_19">#REF!</definedName>
    <definedName name="Thermal_20" localSheetId="4">#REF!</definedName>
    <definedName name="Thermal_20" localSheetId="5">#REF!</definedName>
    <definedName name="Thermal_20" localSheetId="6">#REF!</definedName>
    <definedName name="Thermal_20">#REF!</definedName>
    <definedName name="Thermal_21" localSheetId="4">#REF!</definedName>
    <definedName name="Thermal_21" localSheetId="5">#REF!</definedName>
    <definedName name="Thermal_21" localSheetId="6">#REF!</definedName>
    <definedName name="Thermal_21">#REF!</definedName>
    <definedName name="Thermal_22" localSheetId="4">#REF!</definedName>
    <definedName name="Thermal_22" localSheetId="5">#REF!</definedName>
    <definedName name="Thermal_22" localSheetId="6">#REF!</definedName>
    <definedName name="Thermal_22">#REF!</definedName>
    <definedName name="Thermal_23" localSheetId="4">#REF!</definedName>
    <definedName name="Thermal_23" localSheetId="5">#REF!</definedName>
    <definedName name="Thermal_23" localSheetId="6">#REF!</definedName>
    <definedName name="Thermal_23">#REF!</definedName>
    <definedName name="Thermal_24" localSheetId="4">#REF!</definedName>
    <definedName name="Thermal_24" localSheetId="5">#REF!</definedName>
    <definedName name="Thermal_24" localSheetId="6">#REF!</definedName>
    <definedName name="Thermal_24">#REF!</definedName>
    <definedName name="Thermal_25" localSheetId="4">#REF!</definedName>
    <definedName name="Thermal_25" localSheetId="5">#REF!</definedName>
    <definedName name="Thermal_25" localSheetId="6">#REF!</definedName>
    <definedName name="Thermal_25">#REF!</definedName>
    <definedName name="Thermal_26" localSheetId="4">#REF!</definedName>
    <definedName name="Thermal_26" localSheetId="5">#REF!</definedName>
    <definedName name="Thermal_26" localSheetId="6">#REF!</definedName>
    <definedName name="Thermal_26">#REF!</definedName>
    <definedName name="Thermal_5" localSheetId="4">'[4]ก_พ_ _2_'!#REF!</definedName>
    <definedName name="Thermal_5" localSheetId="5">'[4]ก_พ_ _2_'!#REF!</definedName>
    <definedName name="Thermal_5">'[4]ก_พ_ _2_'!#REF!</definedName>
    <definedName name="Thermal_6" localSheetId="4">'[4]ม___ค_ _2_'!#REF!</definedName>
    <definedName name="Thermal_6" localSheetId="5">'[4]ม___ค_ _2_'!#REF!</definedName>
    <definedName name="Thermal_6">'[4]ม___ค_ _2_'!#REF!</definedName>
    <definedName name="Thermal_7" localSheetId="4">'[4]เม_ย_ _2_'!#REF!</definedName>
    <definedName name="Thermal_7" localSheetId="5">'[4]เม_ย_ _2_'!#REF!</definedName>
    <definedName name="Thermal_7">'[4]เม_ย_ _2_'!#REF!</definedName>
    <definedName name="Thermal_8" localSheetId="4">'[4]พ_ค_ _2_'!#REF!</definedName>
    <definedName name="Thermal_8" localSheetId="5">'[4]พ_ค_ _2_'!#REF!</definedName>
    <definedName name="Thermal_8">'[4]พ_ค_ _2_'!#REF!</definedName>
    <definedName name="Thermal_9" localSheetId="4">'[4]ม__ย_ _2_'!#REF!</definedName>
    <definedName name="Thermal_9" localSheetId="5">'[4]ม__ย_ _2_'!#REF!</definedName>
    <definedName name="Thermal_9">'[4]ม__ย_ _2_'!#REF!</definedName>
    <definedName name="Thermal_i_10" localSheetId="4">'[4]ก_ค_ _2_'!#REF!</definedName>
    <definedName name="Thermal_i_10" localSheetId="5">'[4]ก_ค_ _2_'!#REF!</definedName>
    <definedName name="Thermal_i_10">'[4]ก_ค_ _2_'!#REF!</definedName>
    <definedName name="Thermal_i_11" localSheetId="4">'[4]ส_ค_ _2_'!#REF!</definedName>
    <definedName name="Thermal_i_11" localSheetId="5">'[4]ส_ค_ _2_'!#REF!</definedName>
    <definedName name="Thermal_i_11">'[4]ส_ค_ _2_'!#REF!</definedName>
    <definedName name="Thermal_i_12" localSheetId="4">'[4]ก_ย_ _2_'!#REF!</definedName>
    <definedName name="Thermal_i_12" localSheetId="5">'[4]ก_ย_ _2_'!#REF!</definedName>
    <definedName name="Thermal_i_12">'[4]ก_ย_ _2_'!#REF!</definedName>
    <definedName name="Thermal_i_13" localSheetId="4">'[4]ต_ค_ _2_'!#REF!</definedName>
    <definedName name="Thermal_i_13" localSheetId="5">'[4]ต_ค_ _2_'!#REF!</definedName>
    <definedName name="Thermal_i_13">'[4]ต_ค_ _2_'!#REF!</definedName>
    <definedName name="Thermal_i_14" localSheetId="4">'[4]พ_ย_ _2_'!#REF!</definedName>
    <definedName name="Thermal_i_14" localSheetId="5">'[4]พ_ย_ _2_'!#REF!</definedName>
    <definedName name="Thermal_i_14">'[4]พ_ย_ _2_'!#REF!</definedName>
    <definedName name="Thermal_i_15" localSheetId="4">'[4]ธ_ค_ _2_'!#REF!</definedName>
    <definedName name="Thermal_i_15" localSheetId="5">'[4]ธ_ค_ _2_'!#REF!</definedName>
    <definedName name="Thermal_i_15">'[4]ธ_ค_ _2_'!#REF!</definedName>
    <definedName name="Thermal_i_16" localSheetId="4">#REF!</definedName>
    <definedName name="Thermal_i_16" localSheetId="5">#REF!</definedName>
    <definedName name="Thermal_i_16" localSheetId="6">#REF!</definedName>
    <definedName name="Thermal_i_16">#REF!</definedName>
    <definedName name="Thermal_i_17" localSheetId="4">#REF!</definedName>
    <definedName name="Thermal_i_17" localSheetId="5">#REF!</definedName>
    <definedName name="Thermal_i_17" localSheetId="6">#REF!</definedName>
    <definedName name="Thermal_i_17">#REF!</definedName>
    <definedName name="Thermal_i_18" localSheetId="4">#REF!</definedName>
    <definedName name="Thermal_i_18" localSheetId="5">#REF!</definedName>
    <definedName name="Thermal_i_18" localSheetId="6">#REF!</definedName>
    <definedName name="Thermal_i_18">#REF!</definedName>
    <definedName name="Thermal_i_19" localSheetId="4">#REF!</definedName>
    <definedName name="Thermal_i_19" localSheetId="5">#REF!</definedName>
    <definedName name="Thermal_i_19" localSheetId="6">#REF!</definedName>
    <definedName name="Thermal_i_19">#REF!</definedName>
    <definedName name="Thermal_i_20" localSheetId="4">#REF!</definedName>
    <definedName name="Thermal_i_20" localSheetId="5">#REF!</definedName>
    <definedName name="Thermal_i_20" localSheetId="6">#REF!</definedName>
    <definedName name="Thermal_i_20">#REF!</definedName>
    <definedName name="Thermal_i_21" localSheetId="4">#REF!</definedName>
    <definedName name="Thermal_i_21" localSheetId="5">#REF!</definedName>
    <definedName name="Thermal_i_21" localSheetId="6">#REF!</definedName>
    <definedName name="Thermal_i_21">#REF!</definedName>
    <definedName name="Thermal_i_22" localSheetId="4">#REF!</definedName>
    <definedName name="Thermal_i_22" localSheetId="5">#REF!</definedName>
    <definedName name="Thermal_i_22" localSheetId="6">#REF!</definedName>
    <definedName name="Thermal_i_22">#REF!</definedName>
    <definedName name="Thermal_i_23" localSheetId="4">#REF!</definedName>
    <definedName name="Thermal_i_23" localSheetId="5">#REF!</definedName>
    <definedName name="Thermal_i_23" localSheetId="6">#REF!</definedName>
    <definedName name="Thermal_i_23">#REF!</definedName>
    <definedName name="Thermal_i_24" localSheetId="4">#REF!</definedName>
    <definedName name="Thermal_i_24" localSheetId="5">#REF!</definedName>
    <definedName name="Thermal_i_24" localSheetId="6">#REF!</definedName>
    <definedName name="Thermal_i_24">#REF!</definedName>
    <definedName name="Thermal_i_25" localSheetId="4">#REF!</definedName>
    <definedName name="Thermal_i_25" localSheetId="5">#REF!</definedName>
    <definedName name="Thermal_i_25" localSheetId="6">#REF!</definedName>
    <definedName name="Thermal_i_25">#REF!</definedName>
    <definedName name="Thermal_i_26" localSheetId="4">#REF!</definedName>
    <definedName name="Thermal_i_26" localSheetId="5">#REF!</definedName>
    <definedName name="Thermal_i_26" localSheetId="6">#REF!</definedName>
    <definedName name="Thermal_i_26">#REF!</definedName>
    <definedName name="Thermal_i_5" localSheetId="4">'[4]ก_พ_ _2_'!#REF!</definedName>
    <definedName name="Thermal_i_5" localSheetId="5">'[4]ก_พ_ _2_'!#REF!</definedName>
    <definedName name="Thermal_i_5">'[4]ก_พ_ _2_'!#REF!</definedName>
    <definedName name="Thermal_i_6" localSheetId="4">'[4]ม___ค_ _2_'!#REF!</definedName>
    <definedName name="Thermal_i_6" localSheetId="5">'[4]ม___ค_ _2_'!#REF!</definedName>
    <definedName name="Thermal_i_6">'[4]ม___ค_ _2_'!#REF!</definedName>
    <definedName name="Thermal_i_7" localSheetId="4">'[4]เม_ย_ _2_'!#REF!</definedName>
    <definedName name="Thermal_i_7" localSheetId="5">'[4]เม_ย_ _2_'!#REF!</definedName>
    <definedName name="Thermal_i_7">'[4]เม_ย_ _2_'!#REF!</definedName>
    <definedName name="Thermal_i_8" localSheetId="4">'[4]พ_ค_ _2_'!#REF!</definedName>
    <definedName name="Thermal_i_8" localSheetId="5">'[4]พ_ค_ _2_'!#REF!</definedName>
    <definedName name="Thermal_i_8">'[4]พ_ค_ _2_'!#REF!</definedName>
    <definedName name="Thermal_i_9" localSheetId="4">'[4]ม__ย_ _2_'!#REF!</definedName>
    <definedName name="Thermal_i_9" localSheetId="5">'[4]ม__ย_ _2_'!#REF!</definedName>
    <definedName name="Thermal_i_9">'[4]ม__ย_ _2_'!#REF!</definedName>
    <definedName name="Thermal_o" localSheetId="4">'[4]ม_ค_ _2_'!#REF!</definedName>
    <definedName name="Thermal_o" localSheetId="5">'[4]ม_ค_ _2_'!#REF!</definedName>
    <definedName name="Thermal_o">'[4]ม_ค_ _2_'!#REF!</definedName>
    <definedName name="Thermal_o_10" localSheetId="4">'[4]ก_ค_ _2_'!#REF!</definedName>
    <definedName name="Thermal_o_10" localSheetId="5">'[4]ก_ค_ _2_'!#REF!</definedName>
    <definedName name="Thermal_o_10">'[4]ก_ค_ _2_'!#REF!</definedName>
    <definedName name="Thermal_o_11" localSheetId="4">'[4]ส_ค_ _2_'!#REF!</definedName>
    <definedName name="Thermal_o_11" localSheetId="5">'[4]ส_ค_ _2_'!#REF!</definedName>
    <definedName name="Thermal_o_11">'[4]ส_ค_ _2_'!#REF!</definedName>
    <definedName name="Thermal_o_12" localSheetId="4">'[4]ก_ย_ _2_'!#REF!</definedName>
    <definedName name="Thermal_o_12" localSheetId="5">'[4]ก_ย_ _2_'!#REF!</definedName>
    <definedName name="Thermal_o_12">'[4]ก_ย_ _2_'!#REF!</definedName>
    <definedName name="Thermal_o_13" localSheetId="4">'[4]ต_ค_ _2_'!#REF!</definedName>
    <definedName name="Thermal_o_13" localSheetId="5">'[4]ต_ค_ _2_'!#REF!</definedName>
    <definedName name="Thermal_o_13">'[4]ต_ค_ _2_'!#REF!</definedName>
    <definedName name="Thermal_o_14" localSheetId="4">'[4]พ_ย_ _2_'!#REF!</definedName>
    <definedName name="Thermal_o_14" localSheetId="5">'[4]พ_ย_ _2_'!#REF!</definedName>
    <definedName name="Thermal_o_14">'[4]พ_ย_ _2_'!#REF!</definedName>
    <definedName name="Thermal_o_15" localSheetId="4">'[4]ธ_ค_ _2_'!#REF!</definedName>
    <definedName name="Thermal_o_15" localSheetId="5">'[4]ธ_ค_ _2_'!#REF!</definedName>
    <definedName name="Thermal_o_15">'[4]ธ_ค_ _2_'!#REF!</definedName>
    <definedName name="Thermal_o_16" localSheetId="4">#REF!</definedName>
    <definedName name="Thermal_o_16" localSheetId="5">#REF!</definedName>
    <definedName name="Thermal_o_16" localSheetId="6">#REF!</definedName>
    <definedName name="Thermal_o_16">#REF!</definedName>
    <definedName name="Thermal_o_17" localSheetId="4">#REF!</definedName>
    <definedName name="Thermal_o_17" localSheetId="5">#REF!</definedName>
    <definedName name="Thermal_o_17" localSheetId="6">#REF!</definedName>
    <definedName name="Thermal_o_17">#REF!</definedName>
    <definedName name="Thermal_o_18" localSheetId="4">#REF!</definedName>
    <definedName name="Thermal_o_18" localSheetId="5">#REF!</definedName>
    <definedName name="Thermal_o_18" localSheetId="6">#REF!</definedName>
    <definedName name="Thermal_o_18">#REF!</definedName>
    <definedName name="Thermal_o_19" localSheetId="4">#REF!</definedName>
    <definedName name="Thermal_o_19" localSheetId="5">#REF!</definedName>
    <definedName name="Thermal_o_19" localSheetId="6">#REF!</definedName>
    <definedName name="Thermal_o_19">#REF!</definedName>
    <definedName name="Thermal_o_20" localSheetId="4">#REF!</definedName>
    <definedName name="Thermal_o_20" localSheetId="5">#REF!</definedName>
    <definedName name="Thermal_o_20" localSheetId="6">#REF!</definedName>
    <definedName name="Thermal_o_20">#REF!</definedName>
    <definedName name="Thermal_o_21" localSheetId="4">#REF!</definedName>
    <definedName name="Thermal_o_21" localSheetId="5">#REF!</definedName>
    <definedName name="Thermal_o_21" localSheetId="6">#REF!</definedName>
    <definedName name="Thermal_o_21">#REF!</definedName>
    <definedName name="Thermal_o_22" localSheetId="4">#REF!</definedName>
    <definedName name="Thermal_o_22" localSheetId="5">#REF!</definedName>
    <definedName name="Thermal_o_22" localSheetId="6">#REF!</definedName>
    <definedName name="Thermal_o_22">#REF!</definedName>
    <definedName name="Thermal_o_23" localSheetId="4">#REF!</definedName>
    <definedName name="Thermal_o_23" localSheetId="5">#REF!</definedName>
    <definedName name="Thermal_o_23" localSheetId="6">#REF!</definedName>
    <definedName name="Thermal_o_23">#REF!</definedName>
    <definedName name="Thermal_o_24" localSheetId="4">#REF!</definedName>
    <definedName name="Thermal_o_24" localSheetId="5">#REF!</definedName>
    <definedName name="Thermal_o_24" localSheetId="6">#REF!</definedName>
    <definedName name="Thermal_o_24">#REF!</definedName>
    <definedName name="Thermal_o_25" localSheetId="4">#REF!</definedName>
    <definedName name="Thermal_o_25" localSheetId="5">#REF!</definedName>
    <definedName name="Thermal_o_25" localSheetId="6">#REF!</definedName>
    <definedName name="Thermal_o_25">#REF!</definedName>
    <definedName name="Thermal_o_26" localSheetId="4">#REF!</definedName>
    <definedName name="Thermal_o_26" localSheetId="5">#REF!</definedName>
    <definedName name="Thermal_o_26" localSheetId="6">#REF!</definedName>
    <definedName name="Thermal_o_26">#REF!</definedName>
    <definedName name="Thermal_o_5" localSheetId="4">'[4]ก_พ_ _2_'!#REF!</definedName>
    <definedName name="Thermal_o_5" localSheetId="5">'[4]ก_พ_ _2_'!#REF!</definedName>
    <definedName name="Thermal_o_5">'[4]ก_พ_ _2_'!#REF!</definedName>
    <definedName name="Thermal_o_6" localSheetId="4">'[4]ม___ค_ _2_'!#REF!</definedName>
    <definedName name="Thermal_o_6" localSheetId="5">'[4]ม___ค_ _2_'!#REF!</definedName>
    <definedName name="Thermal_o_6">'[4]ม___ค_ _2_'!#REF!</definedName>
    <definedName name="Thermal_o_7" localSheetId="4">'[4]เม_ย_ _2_'!#REF!</definedName>
    <definedName name="Thermal_o_7" localSheetId="5">'[4]เม_ย_ _2_'!#REF!</definedName>
    <definedName name="Thermal_o_7">'[4]เม_ย_ _2_'!#REF!</definedName>
    <definedName name="Thermal_o_8" localSheetId="4">'[4]พ_ค_ _2_'!#REF!</definedName>
    <definedName name="Thermal_o_8" localSheetId="5">'[4]พ_ค_ _2_'!#REF!</definedName>
    <definedName name="Thermal_o_8">'[4]พ_ค_ _2_'!#REF!</definedName>
    <definedName name="Thermal_o_9" localSheetId="4">'[4]ม__ย_ _2_'!#REF!</definedName>
    <definedName name="Thermal_o_9" localSheetId="5">'[4]ม__ย_ _2_'!#REF!</definedName>
    <definedName name="Thermal_o_9">'[4]ม__ย_ _2_'!#REF!</definedName>
    <definedName name="Tin" localSheetId="4">#REF!</definedName>
    <definedName name="Tin" localSheetId="5">#REF!</definedName>
    <definedName name="Tin" localSheetId="6">#REF!</definedName>
    <definedName name="Tin">#REF!</definedName>
    <definedName name="Tout" localSheetId="4">#REF!</definedName>
    <definedName name="Tout" localSheetId="5">#REF!</definedName>
    <definedName name="Tout" localSheetId="6">#REF!</definedName>
    <definedName name="Tout">#REF!</definedName>
    <definedName name="X" localSheetId="4">#REF!</definedName>
    <definedName name="X" localSheetId="5">#REF!</definedName>
    <definedName name="X" localSheetId="6">#REF!</definedName>
    <definedName name="X">#REF!</definedName>
    <definedName name="Y" localSheetId="4">#REF!</definedName>
    <definedName name="Y" localSheetId="5">#REF!</definedName>
    <definedName name="Y" localSheetId="6">#REF!</definedName>
    <definedName name="Y">#REF!</definedName>
    <definedName name="Z" localSheetId="4">#REF!</definedName>
    <definedName name="Z" localSheetId="5">#REF!</definedName>
    <definedName name="Z" localSheetId="6">#REF!</definedName>
    <definedName name="Z">#REF!</definedName>
    <definedName name="Z_BORDER" localSheetId="4">#REF!</definedName>
    <definedName name="Z_BORDER" localSheetId="5">#REF!</definedName>
    <definedName name="Z_BORDER" localSheetId="6">#REF!</definedName>
    <definedName name="Z_BORDER">#REF!</definedName>
    <definedName name="กนื่ก่ากดสส" localSheetId="4">#REF!</definedName>
    <definedName name="กนื่ก่ากดสส" localSheetId="5">#REF!</definedName>
    <definedName name="กนื่ก่ากดสส">#REF!</definedName>
    <definedName name="กิจกรรม" localSheetId="4">#REF!</definedName>
    <definedName name="กิจกรรม" localSheetId="5">#REF!</definedName>
    <definedName name="กิจกรรม">#REF!</definedName>
    <definedName name="กิจกรรม_v1" localSheetId="4">#REF!</definedName>
    <definedName name="กิจกรรม_v1" localSheetId="5">#REF!</definedName>
    <definedName name="กิจกรรม_v1">#REF!</definedName>
    <definedName name="จำนวนผู้โดยสาร" localSheetId="4">#REF!</definedName>
    <definedName name="จำนวนผู้โดยสาร" localSheetId="5">#REF!</definedName>
    <definedName name="จำนวนผู้โดยสาร">#REF!</definedName>
    <definedName name="น้ำ" localSheetId="4">#REF!</definedName>
    <definedName name="น้ำ" localSheetId="5">#REF!</definedName>
    <definedName name="น้ำ">#REF!</definedName>
    <definedName name="โส_1" localSheetId="4">'[4]ก_ย_ _2_'!#REF!</definedName>
    <definedName name="โส_1" localSheetId="5">'[4]ก_ย_ _2_'!#REF!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AE14" i="1" l="1"/>
  <c r="AE21" i="1"/>
  <c r="AE24" i="1"/>
  <c r="O23" i="1" l="1"/>
  <c r="O20" i="1"/>
  <c r="O21" i="1"/>
  <c r="M23" i="1"/>
  <c r="K23" i="1"/>
  <c r="M20" i="1"/>
  <c r="K21" i="1"/>
  <c r="K20" i="1"/>
  <c r="O13" i="1"/>
  <c r="O12" i="1"/>
  <c r="M13" i="1"/>
  <c r="M12" i="1"/>
  <c r="K13" i="1"/>
  <c r="K12" i="1"/>
  <c r="I13" i="1"/>
  <c r="I12" i="1"/>
  <c r="AC21" i="1" l="1"/>
  <c r="AA21" i="1"/>
  <c r="Y21" i="1"/>
  <c r="W21" i="1"/>
  <c r="U21" i="1"/>
  <c r="S21" i="1"/>
  <c r="Q21" i="1"/>
  <c r="M21" i="1"/>
  <c r="I21" i="1"/>
  <c r="G21" i="1"/>
  <c r="AC13" i="1" l="1"/>
  <c r="AA13" i="1"/>
  <c r="Y13" i="1"/>
  <c r="W13" i="1"/>
  <c r="U13" i="1"/>
  <c r="S13" i="1"/>
  <c r="Q13" i="1"/>
  <c r="G13" i="1"/>
  <c r="AC12" i="1"/>
  <c r="AA12" i="1"/>
  <c r="Y12" i="1"/>
  <c r="W12" i="1"/>
  <c r="U12" i="1"/>
  <c r="S12" i="1"/>
  <c r="Q12" i="1"/>
  <c r="G12" i="1"/>
  <c r="AB13" i="8" l="1"/>
  <c r="AB17" i="8"/>
  <c r="AB20" i="8"/>
  <c r="AB21" i="8"/>
  <c r="AB23" i="8"/>
  <c r="AB24" i="8"/>
  <c r="AB12" i="8"/>
  <c r="Z13" i="8"/>
  <c r="Z17" i="8"/>
  <c r="Z20" i="8"/>
  <c r="Z21" i="8"/>
  <c r="Z23" i="8"/>
  <c r="Z24" i="8"/>
  <c r="Z12" i="8"/>
  <c r="X13" i="8"/>
  <c r="X17" i="8"/>
  <c r="X20" i="8"/>
  <c r="X21" i="8"/>
  <c r="X23" i="8"/>
  <c r="X24" i="8"/>
  <c r="X12" i="8"/>
  <c r="V13" i="8"/>
  <c r="V17" i="8"/>
  <c r="V20" i="8"/>
  <c r="V21" i="8"/>
  <c r="V23" i="8"/>
  <c r="V24" i="8"/>
  <c r="V12" i="8"/>
  <c r="T13" i="8"/>
  <c r="T17" i="8"/>
  <c r="T20" i="8"/>
  <c r="T21" i="8"/>
  <c r="T23" i="8"/>
  <c r="T24" i="8"/>
  <c r="T12" i="8"/>
  <c r="R13" i="8"/>
  <c r="R17" i="8"/>
  <c r="R20" i="8"/>
  <c r="R21" i="8"/>
  <c r="R23" i="8"/>
  <c r="R24" i="8"/>
  <c r="R12" i="8"/>
  <c r="P13" i="8"/>
  <c r="P17" i="8"/>
  <c r="P20" i="8"/>
  <c r="P21" i="8"/>
  <c r="P23" i="8"/>
  <c r="P24" i="8"/>
  <c r="P12" i="8"/>
  <c r="N13" i="8"/>
  <c r="N17" i="8"/>
  <c r="N20" i="8"/>
  <c r="N21" i="8"/>
  <c r="N23" i="8"/>
  <c r="N24" i="8"/>
  <c r="N12" i="8"/>
  <c r="L13" i="8"/>
  <c r="L17" i="8"/>
  <c r="L20" i="8"/>
  <c r="L21" i="8"/>
  <c r="L23" i="8"/>
  <c r="L24" i="8"/>
  <c r="L12" i="8"/>
  <c r="J13" i="8"/>
  <c r="J17" i="8"/>
  <c r="J20" i="8"/>
  <c r="J21" i="8"/>
  <c r="J23" i="8"/>
  <c r="J24" i="8"/>
  <c r="J12" i="8"/>
  <c r="H13" i="8"/>
  <c r="H17" i="8"/>
  <c r="H20" i="8"/>
  <c r="H21" i="8"/>
  <c r="H23" i="8"/>
  <c r="H24" i="8"/>
  <c r="H12" i="8"/>
  <c r="F13" i="8"/>
  <c r="F17" i="8"/>
  <c r="F20" i="8"/>
  <c r="F21" i="8"/>
  <c r="F23" i="8"/>
  <c r="F24" i="8"/>
  <c r="F12" i="8"/>
  <c r="AC20" i="1" l="1"/>
  <c r="AA20" i="1"/>
  <c r="Y20" i="1"/>
  <c r="W20" i="1"/>
  <c r="U20" i="1"/>
  <c r="S20" i="1"/>
  <c r="Q20" i="1"/>
  <c r="I20" i="1"/>
  <c r="G20" i="1"/>
  <c r="AC23" i="1" l="1"/>
  <c r="AA23" i="1"/>
  <c r="Y23" i="1"/>
  <c r="W23" i="1"/>
  <c r="U23" i="1"/>
  <c r="S23" i="1"/>
  <c r="T23" i="1" s="1"/>
  <c r="Q23" i="1"/>
  <c r="I23" i="1"/>
  <c r="G23" i="1"/>
  <c r="T20" i="1"/>
  <c r="T21" i="1"/>
  <c r="T22" i="1"/>
  <c r="T24" i="1"/>
  <c r="D127" i="1" l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D134" i="1"/>
  <c r="F134" i="1"/>
  <c r="H134" i="1"/>
  <c r="J134" i="1"/>
  <c r="L134" i="1"/>
  <c r="N134" i="1"/>
  <c r="P134" i="1"/>
  <c r="R134" i="1"/>
  <c r="T134" i="1"/>
  <c r="V134" i="1"/>
  <c r="X134" i="1"/>
  <c r="Z134" i="1"/>
  <c r="D120" i="1"/>
  <c r="F120" i="1"/>
  <c r="H120" i="1"/>
  <c r="J120" i="1"/>
  <c r="L120" i="1"/>
  <c r="N120" i="1"/>
  <c r="P120" i="1"/>
  <c r="R120" i="1"/>
  <c r="T120" i="1"/>
  <c r="V120" i="1"/>
  <c r="X120" i="1"/>
  <c r="Z120" i="1"/>
  <c r="Z119" i="1"/>
  <c r="X119" i="1"/>
  <c r="V119" i="1"/>
  <c r="T119" i="1"/>
  <c r="R119" i="1"/>
  <c r="P119" i="1"/>
  <c r="N119" i="1"/>
  <c r="L119" i="1"/>
  <c r="J119" i="1"/>
  <c r="H119" i="1"/>
  <c r="F119" i="1"/>
  <c r="D119" i="1"/>
  <c r="AE127" i="1" l="1"/>
  <c r="AD120" i="1"/>
  <c r="AD119" i="1"/>
  <c r="AD127" i="1"/>
  <c r="AD134" i="1"/>
  <c r="AB119" i="1"/>
  <c r="C57" i="8"/>
  <c r="D57" i="8"/>
  <c r="E57" i="8"/>
  <c r="O57" i="8" s="1"/>
  <c r="F57" i="8"/>
  <c r="G57" i="8"/>
  <c r="H57" i="8"/>
  <c r="I57" i="8"/>
  <c r="J57" i="8"/>
  <c r="K57" i="8"/>
  <c r="L57" i="8"/>
  <c r="M57" i="8"/>
  <c r="N57" i="8"/>
  <c r="M83" i="1"/>
  <c r="L65" i="8" s="1"/>
  <c r="L83" i="1"/>
  <c r="K65" i="8" s="1"/>
  <c r="N64" i="8"/>
  <c r="M64" i="8"/>
  <c r="L64" i="8"/>
  <c r="K64" i="8"/>
  <c r="J64" i="8"/>
  <c r="I64" i="8"/>
  <c r="H64" i="8"/>
  <c r="G64" i="8"/>
  <c r="F64" i="8"/>
  <c r="E64" i="8"/>
  <c r="D64" i="8"/>
  <c r="P64" i="8" s="1"/>
  <c r="C64" i="8"/>
  <c r="N50" i="8"/>
  <c r="M50" i="8"/>
  <c r="L50" i="8"/>
  <c r="K50" i="8"/>
  <c r="J50" i="8"/>
  <c r="I50" i="8"/>
  <c r="H50" i="8"/>
  <c r="P50" i="8" s="1"/>
  <c r="G50" i="8"/>
  <c r="F50" i="8"/>
  <c r="E50" i="8"/>
  <c r="D50" i="8"/>
  <c r="C50" i="8"/>
  <c r="O50" i="8" s="1"/>
  <c r="N49" i="8"/>
  <c r="M49" i="8"/>
  <c r="L49" i="8"/>
  <c r="K49" i="8"/>
  <c r="J49" i="8"/>
  <c r="I49" i="8"/>
  <c r="H49" i="8"/>
  <c r="G49" i="8"/>
  <c r="F49" i="8"/>
  <c r="P49" i="8" s="1"/>
  <c r="E49" i="8"/>
  <c r="D49" i="8"/>
  <c r="C49" i="8"/>
  <c r="O64" i="8" l="1"/>
  <c r="O49" i="8"/>
  <c r="P57" i="8"/>
  <c r="I23" i="10" l="1"/>
  <c r="N4" i="10"/>
  <c r="M4" i="10"/>
  <c r="L4" i="10"/>
  <c r="G4" i="10"/>
  <c r="F4" i="10"/>
  <c r="E4" i="10"/>
  <c r="D4" i="10"/>
  <c r="O3" i="10"/>
  <c r="G23" i="10" s="1"/>
  <c r="Q2" i="10"/>
  <c r="K4" i="10" s="1"/>
  <c r="O2" i="10"/>
  <c r="J23" i="10" s="1"/>
  <c r="D29" i="10" l="1"/>
  <c r="C23" i="10"/>
  <c r="H4" i="10"/>
  <c r="I4" i="10"/>
  <c r="J4" i="10"/>
  <c r="C4" i="10"/>
  <c r="O4" i="10" l="1"/>
  <c r="AB127" i="1" l="1"/>
  <c r="AB120" i="1"/>
  <c r="AB134" i="1" l="1"/>
  <c r="AH18" i="8"/>
  <c r="AH25" i="8"/>
  <c r="D83" i="1" l="1"/>
  <c r="C65" i="8" s="1"/>
  <c r="G83" i="1"/>
  <c r="F65" i="8" s="1"/>
  <c r="F83" i="1"/>
  <c r="E65" i="8" s="1"/>
  <c r="E83" i="1"/>
  <c r="D65" i="8" s="1"/>
  <c r="H83" i="1"/>
  <c r="G65" i="8" s="1"/>
  <c r="I83" i="1"/>
  <c r="H65" i="8" s="1"/>
  <c r="J83" i="1"/>
  <c r="I65" i="8" s="1"/>
  <c r="K83" i="1"/>
  <c r="J65" i="8" s="1"/>
  <c r="N83" i="1"/>
  <c r="M65" i="8" s="1"/>
  <c r="O83" i="1"/>
  <c r="N65" i="8" s="1"/>
  <c r="O82" i="1"/>
  <c r="N82" i="1"/>
  <c r="M82" i="1"/>
  <c r="L82" i="1"/>
  <c r="K82" i="1"/>
  <c r="J82" i="1"/>
  <c r="I82" i="1"/>
  <c r="H82" i="1"/>
  <c r="G82" i="1"/>
  <c r="F82" i="1"/>
  <c r="E82" i="1"/>
  <c r="D82" i="1"/>
  <c r="P65" i="8" l="1"/>
  <c r="O65" i="8"/>
  <c r="K3" i="4"/>
  <c r="L3" i="4"/>
  <c r="N3" i="4"/>
  <c r="E3" i="4"/>
  <c r="C3" i="4"/>
  <c r="M3" i="4"/>
  <c r="G3" i="4"/>
  <c r="D3" i="4"/>
  <c r="F3" i="4"/>
  <c r="H3" i="4"/>
  <c r="I3" i="4"/>
  <c r="J3" i="4"/>
  <c r="N3" i="9"/>
  <c r="N4" i="9" s="1"/>
  <c r="M12" i="9" s="1"/>
  <c r="M13" i="9" s="1"/>
  <c r="M3" i="9"/>
  <c r="M4" i="9" s="1"/>
  <c r="L12" i="9" s="1"/>
  <c r="L13" i="9" s="1"/>
  <c r="L3" i="9"/>
  <c r="L4" i="9" s="1"/>
  <c r="K12" i="9" s="1"/>
  <c r="K13" i="9" s="1"/>
  <c r="K3" i="9"/>
  <c r="K4" i="9" s="1"/>
  <c r="J12" i="9" s="1"/>
  <c r="J13" i="9" s="1"/>
  <c r="J3" i="9"/>
  <c r="J4" i="9" s="1"/>
  <c r="I12" i="9" s="1"/>
  <c r="I13" i="9" s="1"/>
  <c r="I3" i="9"/>
  <c r="I4" i="9" s="1"/>
  <c r="H12" i="9" s="1"/>
  <c r="H13" i="9" s="1"/>
  <c r="H3" i="9"/>
  <c r="H4" i="9" s="1"/>
  <c r="G12" i="9" s="1"/>
  <c r="G13" i="9" s="1"/>
  <c r="G3" i="9"/>
  <c r="G4" i="9" s="1"/>
  <c r="F12" i="9" s="1"/>
  <c r="F13" i="9" s="1"/>
  <c r="F3" i="9"/>
  <c r="F4" i="9" s="1"/>
  <c r="E12" i="9" s="1"/>
  <c r="E13" i="9" s="1"/>
  <c r="E3" i="9"/>
  <c r="E4" i="9" s="1"/>
  <c r="D12" i="9" s="1"/>
  <c r="D13" i="9" s="1"/>
  <c r="D3" i="9"/>
  <c r="D4" i="9" s="1"/>
  <c r="C12" i="9" s="1"/>
  <c r="C13" i="9" s="1"/>
  <c r="C3" i="9"/>
  <c r="O3" i="9" l="1"/>
  <c r="O4" i="9" s="1"/>
  <c r="N12" i="9" s="1"/>
  <c r="N13" i="9" s="1"/>
  <c r="C4" i="9"/>
  <c r="B12" i="9" s="1"/>
  <c r="B13" i="9" s="1"/>
  <c r="AA24" i="8"/>
  <c r="Y24" i="8"/>
  <c r="W24" i="8"/>
  <c r="U24" i="8"/>
  <c r="S24" i="8"/>
  <c r="Q24" i="8"/>
  <c r="O24" i="8"/>
  <c r="M24" i="8"/>
  <c r="K24" i="8"/>
  <c r="I24" i="8"/>
  <c r="G24" i="8"/>
  <c r="F133" i="1" l="1"/>
  <c r="D63" i="8"/>
  <c r="X133" i="1"/>
  <c r="M63" i="8"/>
  <c r="R133" i="1"/>
  <c r="J63" i="8"/>
  <c r="H133" i="1"/>
  <c r="E63" i="8"/>
  <c r="D133" i="1"/>
  <c r="C63" i="8"/>
  <c r="T133" i="1"/>
  <c r="K63" i="8"/>
  <c r="V133" i="1"/>
  <c r="L63" i="8"/>
  <c r="J133" i="1"/>
  <c r="F63" i="8"/>
  <c r="L133" i="1"/>
  <c r="G63" i="8"/>
  <c r="N133" i="1"/>
  <c r="H63" i="8"/>
  <c r="P133" i="1"/>
  <c r="I63" i="8"/>
  <c r="AH24" i="8"/>
  <c r="F3" i="5" l="1"/>
  <c r="D3" i="5"/>
  <c r="C3" i="5"/>
  <c r="N13" i="1"/>
  <c r="K122" i="1" s="1"/>
  <c r="L13" i="1"/>
  <c r="I122" i="1" s="1"/>
  <c r="J13" i="1"/>
  <c r="G122" i="1" s="1"/>
  <c r="N12" i="1"/>
  <c r="K121" i="1" s="1"/>
  <c r="L12" i="1"/>
  <c r="I121" i="1" s="1"/>
  <c r="J12" i="1"/>
  <c r="G121" i="1" s="1"/>
  <c r="N3" i="5"/>
  <c r="M3" i="5"/>
  <c r="L3" i="5"/>
  <c r="K3" i="5"/>
  <c r="J3" i="5"/>
  <c r="I3" i="5"/>
  <c r="H3" i="5"/>
  <c r="G3" i="5"/>
  <c r="AC16" i="8"/>
  <c r="AA16" i="8"/>
  <c r="Y16" i="8"/>
  <c r="W16" i="8"/>
  <c r="U16" i="8"/>
  <c r="S16" i="8"/>
  <c r="Q16" i="8"/>
  <c r="O16" i="8"/>
  <c r="M16" i="8"/>
  <c r="K16" i="8"/>
  <c r="I16" i="8"/>
  <c r="G16" i="8"/>
  <c r="AC24" i="8"/>
  <c r="AC23" i="8"/>
  <c r="AA23" i="8"/>
  <c r="Y23" i="8"/>
  <c r="W23" i="8"/>
  <c r="U23" i="8"/>
  <c r="Q23" i="8"/>
  <c r="O23" i="8"/>
  <c r="M23" i="8"/>
  <c r="K23" i="8"/>
  <c r="I23" i="8"/>
  <c r="G23" i="8"/>
  <c r="AC22" i="8"/>
  <c r="AA22" i="8"/>
  <c r="Y22" i="8"/>
  <c r="W22" i="8"/>
  <c r="U22" i="8"/>
  <c r="S22" i="8"/>
  <c r="Q22" i="8"/>
  <c r="O22" i="8"/>
  <c r="M22" i="8"/>
  <c r="K22" i="8"/>
  <c r="I22" i="8"/>
  <c r="G22" i="8"/>
  <c r="AC21" i="8"/>
  <c r="AA21" i="8"/>
  <c r="Y21" i="8"/>
  <c r="W21" i="8"/>
  <c r="U21" i="8"/>
  <c r="S21" i="8"/>
  <c r="Q21" i="8"/>
  <c r="O21" i="8"/>
  <c r="M21" i="8"/>
  <c r="K21" i="8"/>
  <c r="I21" i="8"/>
  <c r="G21" i="8"/>
  <c r="AC20" i="8"/>
  <c r="AA20" i="8"/>
  <c r="Y20" i="8"/>
  <c r="W20" i="8"/>
  <c r="U20" i="8"/>
  <c r="S20" i="8"/>
  <c r="Q20" i="8"/>
  <c r="O20" i="8"/>
  <c r="M20" i="8"/>
  <c r="K20" i="8"/>
  <c r="I20" i="8"/>
  <c r="G20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Z131" i="1" l="1"/>
  <c r="N61" i="8"/>
  <c r="Z125" i="1"/>
  <c r="N55" i="8"/>
  <c r="X125" i="1"/>
  <c r="M55" i="8"/>
  <c r="X131" i="1"/>
  <c r="M61" i="8"/>
  <c r="V131" i="1"/>
  <c r="L61" i="8"/>
  <c r="V125" i="1"/>
  <c r="L55" i="8"/>
  <c r="T131" i="1"/>
  <c r="K61" i="8"/>
  <c r="T125" i="1"/>
  <c r="K55" i="8"/>
  <c r="R125" i="1"/>
  <c r="J55" i="8"/>
  <c r="R131" i="1"/>
  <c r="J61" i="8"/>
  <c r="P131" i="1"/>
  <c r="I61" i="8"/>
  <c r="P125" i="1"/>
  <c r="I55" i="8"/>
  <c r="N125" i="1"/>
  <c r="H55" i="8"/>
  <c r="N131" i="1"/>
  <c r="H61" i="8"/>
  <c r="L131" i="1"/>
  <c r="G61" i="8"/>
  <c r="L125" i="1"/>
  <c r="G55" i="8"/>
  <c r="J125" i="1"/>
  <c r="F55" i="8"/>
  <c r="J131" i="1"/>
  <c r="F61" i="8"/>
  <c r="H131" i="1"/>
  <c r="E61" i="8"/>
  <c r="H125" i="1"/>
  <c r="E55" i="8"/>
  <c r="F125" i="1"/>
  <c r="D55" i="8"/>
  <c r="F131" i="1"/>
  <c r="D61" i="8"/>
  <c r="D131" i="1"/>
  <c r="C61" i="8"/>
  <c r="D125" i="1"/>
  <c r="C55" i="8"/>
  <c r="AH16" i="8"/>
  <c r="V121" i="1"/>
  <c r="L51" i="8"/>
  <c r="V129" i="1"/>
  <c r="L59" i="8"/>
  <c r="P122" i="1"/>
  <c r="I52" i="8"/>
  <c r="H129" i="1"/>
  <c r="E59" i="8"/>
  <c r="X129" i="1"/>
  <c r="M59" i="8"/>
  <c r="P130" i="1"/>
  <c r="I60" i="8"/>
  <c r="R132" i="1"/>
  <c r="J62" i="8"/>
  <c r="J121" i="1"/>
  <c r="F51" i="8"/>
  <c r="Z121" i="1"/>
  <c r="N51" i="8"/>
  <c r="R122" i="1"/>
  <c r="J52" i="8"/>
  <c r="J129" i="1"/>
  <c r="F59" i="8"/>
  <c r="Z129" i="1"/>
  <c r="N59" i="8"/>
  <c r="R130" i="1"/>
  <c r="J60" i="8"/>
  <c r="T132" i="1"/>
  <c r="K62" i="8"/>
  <c r="L121" i="1"/>
  <c r="G51" i="8"/>
  <c r="D122" i="1"/>
  <c r="C52" i="8"/>
  <c r="T122" i="1"/>
  <c r="K52" i="8"/>
  <c r="L129" i="1"/>
  <c r="G59" i="8"/>
  <c r="D130" i="1"/>
  <c r="C60" i="8"/>
  <c r="T130" i="1"/>
  <c r="K60" i="8"/>
  <c r="D132" i="1"/>
  <c r="C62" i="8"/>
  <c r="V132" i="1"/>
  <c r="L62" i="8"/>
  <c r="F129" i="1"/>
  <c r="D59" i="8"/>
  <c r="H121" i="1"/>
  <c r="E51" i="8"/>
  <c r="V130" i="1"/>
  <c r="L60" i="8"/>
  <c r="F121" i="1"/>
  <c r="D51" i="8"/>
  <c r="N132" i="1"/>
  <c r="H62" i="8"/>
  <c r="X121" i="1"/>
  <c r="M51" i="8"/>
  <c r="V122" i="1"/>
  <c r="L52" i="8"/>
  <c r="P121" i="1"/>
  <c r="I51" i="8"/>
  <c r="P129" i="1"/>
  <c r="I59" i="8"/>
  <c r="H132" i="1"/>
  <c r="E62" i="8"/>
  <c r="Z132" i="1"/>
  <c r="N62" i="8"/>
  <c r="N130" i="1"/>
  <c r="H60" i="8"/>
  <c r="N121" i="1"/>
  <c r="H51" i="8"/>
  <c r="N129" i="1"/>
  <c r="H59" i="8"/>
  <c r="F132" i="1"/>
  <c r="D62" i="8"/>
  <c r="X132" i="1"/>
  <c r="M62" i="8"/>
  <c r="X122" i="1"/>
  <c r="M52" i="8"/>
  <c r="X130" i="1"/>
  <c r="M60" i="8"/>
  <c r="R121" i="1"/>
  <c r="J51" i="8"/>
  <c r="J122" i="1"/>
  <c r="F52" i="8"/>
  <c r="Z122" i="1"/>
  <c r="N52" i="8"/>
  <c r="R129" i="1"/>
  <c r="J59" i="8"/>
  <c r="J130" i="1"/>
  <c r="F60" i="8"/>
  <c r="Z130" i="1"/>
  <c r="N60" i="8"/>
  <c r="J132" i="1"/>
  <c r="F62" i="8"/>
  <c r="Z133" i="1"/>
  <c r="N63" i="8"/>
  <c r="N122" i="1"/>
  <c r="H52" i="8"/>
  <c r="F122" i="1"/>
  <c r="D52" i="8"/>
  <c r="F130" i="1"/>
  <c r="D60" i="8"/>
  <c r="H122" i="1"/>
  <c r="E52" i="8"/>
  <c r="H130" i="1"/>
  <c r="E60" i="8"/>
  <c r="D121" i="1"/>
  <c r="C51" i="8"/>
  <c r="T121" i="1"/>
  <c r="K51" i="8"/>
  <c r="L122" i="1"/>
  <c r="G52" i="8"/>
  <c r="D129" i="1"/>
  <c r="C59" i="8"/>
  <c r="T129" i="1"/>
  <c r="K59" i="8"/>
  <c r="L130" i="1"/>
  <c r="G60" i="8"/>
  <c r="L132" i="1"/>
  <c r="G62" i="8"/>
  <c r="AH22" i="8"/>
  <c r="AH20" i="8"/>
  <c r="AJ20" i="8" s="1"/>
  <c r="AH21" i="8"/>
  <c r="AH23" i="8"/>
  <c r="AD12" i="8"/>
  <c r="AH12" i="8"/>
  <c r="AH13" i="8"/>
  <c r="S23" i="8"/>
  <c r="D74" i="1"/>
  <c r="P82" i="1"/>
  <c r="Q82" i="1"/>
  <c r="AC25" i="8"/>
  <c r="AA25" i="8"/>
  <c r="Y25" i="8"/>
  <c r="W25" i="8"/>
  <c r="U25" i="8"/>
  <c r="S25" i="8"/>
  <c r="Q25" i="8"/>
  <c r="O25" i="8"/>
  <c r="M25" i="8"/>
  <c r="K25" i="8"/>
  <c r="I25" i="8"/>
  <c r="G25" i="8"/>
  <c r="AD24" i="8"/>
  <c r="AD22" i="8"/>
  <c r="AD21" i="8"/>
  <c r="AD20" i="8"/>
  <c r="C39" i="8" s="1"/>
  <c r="D40" i="1" s="1"/>
  <c r="AC19" i="8"/>
  <c r="AA19" i="8"/>
  <c r="Y19" i="8"/>
  <c r="W19" i="8"/>
  <c r="U19" i="8"/>
  <c r="S19" i="8"/>
  <c r="Q19" i="8"/>
  <c r="O19" i="8"/>
  <c r="M19" i="8"/>
  <c r="K19" i="8"/>
  <c r="I19" i="8"/>
  <c r="G19" i="8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D13" i="8"/>
  <c r="AC9" i="8"/>
  <c r="AA9" i="8"/>
  <c r="Y9" i="8"/>
  <c r="W9" i="8"/>
  <c r="U9" i="8"/>
  <c r="S9" i="8"/>
  <c r="Q9" i="8"/>
  <c r="O9" i="8"/>
  <c r="M9" i="8"/>
  <c r="AD9" i="8" s="1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AD8" i="8" s="1"/>
  <c r="O74" i="1"/>
  <c r="N74" i="1"/>
  <c r="M74" i="1"/>
  <c r="L74" i="1"/>
  <c r="K74" i="1"/>
  <c r="J74" i="1"/>
  <c r="I74" i="1"/>
  <c r="H74" i="1"/>
  <c r="G74" i="1"/>
  <c r="F74" i="1"/>
  <c r="E74" i="1"/>
  <c r="Z123" i="1" l="1"/>
  <c r="N53" i="8"/>
  <c r="Z128" i="1"/>
  <c r="N58" i="8"/>
  <c r="Z124" i="1"/>
  <c r="N54" i="8"/>
  <c r="X124" i="1"/>
  <c r="M54" i="8"/>
  <c r="X123" i="1"/>
  <c r="M53" i="8"/>
  <c r="X128" i="1"/>
  <c r="M58" i="8"/>
  <c r="V123" i="1"/>
  <c r="L53" i="8"/>
  <c r="V128" i="1"/>
  <c r="L58" i="8"/>
  <c r="V124" i="1"/>
  <c r="L54" i="8"/>
  <c r="T124" i="1"/>
  <c r="K54" i="8"/>
  <c r="T123" i="1"/>
  <c r="K53" i="8"/>
  <c r="T128" i="1"/>
  <c r="K58" i="8"/>
  <c r="R124" i="1"/>
  <c r="J54" i="8"/>
  <c r="R123" i="1"/>
  <c r="J53" i="8"/>
  <c r="R128" i="1"/>
  <c r="J58" i="8"/>
  <c r="P123" i="1"/>
  <c r="I53" i="8"/>
  <c r="P128" i="1"/>
  <c r="I58" i="8"/>
  <c r="P124" i="1"/>
  <c r="I54" i="8"/>
  <c r="N124" i="1"/>
  <c r="H54" i="8"/>
  <c r="N123" i="1"/>
  <c r="H53" i="8"/>
  <c r="N128" i="1"/>
  <c r="H58" i="8"/>
  <c r="L123" i="1"/>
  <c r="G53" i="8"/>
  <c r="L124" i="1"/>
  <c r="G54" i="8"/>
  <c r="L128" i="1"/>
  <c r="G58" i="8"/>
  <c r="J123" i="1"/>
  <c r="F53" i="8"/>
  <c r="J128" i="1"/>
  <c r="F58" i="8"/>
  <c r="J124" i="1"/>
  <c r="F54" i="8"/>
  <c r="H124" i="1"/>
  <c r="E54" i="8"/>
  <c r="H128" i="1"/>
  <c r="E58" i="8"/>
  <c r="H123" i="1"/>
  <c r="E53" i="8"/>
  <c r="F128" i="1"/>
  <c r="D58" i="8"/>
  <c r="F124" i="1"/>
  <c r="D54" i="8"/>
  <c r="F123" i="1"/>
  <c r="D53" i="8"/>
  <c r="P55" i="8"/>
  <c r="O55" i="8"/>
  <c r="AD125" i="1"/>
  <c r="AB125" i="1"/>
  <c r="D123" i="1"/>
  <c r="C53" i="8"/>
  <c r="AH14" i="8"/>
  <c r="O61" i="8"/>
  <c r="P61" i="8"/>
  <c r="D124" i="1"/>
  <c r="C54" i="8"/>
  <c r="AH15" i="8"/>
  <c r="D128" i="1"/>
  <c r="C58" i="8"/>
  <c r="AH19" i="8"/>
  <c r="AD131" i="1"/>
  <c r="AB131" i="1"/>
  <c r="O52" i="8"/>
  <c r="AB133" i="1"/>
  <c r="AD133" i="1"/>
  <c r="O51" i="8"/>
  <c r="P51" i="8"/>
  <c r="P60" i="8"/>
  <c r="AB130" i="1"/>
  <c r="AD121" i="1"/>
  <c r="AB121" i="1"/>
  <c r="P63" i="8"/>
  <c r="O63" i="8"/>
  <c r="P52" i="8"/>
  <c r="P59" i="8"/>
  <c r="O59" i="8"/>
  <c r="AD23" i="8"/>
  <c r="C40" i="8" s="1"/>
  <c r="D41" i="1" s="1"/>
  <c r="P132" i="1"/>
  <c r="AB132" i="1" s="1"/>
  <c r="I62" i="8"/>
  <c r="O62" i="8" s="1"/>
  <c r="AD122" i="1"/>
  <c r="AB122" i="1"/>
  <c r="O60" i="8"/>
  <c r="AD129" i="1"/>
  <c r="AB129" i="1"/>
  <c r="AD130" i="1"/>
  <c r="AD132" i="1"/>
  <c r="AJ21" i="8"/>
  <c r="AD19" i="8"/>
  <c r="AD25" i="8"/>
  <c r="AD15" i="8"/>
  <c r="AD14" i="8"/>
  <c r="Q74" i="1"/>
  <c r="P74" i="1"/>
  <c r="P62" i="8" l="1"/>
  <c r="P53" i="8"/>
  <c r="O53" i="8"/>
  <c r="AD128" i="1"/>
  <c r="AB128" i="1"/>
  <c r="AD123" i="1"/>
  <c r="AB123" i="1"/>
  <c r="P54" i="8"/>
  <c r="O54" i="8"/>
  <c r="AD124" i="1"/>
  <c r="AB124" i="1"/>
  <c r="P58" i="8"/>
  <c r="O58" i="8"/>
  <c r="C4" i="4"/>
  <c r="H25" i="1"/>
  <c r="J25" i="1"/>
  <c r="L25" i="1"/>
  <c r="N25" i="1"/>
  <c r="P25" i="1"/>
  <c r="R25" i="1"/>
  <c r="T25" i="1"/>
  <c r="V25" i="1"/>
  <c r="X25" i="1"/>
  <c r="Z25" i="1"/>
  <c r="AB25" i="1"/>
  <c r="AD25" i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J81" i="1" l="1"/>
  <c r="Q134" i="1"/>
  <c r="H81" i="1"/>
  <c r="M134" i="1"/>
  <c r="O81" i="1"/>
  <c r="AA134" i="1"/>
  <c r="G81" i="1"/>
  <c r="K134" i="1"/>
  <c r="AE134" i="1" s="1"/>
  <c r="F81" i="1"/>
  <c r="I134" i="1"/>
  <c r="M81" i="1"/>
  <c r="W134" i="1"/>
  <c r="E81" i="1"/>
  <c r="G134" i="1"/>
  <c r="L81" i="1"/>
  <c r="U134" i="1"/>
  <c r="D81" i="1"/>
  <c r="E134" i="1"/>
  <c r="I81" i="1"/>
  <c r="O134" i="1"/>
  <c r="N81" i="1"/>
  <c r="Y134" i="1"/>
  <c r="K81" i="1"/>
  <c r="S134" i="1"/>
  <c r="AE25" i="1"/>
  <c r="D16" i="6"/>
  <c r="G16" i="6" s="1"/>
  <c r="Q81" i="1" l="1"/>
  <c r="P81" i="1"/>
  <c r="AD9" i="1"/>
  <c r="AD12" i="1"/>
  <c r="AD13" i="1"/>
  <c r="AD14" i="1"/>
  <c r="AD15" i="1"/>
  <c r="AD19" i="1"/>
  <c r="AD21" i="1"/>
  <c r="AD22" i="1"/>
  <c r="AD23" i="1"/>
  <c r="AD24" i="1"/>
  <c r="AD8" i="1"/>
  <c r="AB9" i="1"/>
  <c r="AB12" i="1"/>
  <c r="AB13" i="1"/>
  <c r="AB14" i="1"/>
  <c r="AB15" i="1"/>
  <c r="AB19" i="1"/>
  <c r="AB21" i="1"/>
  <c r="AB22" i="1"/>
  <c r="AB23" i="1"/>
  <c r="AB24" i="1"/>
  <c r="AB8" i="1"/>
  <c r="Z9" i="1"/>
  <c r="Z12" i="1"/>
  <c r="Z13" i="1"/>
  <c r="Z14" i="1"/>
  <c r="Z15" i="1"/>
  <c r="Z19" i="1"/>
  <c r="Z21" i="1"/>
  <c r="Z22" i="1"/>
  <c r="Z23" i="1"/>
  <c r="Z24" i="1"/>
  <c r="Z8" i="1"/>
  <c r="X9" i="1"/>
  <c r="X12" i="1"/>
  <c r="X13" i="1"/>
  <c r="X14" i="1"/>
  <c r="X15" i="1"/>
  <c r="X19" i="1"/>
  <c r="X21" i="1"/>
  <c r="X22" i="1"/>
  <c r="X23" i="1"/>
  <c r="X24" i="1"/>
  <c r="X8" i="1"/>
  <c r="V9" i="1"/>
  <c r="V12" i="1"/>
  <c r="V13" i="1"/>
  <c r="V14" i="1"/>
  <c r="V15" i="1"/>
  <c r="V19" i="1"/>
  <c r="V20" i="1"/>
  <c r="V21" i="1"/>
  <c r="V22" i="1"/>
  <c r="V23" i="1"/>
  <c r="V24" i="1"/>
  <c r="V8" i="1"/>
  <c r="T9" i="1"/>
  <c r="T12" i="1"/>
  <c r="T13" i="1"/>
  <c r="T14" i="1"/>
  <c r="T15" i="1"/>
  <c r="T19" i="1"/>
  <c r="T8" i="1"/>
  <c r="R9" i="1"/>
  <c r="R12" i="1"/>
  <c r="R13" i="1"/>
  <c r="R14" i="1"/>
  <c r="R15" i="1"/>
  <c r="R19" i="1"/>
  <c r="R20" i="1"/>
  <c r="R21" i="1"/>
  <c r="R22" i="1"/>
  <c r="R23" i="1"/>
  <c r="R24" i="1"/>
  <c r="R8" i="1"/>
  <c r="P9" i="1"/>
  <c r="P12" i="1"/>
  <c r="P13" i="1"/>
  <c r="P14" i="1"/>
  <c r="P15" i="1"/>
  <c r="P19" i="1"/>
  <c r="P20" i="1"/>
  <c r="P21" i="1"/>
  <c r="P22" i="1"/>
  <c r="P23" i="1"/>
  <c r="P24" i="1"/>
  <c r="P8" i="1"/>
  <c r="N9" i="1"/>
  <c r="G68" i="1"/>
  <c r="G69" i="1"/>
  <c r="N14" i="1"/>
  <c r="N15" i="1"/>
  <c r="N19" i="1"/>
  <c r="N20" i="1"/>
  <c r="N26" i="1" s="1"/>
  <c r="N21" i="1"/>
  <c r="N22" i="1"/>
  <c r="N23" i="1"/>
  <c r="N24" i="1"/>
  <c r="N8" i="1"/>
  <c r="L9" i="1"/>
  <c r="F68" i="1"/>
  <c r="F69" i="1"/>
  <c r="L14" i="1"/>
  <c r="L15" i="1"/>
  <c r="L19" i="1"/>
  <c r="L20" i="1"/>
  <c r="L21" i="1"/>
  <c r="L22" i="1"/>
  <c r="L24" i="1"/>
  <c r="L8" i="1"/>
  <c r="J9" i="1"/>
  <c r="E68" i="1"/>
  <c r="E69" i="1"/>
  <c r="J14" i="1"/>
  <c r="J15" i="1"/>
  <c r="J19" i="1"/>
  <c r="J20" i="1"/>
  <c r="J26" i="1" s="1"/>
  <c r="J21" i="1"/>
  <c r="J22" i="1"/>
  <c r="J23" i="1"/>
  <c r="J24" i="1"/>
  <c r="J8" i="1"/>
  <c r="H9" i="1"/>
  <c r="H12" i="1"/>
  <c r="H13" i="1"/>
  <c r="H14" i="1"/>
  <c r="H15" i="1"/>
  <c r="H19" i="1"/>
  <c r="H20" i="1"/>
  <c r="H21" i="1"/>
  <c r="H22" i="1"/>
  <c r="H23" i="1"/>
  <c r="H24" i="1"/>
  <c r="H8" i="1"/>
  <c r="O3" i="4"/>
  <c r="G23" i="4" s="1"/>
  <c r="D4" i="5"/>
  <c r="C12" i="5" s="1"/>
  <c r="C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AE13" i="1" l="1"/>
  <c r="AE12" i="1"/>
  <c r="P26" i="1"/>
  <c r="E66" i="1"/>
  <c r="G119" i="1"/>
  <c r="M67" i="1"/>
  <c r="W120" i="1"/>
  <c r="N66" i="1"/>
  <c r="Y119" i="1"/>
  <c r="G67" i="1"/>
  <c r="K120" i="1"/>
  <c r="I67" i="1"/>
  <c r="O120" i="1"/>
  <c r="K67" i="1"/>
  <c r="S120" i="1"/>
  <c r="E67" i="1"/>
  <c r="G120" i="1"/>
  <c r="H66" i="1"/>
  <c r="M119" i="1"/>
  <c r="J66" i="1"/>
  <c r="Q119" i="1"/>
  <c r="L66" i="1"/>
  <c r="U119" i="1"/>
  <c r="N67" i="1"/>
  <c r="Y120" i="1"/>
  <c r="D66" i="1"/>
  <c r="E119" i="1"/>
  <c r="F66" i="1"/>
  <c r="I119" i="1"/>
  <c r="O66" i="1"/>
  <c r="AA119" i="1"/>
  <c r="F67" i="1"/>
  <c r="I120" i="1"/>
  <c r="H67" i="1"/>
  <c r="M120" i="1"/>
  <c r="J67" i="1"/>
  <c r="Q120" i="1"/>
  <c r="M66" i="1"/>
  <c r="W119" i="1"/>
  <c r="O67" i="1"/>
  <c r="AA120" i="1"/>
  <c r="L67" i="1"/>
  <c r="U120" i="1"/>
  <c r="D67" i="1"/>
  <c r="E120" i="1"/>
  <c r="G66" i="1"/>
  <c r="K119" i="1"/>
  <c r="I66" i="1"/>
  <c r="O119" i="1"/>
  <c r="K66" i="1"/>
  <c r="S119" i="1"/>
  <c r="F77" i="1"/>
  <c r="I130" i="1"/>
  <c r="I70" i="1"/>
  <c r="O123" i="1"/>
  <c r="M68" i="1"/>
  <c r="W121" i="1"/>
  <c r="D77" i="1"/>
  <c r="E130" i="1"/>
  <c r="G80" i="1"/>
  <c r="K133" i="1"/>
  <c r="H76" i="1"/>
  <c r="M129" i="1"/>
  <c r="K80" i="1"/>
  <c r="S133" i="1"/>
  <c r="M79" i="1"/>
  <c r="W132" i="1"/>
  <c r="F75" i="1"/>
  <c r="I128" i="1"/>
  <c r="I79" i="1"/>
  <c r="O132" i="1"/>
  <c r="E79" i="1"/>
  <c r="G132" i="1"/>
  <c r="F71" i="1"/>
  <c r="I124" i="1"/>
  <c r="H71" i="1"/>
  <c r="M124" i="1"/>
  <c r="L70" i="1"/>
  <c r="U123" i="1"/>
  <c r="N80" i="1"/>
  <c r="Y133" i="1"/>
  <c r="O71" i="1"/>
  <c r="AA124" i="1"/>
  <c r="E78" i="1"/>
  <c r="G131" i="1"/>
  <c r="F70" i="1"/>
  <c r="I123" i="1"/>
  <c r="G77" i="1"/>
  <c r="K130" i="1"/>
  <c r="H70" i="1"/>
  <c r="M123" i="1"/>
  <c r="I77" i="1"/>
  <c r="O130" i="1"/>
  <c r="J70" i="1"/>
  <c r="Q123" i="1"/>
  <c r="K77" i="1"/>
  <c r="S130" i="1"/>
  <c r="L69" i="1"/>
  <c r="U122" i="1"/>
  <c r="M75" i="1"/>
  <c r="W128" i="1"/>
  <c r="N79" i="1"/>
  <c r="Y132" i="1"/>
  <c r="O70" i="1"/>
  <c r="AA123" i="1"/>
  <c r="E71" i="1"/>
  <c r="G124" i="1"/>
  <c r="G70" i="1"/>
  <c r="K123" i="1"/>
  <c r="J77" i="1"/>
  <c r="Q130" i="1"/>
  <c r="L77" i="1"/>
  <c r="U130" i="1"/>
  <c r="N71" i="1"/>
  <c r="Y124" i="1"/>
  <c r="F76" i="1"/>
  <c r="I129" i="1"/>
  <c r="I69" i="1"/>
  <c r="O122" i="1"/>
  <c r="J76" i="1"/>
  <c r="Q129" i="1"/>
  <c r="L75" i="1"/>
  <c r="U128" i="1"/>
  <c r="N70" i="1"/>
  <c r="Y123" i="1"/>
  <c r="E80" i="1"/>
  <c r="G133" i="1"/>
  <c r="G79" i="1"/>
  <c r="K132" i="1"/>
  <c r="H75" i="1"/>
  <c r="M128" i="1"/>
  <c r="I68" i="1"/>
  <c r="O121" i="1"/>
  <c r="J75" i="1"/>
  <c r="Q128" i="1"/>
  <c r="K79" i="1"/>
  <c r="S132" i="1"/>
  <c r="L71" i="1"/>
  <c r="U124" i="1"/>
  <c r="M78" i="1"/>
  <c r="W131" i="1"/>
  <c r="N69" i="1"/>
  <c r="Y122" i="1"/>
  <c r="O75" i="1"/>
  <c r="AA128" i="1"/>
  <c r="D75" i="1"/>
  <c r="E128" i="1"/>
  <c r="G78" i="1"/>
  <c r="K131" i="1"/>
  <c r="I78" i="1"/>
  <c r="O131" i="1"/>
  <c r="J71" i="1"/>
  <c r="Q124" i="1"/>
  <c r="K78" i="1"/>
  <c r="S131" i="1"/>
  <c r="M77" i="1"/>
  <c r="W130" i="1"/>
  <c r="N68" i="1"/>
  <c r="Y121" i="1"/>
  <c r="D71" i="1"/>
  <c r="E124" i="1"/>
  <c r="D70" i="1"/>
  <c r="E123" i="1"/>
  <c r="E77" i="1"/>
  <c r="G130" i="1"/>
  <c r="G76" i="1"/>
  <c r="K129" i="1"/>
  <c r="H80" i="1"/>
  <c r="M133" i="1"/>
  <c r="H69" i="1"/>
  <c r="M122" i="1"/>
  <c r="I76" i="1"/>
  <c r="O129" i="1"/>
  <c r="J80" i="1"/>
  <c r="Q133" i="1"/>
  <c r="J69" i="1"/>
  <c r="Q122" i="1"/>
  <c r="K76" i="1"/>
  <c r="S129" i="1"/>
  <c r="L80" i="1"/>
  <c r="U133" i="1"/>
  <c r="L68" i="1"/>
  <c r="U121" i="1"/>
  <c r="M71" i="1"/>
  <c r="W124" i="1"/>
  <c r="N78" i="1"/>
  <c r="Y131" i="1"/>
  <c r="O69" i="1"/>
  <c r="AA122" i="1"/>
  <c r="N77" i="1"/>
  <c r="Y130" i="1"/>
  <c r="O80" i="1"/>
  <c r="AA133" i="1"/>
  <c r="O68" i="1"/>
  <c r="AA121" i="1"/>
  <c r="D78" i="1"/>
  <c r="E131" i="1"/>
  <c r="H77" i="1"/>
  <c r="M130" i="1"/>
  <c r="K70" i="1"/>
  <c r="S123" i="1"/>
  <c r="M80" i="1"/>
  <c r="W133" i="1"/>
  <c r="O78" i="1"/>
  <c r="AA131" i="1"/>
  <c r="E70" i="1"/>
  <c r="G123" i="1"/>
  <c r="I80" i="1"/>
  <c r="O133" i="1"/>
  <c r="K69" i="1"/>
  <c r="S122" i="1"/>
  <c r="O77" i="1"/>
  <c r="AA130" i="1"/>
  <c r="D76" i="1"/>
  <c r="E129" i="1"/>
  <c r="K68" i="1"/>
  <c r="S121" i="1"/>
  <c r="D80" i="1"/>
  <c r="E133" i="1"/>
  <c r="D69" i="1"/>
  <c r="E122" i="1"/>
  <c r="E76" i="1"/>
  <c r="G129" i="1"/>
  <c r="F80" i="1"/>
  <c r="I133" i="1"/>
  <c r="G75" i="1"/>
  <c r="K128" i="1"/>
  <c r="H79" i="1"/>
  <c r="M132" i="1"/>
  <c r="H68" i="1"/>
  <c r="M121" i="1"/>
  <c r="I75" i="1"/>
  <c r="O128" i="1"/>
  <c r="J79" i="1"/>
  <c r="Q132" i="1"/>
  <c r="J68" i="1"/>
  <c r="Q121" i="1"/>
  <c r="K75" i="1"/>
  <c r="S128" i="1"/>
  <c r="L79" i="1"/>
  <c r="U132" i="1"/>
  <c r="M70" i="1"/>
  <c r="W123" i="1"/>
  <c r="D79" i="1"/>
  <c r="E132" i="1"/>
  <c r="D68" i="1"/>
  <c r="E121" i="1"/>
  <c r="E75" i="1"/>
  <c r="G128" i="1"/>
  <c r="F78" i="1"/>
  <c r="I131" i="1"/>
  <c r="G71" i="1"/>
  <c r="K124" i="1"/>
  <c r="H78" i="1"/>
  <c r="M131" i="1"/>
  <c r="I71" i="1"/>
  <c r="O124" i="1"/>
  <c r="J78" i="1"/>
  <c r="Q131" i="1"/>
  <c r="K71" i="1"/>
  <c r="S124" i="1"/>
  <c r="L78" i="1"/>
  <c r="U131" i="1"/>
  <c r="M69" i="1"/>
  <c r="W122" i="1"/>
  <c r="N75" i="1"/>
  <c r="Y128" i="1"/>
  <c r="O79" i="1"/>
  <c r="AA132" i="1"/>
  <c r="AC127" i="1"/>
  <c r="Q67" i="1"/>
  <c r="P67" i="1"/>
  <c r="P66" i="1"/>
  <c r="Q66" i="1"/>
  <c r="B13" i="5"/>
  <c r="AE9" i="1"/>
  <c r="AE19" i="1"/>
  <c r="AE22" i="1"/>
  <c r="AE15" i="1"/>
  <c r="AE8" i="1"/>
  <c r="P78" i="1" l="1"/>
  <c r="AC120" i="1"/>
  <c r="Q80" i="1"/>
  <c r="AC121" i="1"/>
  <c r="AE119" i="1"/>
  <c r="AC119" i="1"/>
  <c r="AE120" i="1"/>
  <c r="AC130" i="1"/>
  <c r="Q71" i="1"/>
  <c r="P70" i="1"/>
  <c r="Q70" i="1"/>
  <c r="Q75" i="1"/>
  <c r="Q68" i="1"/>
  <c r="Q69" i="1"/>
  <c r="Q78" i="1"/>
  <c r="Q77" i="1"/>
  <c r="AE124" i="1"/>
  <c r="AC124" i="1"/>
  <c r="AE130" i="1"/>
  <c r="P75" i="1"/>
  <c r="P69" i="1"/>
  <c r="P77" i="1"/>
  <c r="AE133" i="1"/>
  <c r="AE128" i="1"/>
  <c r="P71" i="1"/>
  <c r="P68" i="1"/>
  <c r="P80" i="1"/>
  <c r="AC128" i="1"/>
  <c r="AE121" i="1"/>
  <c r="AE122" i="1"/>
  <c r="AC131" i="1"/>
  <c r="AE123" i="1"/>
  <c r="AE131" i="1"/>
  <c r="O2" i="4"/>
  <c r="J23" i="4" s="1"/>
  <c r="I23" i="4"/>
  <c r="V17" i="1" l="1"/>
  <c r="R17" i="1"/>
  <c r="P17" i="1"/>
  <c r="J17" i="1"/>
  <c r="Z17" i="1"/>
  <c r="AB17" i="1"/>
  <c r="X17" i="1"/>
  <c r="N17" i="1"/>
  <c r="T17" i="1"/>
  <c r="AD17" i="1"/>
  <c r="Q2" i="4"/>
  <c r="G4" i="4" s="1"/>
  <c r="C23" i="4"/>
  <c r="D29" i="4"/>
  <c r="E73" i="1" l="1"/>
  <c r="G126" i="1"/>
  <c r="G73" i="1"/>
  <c r="K126" i="1"/>
  <c r="N73" i="1"/>
  <c r="Y126" i="1"/>
  <c r="H73" i="1"/>
  <c r="M126" i="1"/>
  <c r="I73" i="1"/>
  <c r="O126" i="1"/>
  <c r="L73" i="1"/>
  <c r="U126" i="1"/>
  <c r="M73" i="1"/>
  <c r="W126" i="1"/>
  <c r="O73" i="1"/>
  <c r="AA126" i="1"/>
  <c r="J73" i="1"/>
  <c r="Q126" i="1"/>
  <c r="K73" i="1"/>
  <c r="S126" i="1"/>
  <c r="P16" i="1"/>
  <c r="M4" i="4"/>
  <c r="K4" i="4"/>
  <c r="J4" i="4"/>
  <c r="E4" i="4"/>
  <c r="D4" i="4"/>
  <c r="H17" i="1"/>
  <c r="E126" i="1" s="1"/>
  <c r="I4" i="4"/>
  <c r="F4" i="4"/>
  <c r="L4" i="4"/>
  <c r="H4" i="4"/>
  <c r="N4" i="4"/>
  <c r="M125" i="1" l="1"/>
  <c r="J16" i="1"/>
  <c r="N16" i="1"/>
  <c r="H72" i="1"/>
  <c r="AD16" i="1"/>
  <c r="AA125" i="1" s="1"/>
  <c r="V16" i="1"/>
  <c r="X16" i="1"/>
  <c r="U125" i="1" s="1"/>
  <c r="Z16" i="1"/>
  <c r="W125" i="1" s="1"/>
  <c r="T16" i="1"/>
  <c r="L16" i="1"/>
  <c r="R16" i="1"/>
  <c r="AB16" i="1"/>
  <c r="Y125" i="1" s="1"/>
  <c r="D73" i="1"/>
  <c r="H16" i="1"/>
  <c r="O4" i="4"/>
  <c r="D72" i="1" l="1"/>
  <c r="D84" i="1" s="1"/>
  <c r="E125" i="1"/>
  <c r="V26" i="1"/>
  <c r="S125" i="1"/>
  <c r="R26" i="1"/>
  <c r="O125" i="1"/>
  <c r="K125" i="1"/>
  <c r="F72" i="1"/>
  <c r="I125" i="1"/>
  <c r="E72" i="1"/>
  <c r="G125" i="1"/>
  <c r="T26" i="1"/>
  <c r="Q125" i="1"/>
  <c r="H84" i="1"/>
  <c r="E84" i="1"/>
  <c r="G72" i="1"/>
  <c r="N72" i="1"/>
  <c r="I72" i="1"/>
  <c r="L72" i="1"/>
  <c r="K72" i="1"/>
  <c r="J72" i="1"/>
  <c r="M72" i="1"/>
  <c r="O72" i="1"/>
  <c r="AD16" i="8"/>
  <c r="AE16" i="1"/>
  <c r="H26" i="1"/>
  <c r="H27" i="1" l="1"/>
  <c r="J27" i="1"/>
  <c r="AE125" i="1"/>
  <c r="AC125" i="1"/>
  <c r="J84" i="1"/>
  <c r="H88" i="1"/>
  <c r="K84" i="1"/>
  <c r="G84" i="1"/>
  <c r="AC122" i="1"/>
  <c r="E88" i="1"/>
  <c r="I84" i="1"/>
  <c r="I88" i="1" s="1"/>
  <c r="P72" i="1"/>
  <c r="Q72" i="1"/>
  <c r="D88" i="1"/>
  <c r="G88" i="1" l="1"/>
  <c r="K88" i="1"/>
  <c r="J88" i="1"/>
  <c r="AB20" i="1"/>
  <c r="Z20" i="1"/>
  <c r="W129" i="1" s="1"/>
  <c r="X20" i="1"/>
  <c r="AD20" i="1"/>
  <c r="AA129" i="1" s="1"/>
  <c r="U129" i="1" l="1"/>
  <c r="AE20" i="1"/>
  <c r="AF20" i="1" s="1"/>
  <c r="N76" i="1"/>
  <c r="N84" i="1" s="1"/>
  <c r="Y129" i="1"/>
  <c r="AE129" i="1" s="1"/>
  <c r="AB26" i="1"/>
  <c r="O76" i="1"/>
  <c r="AD26" i="1"/>
  <c r="L76" i="1"/>
  <c r="X26" i="1"/>
  <c r="M76" i="1"/>
  <c r="Z26" i="1"/>
  <c r="N88" i="1" l="1"/>
  <c r="O84" i="1"/>
  <c r="M84" i="1"/>
  <c r="M88" i="1" s="1"/>
  <c r="E40" i="1"/>
  <c r="AK20" i="8" s="1"/>
  <c r="Q76" i="1"/>
  <c r="P76" i="1"/>
  <c r="L84" i="1"/>
  <c r="O88" i="1" l="1"/>
  <c r="L88" i="1"/>
  <c r="I17" i="8" l="1"/>
  <c r="K17" i="8"/>
  <c r="M17" i="8"/>
  <c r="O17" i="8"/>
  <c r="Q17" i="8"/>
  <c r="S17" i="8"/>
  <c r="U17" i="8"/>
  <c r="W17" i="8"/>
  <c r="Y17" i="8"/>
  <c r="AA17" i="8"/>
  <c r="AC17" i="8"/>
  <c r="W26" i="8" l="1"/>
  <c r="T126" i="1"/>
  <c r="K56" i="8"/>
  <c r="Q26" i="8"/>
  <c r="N126" i="1"/>
  <c r="H56" i="8"/>
  <c r="U26" i="8"/>
  <c r="R126" i="1"/>
  <c r="J56" i="8"/>
  <c r="AC26" i="8"/>
  <c r="Z126" i="1"/>
  <c r="N56" i="8"/>
  <c r="M26" i="8"/>
  <c r="J126" i="1"/>
  <c r="F56" i="8"/>
  <c r="O26" i="8"/>
  <c r="L126" i="1"/>
  <c r="G56" i="8"/>
  <c r="AA26" i="8"/>
  <c r="X126" i="1"/>
  <c r="M56" i="8"/>
  <c r="K26" i="8"/>
  <c r="H126" i="1"/>
  <c r="E56" i="8"/>
  <c r="S26" i="8"/>
  <c r="P126" i="1"/>
  <c r="I56" i="8"/>
  <c r="Y26" i="8"/>
  <c r="V126" i="1"/>
  <c r="L56" i="8"/>
  <c r="I26" i="8"/>
  <c r="F126" i="1"/>
  <c r="D56" i="8"/>
  <c r="G17" i="8"/>
  <c r="H85" i="1" l="1"/>
  <c r="G66" i="8"/>
  <c r="G67" i="8" s="1"/>
  <c r="AH17" i="8"/>
  <c r="D126" i="1"/>
  <c r="C56" i="8"/>
  <c r="O56" i="8" s="1"/>
  <c r="F85" i="1"/>
  <c r="F89" i="1" s="1"/>
  <c r="E66" i="8"/>
  <c r="E67" i="8" s="1"/>
  <c r="G85" i="1"/>
  <c r="F66" i="8"/>
  <c r="F67" i="8" s="1"/>
  <c r="K85" i="1"/>
  <c r="J66" i="8"/>
  <c r="J67" i="8" s="1"/>
  <c r="E85" i="1"/>
  <c r="D66" i="8"/>
  <c r="D67" i="8" s="1"/>
  <c r="M85" i="1"/>
  <c r="L66" i="8"/>
  <c r="L67" i="8" s="1"/>
  <c r="I85" i="1"/>
  <c r="H66" i="8"/>
  <c r="H67" i="8" s="1"/>
  <c r="N85" i="1"/>
  <c r="M66" i="8"/>
  <c r="M67" i="8" s="1"/>
  <c r="O85" i="1"/>
  <c r="N66" i="8"/>
  <c r="N67" i="8" s="1"/>
  <c r="J85" i="1"/>
  <c r="I66" i="8"/>
  <c r="I67" i="8" s="1"/>
  <c r="P56" i="8"/>
  <c r="L85" i="1"/>
  <c r="L86" i="1" s="1"/>
  <c r="L87" i="1" s="1"/>
  <c r="K66" i="8"/>
  <c r="K67" i="8" s="1"/>
  <c r="AH26" i="8"/>
  <c r="AJ19" i="8"/>
  <c r="AJ22" i="8" s="1"/>
  <c r="AD17" i="8"/>
  <c r="G26" i="8"/>
  <c r="I86" i="1" l="1"/>
  <c r="I87" i="1" s="1"/>
  <c r="I89" i="1"/>
  <c r="I90" i="1" s="1"/>
  <c r="I91" i="1" s="1"/>
  <c r="G89" i="1"/>
  <c r="G90" i="1" s="1"/>
  <c r="G91" i="1" s="1"/>
  <c r="G86" i="1"/>
  <c r="G87" i="1" s="1"/>
  <c r="D85" i="1"/>
  <c r="D86" i="1" s="1"/>
  <c r="D87" i="1" s="1"/>
  <c r="C66" i="8"/>
  <c r="J89" i="1"/>
  <c r="J90" i="1" s="1"/>
  <c r="J91" i="1" s="1"/>
  <c r="J86" i="1"/>
  <c r="J87" i="1" s="1"/>
  <c r="N89" i="1"/>
  <c r="N90" i="1" s="1"/>
  <c r="N91" i="1" s="1"/>
  <c r="N86" i="1"/>
  <c r="N87" i="1" s="1"/>
  <c r="K86" i="1"/>
  <c r="K87" i="1" s="1"/>
  <c r="K89" i="1"/>
  <c r="K90" i="1" s="1"/>
  <c r="K91" i="1" s="1"/>
  <c r="M89" i="1"/>
  <c r="M90" i="1" s="1"/>
  <c r="M91" i="1" s="1"/>
  <c r="M86" i="1"/>
  <c r="M87" i="1" s="1"/>
  <c r="O89" i="1"/>
  <c r="O90" i="1" s="1"/>
  <c r="O91" i="1" s="1"/>
  <c r="O86" i="1"/>
  <c r="O87" i="1" s="1"/>
  <c r="E86" i="1"/>
  <c r="E87" i="1" s="1"/>
  <c r="E89" i="1"/>
  <c r="E90" i="1" s="1"/>
  <c r="E91" i="1" s="1"/>
  <c r="AD126" i="1"/>
  <c r="AB126" i="1"/>
  <c r="H86" i="1"/>
  <c r="H87" i="1" s="1"/>
  <c r="H89" i="1"/>
  <c r="H90" i="1" s="1"/>
  <c r="H91" i="1" s="1"/>
  <c r="D89" i="1"/>
  <c r="P85" i="1"/>
  <c r="C38" i="8"/>
  <c r="AD26" i="8"/>
  <c r="P66" i="8" l="1"/>
  <c r="O66" i="8"/>
  <c r="C67" i="8"/>
  <c r="Q85" i="1"/>
  <c r="D39" i="1"/>
  <c r="C41" i="8"/>
  <c r="D38" i="8" s="1"/>
  <c r="D90" i="1"/>
  <c r="D91" i="1" s="1"/>
  <c r="O67" i="8" l="1"/>
  <c r="P67" i="8"/>
  <c r="D41" i="8"/>
  <c r="D40" i="8"/>
  <c r="D39" i="8"/>
  <c r="D42" i="1"/>
  <c r="F39" i="1" l="1"/>
  <c r="F42" i="1"/>
  <c r="F40" i="1"/>
  <c r="F41" i="1"/>
  <c r="E3" i="5" l="1"/>
  <c r="L23" i="1"/>
  <c r="I132" i="1" l="1"/>
  <c r="AE132" i="1" s="1"/>
  <c r="AE23" i="1"/>
  <c r="L26" i="1"/>
  <c r="F79" i="1"/>
  <c r="AC129" i="1" s="1"/>
  <c r="E41" i="1"/>
  <c r="AK21" i="8" s="1"/>
  <c r="O3" i="5"/>
  <c r="O4" i="5" s="1"/>
  <c r="N12" i="5" s="1"/>
  <c r="N13" i="5" s="1"/>
  <c r="E4" i="5"/>
  <c r="D12" i="5" s="1"/>
  <c r="D13" i="5" s="1"/>
  <c r="L17" i="1" s="1"/>
  <c r="I126" i="1" s="1"/>
  <c r="AC132" i="1" l="1"/>
  <c r="L27" i="1"/>
  <c r="P27" i="1"/>
  <c r="N27" i="1"/>
  <c r="AE126" i="1"/>
  <c r="AC126" i="1"/>
  <c r="F73" i="1"/>
  <c r="AC123" i="1" s="1"/>
  <c r="AE17" i="1"/>
  <c r="P79" i="1"/>
  <c r="Q79" i="1"/>
  <c r="E39" i="1" l="1"/>
  <c r="AK19" i="8" s="1"/>
  <c r="AK22" i="8" s="1"/>
  <c r="AE26" i="1"/>
  <c r="F84" i="1"/>
  <c r="AC134" i="1" s="1"/>
  <c r="P73" i="1"/>
  <c r="Q73" i="1"/>
  <c r="AM22" i="8" l="1"/>
  <c r="AK24" i="8"/>
  <c r="F88" i="1"/>
  <c r="P84" i="1"/>
  <c r="P86" i="1" s="1"/>
  <c r="P87" i="1" s="1"/>
  <c r="Q84" i="1"/>
  <c r="Q86" i="1" s="1"/>
  <c r="Q87" i="1" s="1"/>
  <c r="F86" i="1"/>
  <c r="F87" i="1" s="1"/>
  <c r="E42" i="1"/>
  <c r="C44" i="1" s="1"/>
  <c r="E46" i="1" l="1"/>
  <c r="E44" i="1"/>
  <c r="E45" i="1" s="1"/>
  <c r="P88" i="1"/>
  <c r="Q88" i="1"/>
  <c r="F90" i="1"/>
  <c r="F91" i="1" s="1"/>
  <c r="G40" i="1"/>
  <c r="G42" i="1"/>
  <c r="G41" i="1"/>
  <c r="G39" i="1"/>
  <c r="AC133" i="1"/>
  <c r="P83" i="1" l="1"/>
  <c r="L89" i="1"/>
  <c r="Q83" i="1"/>
  <c r="L90" i="1" l="1"/>
  <c r="L91" i="1" s="1"/>
  <c r="P89" i="1"/>
  <c r="P90" i="1" s="1"/>
  <c r="P91" i="1" s="1"/>
  <c r="Q89" i="1"/>
  <c r="Q90" i="1" s="1"/>
  <c r="Q91" i="1" s="1"/>
</calcChain>
</file>

<file path=xl/sharedStrings.xml><?xml version="1.0" encoding="utf-8"?>
<sst xmlns="http://schemas.openxmlformats.org/spreadsheetml/2006/main" count="936" uniqueCount="274">
  <si>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</si>
  <si>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</si>
  <si>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</si>
  <si>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</si>
  <si>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</si>
  <si>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</si>
  <si>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</si>
  <si>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</si>
  <si>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</si>
  <si>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</si>
  <si>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</si>
  <si>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</si>
  <si>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</si>
  <si>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</si>
  <si>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</si>
  <si>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</si>
  <si>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</si>
  <si>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</si>
  <si>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</si>
  <si>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</si>
  <si>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</si>
  <si>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</si>
  <si>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</si>
  <si>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</si>
  <si>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</si>
  <si>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</si>
  <si>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</si>
  <si>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</si>
  <si>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</si>
  <si>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</si>
  <si>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</si>
  <si>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</si>
  <si>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</si>
  <si>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</si>
  <si>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</si>
  <si>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</si>
  <si>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</si>
  <si>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</si>
  <si>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</si>
  <si>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</si>
  <si>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</si>
  <si>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</si>
  <si>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</si>
  <si>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</si>
  <si>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</si>
  <si>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</si>
  <si>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</si>
  <si>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</si>
  <si>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</si>
  <si>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</si>
  <si>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</si>
  <si>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</si>
  <si>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</si>
  <si>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</si>
  <si>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</si>
  <si>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</si>
  <si>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</si>
  <si>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</si>
  <si>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</si>
  <si>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</si>
  <si>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</si>
  <si>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</si>
  <si>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</si>
  <si>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</si>
  <si>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</si>
  <si>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</si>
  <si>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</si>
  <si>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</si>
  <si>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</si>
  <si>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</si>
  <si>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</si>
  <si>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</si>
  <si>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</si>
  <si>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</si>
  <si>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</si>
  <si>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</si>
  <si>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</si>
  <si>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</si>
  <si>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</si>
  <si>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</si>
  <si>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</si>
  <si>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</si>
  <si>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</si>
  <si>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</si>
  <si>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</si>
  <si>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</si>
  <si>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</si>
  <si>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</si>
  <si>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</si>
  <si>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</si>
  <si>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</si>
  <si>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</si>
  <si>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</si>
  <si>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</si>
  <si>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</si>
  <si>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</si>
  <si>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</si>
  <si>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</si>
  <si>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</si>
  <si>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</si>
  <si>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</si>
  <si>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</si>
  <si>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</si>
  <si>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</si>
  <si>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</si>
  <si>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</si>
  <si>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</si>
  <si>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</si>
  <si>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</si>
  <si>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</si>
  <si>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</si>
  <si>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</si>
  <si>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</si>
  <si>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</si>
  <si>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</si>
  <si>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</si>
  <si>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</si>
  <si>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</si>
  <si>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</si>
  <si>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</si>
  <si>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</si>
  <si>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</si>
  <si>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</si>
  <si>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</si>
  <si>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</si>
  <si>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</si>
  <si>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</si>
  <si>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</si>
  <si>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</si>
  <si>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</si>
  <si>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</si>
  <si>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</si>
  <si>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</si>
  <si>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</si>
  <si>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</si>
  <si>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</si>
  <si>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</si>
  <si>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</si>
  <si>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</si>
  <si>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</si>
  <si>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</si>
  <si>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</si>
  <si>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</si>
  <si>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</si>
  <si>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</si>
  <si>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</si>
  <si>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</si>
  <si>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</si>
  <si>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</si>
  <si>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</si>
  <si>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</si>
  <si>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</si>
  <si>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</si>
  <si>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</si>
  <si>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</si>
  <si>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</si>
  <si>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</si>
  <si>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</si>
  <si>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</si>
  <si>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</si>
  <si>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</si>
  <si>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</si>
  <si>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</si>
  <si>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</si>
  <si>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</si>
  <si>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</si>
  <si>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</si>
  <si>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</si>
  <si>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</si>
  <si>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</si>
  <si>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</si>
  <si>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</si>
  <si>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</si>
  <si>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</si>
  <si>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</si>
  <si>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</si>
  <si>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</si>
  <si>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</si>
  <si>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</si>
  <si>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</si>
  <si>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</si>
  <si>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</si>
  <si>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</si>
  <si>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</si>
  <si>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</si>
  <si>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</si>
  <si>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</si>
  <si>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</si>
  <si>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</si>
  <si>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</si>
  <si>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</si>
  <si>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</si>
  <si>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</si>
  <si>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</si>
  <si>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</si>
  <si>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</si>
  <si>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</si>
  <si>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</si>
  <si>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</si>
  <si>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</si>
  <si>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</si>
  <si>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</si>
  <si>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</si>
  <si>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</si>
  <si>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</si>
  <si>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</si>
  <si>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</si>
  <si>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</si>
  <si>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</si>
  <si>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</si>
  <si>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</si>
  <si>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</si>
  <si>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</si>
  <si>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</si>
  <si>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</si>
  <si>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</si>
  <si>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</si>
  <si>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</si>
  <si>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</si>
  <si>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ปี 2567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</si>
  <si>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</si>
  <si>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</si>
  <si>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</si>
  <si>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</si>
  <si>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</si>
  <si>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</si>
  <si>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</si>
  <si>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</si>
  <si>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</si>
  <si>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</si>
  <si>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จำนวนคนปี 2567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</si>
  <si>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</si>
  <si>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</si>
  <si>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ปริมาณก๊าซเรือนกระจก ปี 2567 (kgCO2e)</t>
  </si>
  <si>
    <t>ปริมาณก๊าซเรือนกระจกต่อคน ปี 2567 (kgCO2e/คน)</t>
  </si>
  <si>
    <t>% เพิ่มขึ้น / ลดลง  (kgCO2e/คน)</t>
  </si>
  <si>
    <t>% เพิ่มขึ้น / ลดลง (kgCO2e)</t>
  </si>
  <si>
    <t>แนวทางจัดการ :</t>
  </si>
  <si>
    <t>3. Scope 3 สืบค้นข้อมูลได้จ้าก http://thaicarbonlabel.tgo.or.th/admin/uploadfiles/emission/ts_af09c20f4f.pdf บังคับใช้วันที่ 1 มกราคม 2567</t>
  </si>
  <si>
    <t>วิเคราะห์สาเหตุ :</t>
  </si>
  <si>
    <t>รายละเอียด :</t>
  </si>
  <si>
    <r>
      <t xml:space="preserve">ปีคำนวณ </t>
    </r>
    <r>
      <rPr>
        <b/>
        <sz val="16"/>
        <color rgb="FFFF0000"/>
        <rFont val="Cordia New"/>
        <family val="2"/>
      </rPr>
      <t>2567</t>
    </r>
  </si>
  <si>
    <t>เดือนมกราคม 2568</t>
  </si>
  <si>
    <t xml:space="preserve">เดือนกุมภาพันธ์ 2568     </t>
  </si>
  <si>
    <t xml:space="preserve">เดือนมีนาคม 2568       </t>
  </si>
  <si>
    <t xml:space="preserve">เดือนเมษายน 2568  </t>
  </si>
  <si>
    <t xml:space="preserve">เดือนพฤษภาคม 2568       </t>
  </si>
  <si>
    <t xml:space="preserve">เดือนมิถุนายน 2568        </t>
  </si>
  <si>
    <t xml:space="preserve">เดือนธันวาคม 2568      </t>
  </si>
  <si>
    <t xml:space="preserve">เดือนพฤศจิกายน 2568      </t>
  </si>
  <si>
    <t xml:space="preserve">เดือนตุลาคม 2568     </t>
  </si>
  <si>
    <t xml:space="preserve">เดือนสิงหาคม 2568   </t>
  </si>
  <si>
    <t xml:space="preserve">เดือนกันยายน 2568    </t>
  </si>
  <si>
    <t xml:space="preserve">เดือนกรกฎาคม 2568        </t>
  </si>
  <si>
    <t>ปี 2568</t>
  </si>
  <si>
    <t>จำนวนคนปี 2568</t>
  </si>
  <si>
    <t>ปริมาณก๊าซเรือนกระจก ปี 2568 (kgCO2e)</t>
  </si>
  <si>
    <t>ผลต่างระหว่างปี 2567 และ 2568 (kgCO2e)</t>
  </si>
  <si>
    <t>ปริมาณก๊าซเรือนกระจกต่อคน ปี 2568 (kgCO2e/คน)</t>
  </si>
  <si>
    <t>ผลต่างระหว่างปี 2567 และ 2568 (kgCO2e/คน)</t>
  </si>
  <si>
    <t>การวิเคราะห์ข้อมูลและสาเหตุ (เป้าหมาย 2568 : ก๊าซเรือนกระจกลดลง ….............% จากปี 2567)</t>
  </si>
  <si>
    <t xml:space="preserve">                  บรรลุเป้าหมาย</t>
  </si>
  <si>
    <t xml:space="preserve">                  ไม่บรรลุเป้าหมาย</t>
  </si>
  <si>
    <t>สรุป การปล่อยก๊าซเรือนกระจกตั้งแต่เดือน มกราคม ถึง ธันวาคม ปี 2568 เท่ากับ …......... tCO2e ลดลงจากมกราคม ถึง ธันวาคม ปี 2567 เท่ากับ …............. tCO2e คิดเป็น …...... %</t>
  </si>
  <si>
    <t>เดือน</t>
  </si>
  <si>
    <t>รายการกิจกรรมที่ใช้พลังงานทรัพยากร และปริมาณของเสีย</t>
  </si>
  <si>
    <r>
      <t xml:space="preserve">ปีคำนวณ </t>
    </r>
    <r>
      <rPr>
        <b/>
        <sz val="16"/>
        <color rgb="FFFF0000"/>
        <rFont val="Cordia New"/>
        <family val="2"/>
      </rPr>
      <t>2566</t>
    </r>
  </si>
  <si>
    <t>มิ.ค.</t>
  </si>
  <si>
    <t>ปี 2569</t>
  </si>
  <si>
    <t>สรุป การเปรียบเทียบปริมาณก๊าซเรือนกระจก (kgCO2e) ของปี 2568 และ 2569</t>
  </si>
  <si>
    <r>
      <t xml:space="preserve">ปริมาณก๊าซเรือนกระจก (kgCO2e) ประจำปี </t>
    </r>
    <r>
      <rPr>
        <b/>
        <sz val="16"/>
        <color rgb="FFFF0000"/>
        <rFont val="Cordia New"/>
        <family val="2"/>
      </rPr>
      <t>2569</t>
    </r>
  </si>
  <si>
    <r>
      <t xml:space="preserve">เดือน / ประจำปี </t>
    </r>
    <r>
      <rPr>
        <b/>
        <sz val="16"/>
        <color rgb="FFFF0000"/>
        <rFont val="Cordia New"/>
        <family val="2"/>
      </rPr>
      <t>2568</t>
    </r>
  </si>
  <si>
    <r>
      <t>ประจำปี 2568 (เดือน</t>
    </r>
    <r>
      <rPr>
        <b/>
        <sz val="16"/>
        <color rgb="FFFF0000"/>
        <rFont val="Cordia New"/>
        <family val="2"/>
      </rPr>
      <t>มกราคม</t>
    </r>
    <r>
      <rPr>
        <b/>
        <sz val="16"/>
        <rFont val="Cordia New"/>
        <family val="2"/>
      </rPr>
      <t xml:space="preserve"> ถึง </t>
    </r>
    <r>
      <rPr>
        <b/>
        <sz val="16"/>
        <color rgb="FFFF0000"/>
        <rFont val="Cordia New"/>
        <family val="2"/>
      </rPr>
      <t>ธันวาคม</t>
    </r>
    <r>
      <rPr>
        <b/>
        <sz val="16"/>
        <rFont val="Cordia New"/>
        <family val="2"/>
      </rPr>
      <t>)</t>
    </r>
  </si>
  <si>
    <t>สรุป การเปรียบเทียบปริมาณก๊าซเรือนกระจก (kgCO2e) ของปี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</si>
</sst>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</numFmts>
  <fonts count="42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70C0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rgb="FFFF0000"/>
      <name val="Cordia New"/>
      <family val="2"/>
      <charset val="222"/>
    </font>
    <font>
      <sz val="16"/>
      <color rgb="FF000000"/>
      <name val="TH Sarabun New"/>
      <family val="2"/>
      <charset val="222"/>
    </font>
    <font>
      <sz val="16"/>
      <color rgb="FFFF0000"/>
      <name val="Cordia New"/>
      <family val="2"/>
    </font>
    <font>
      <b/>
      <sz val="36"/>
      <name val="Cordia New"/>
      <family val="2"/>
      <charset val="222"/>
    </font>
    <font>
      <b/>
      <sz val="18"/>
      <name val="Cordia New"/>
      <family val="2"/>
      <charset val="222"/>
    </font>
    <font>
      <b/>
      <sz val="26"/>
      <name val="Cordia New"/>
      <family val="2"/>
    </font>
    <font>
      <sz val="18"/>
      <name val="Cordia New"/>
      <family val="2"/>
      <charset val="222"/>
    </font>
    <font>
      <b/>
      <sz val="18"/>
      <color rgb="FF000000"/>
      <name val="Cordia New"/>
      <family val="2"/>
    </font>
    <font>
      <b/>
      <u/>
      <sz val="26"/>
      <color rgb="FFFF0000"/>
      <name val="TH Sarabun New"/>
      <family val="2"/>
    </font>
    <font>
      <b/>
      <sz val="14"/>
      <name val="Cordia New"/>
      <family val="2"/>
    </font>
    <font>
      <sz val="16"/>
      <color theme="0"/>
      <name val="Cordia New"/>
      <family val="2"/>
      <charset val="222"/>
    </font>
    <font>
      <b/>
      <sz val="16"/>
      <color theme="0"/>
      <name val="Cordia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319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1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2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1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1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1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1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 wrapText="1"/>
    </xf>
    <xf numFmtId="191" fontId="17" fillId="12" borderId="0" xfId="5" applyNumberFormat="1" applyFont="1" applyFill="1"/>
    <xf numFmtId="0" fontId="17" fillId="12" borderId="0" xfId="4" applyFont="1" applyFill="1"/>
    <xf numFmtId="193" fontId="17" fillId="3" borderId="0" xfId="5" applyNumberFormat="1" applyFont="1" applyFill="1"/>
    <xf numFmtId="193" fontId="17" fillId="3" borderId="0" xfId="5" applyNumberFormat="1" applyFont="1" applyFill="1" applyAlignment="1">
      <alignment horizontal="center"/>
    </xf>
    <xf numFmtId="191" fontId="17" fillId="3" borderId="0" xfId="5" applyNumberFormat="1" applyFont="1" applyFill="1" applyAlignment="1">
      <alignment horizontal="center"/>
    </xf>
    <xf numFmtId="194" fontId="17" fillId="3" borderId="1" xfId="5" applyNumberFormat="1" applyFont="1" applyFill="1" applyBorder="1" applyAlignment="1">
      <alignment horizontal="center" vertical="top"/>
    </xf>
    <xf numFmtId="191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3" fontId="17" fillId="3" borderId="1" xfId="5" applyNumberFormat="1" applyFont="1" applyFill="1" applyBorder="1"/>
    <xf numFmtId="191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8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/>
    <xf numFmtId="0" fontId="29" fillId="3" borderId="1" xfId="0" applyFont="1" applyFill="1" applyBorder="1" applyAlignment="1">
      <alignment horizontal="right"/>
    </xf>
    <xf numFmtId="188" fontId="29" fillId="3" borderId="1" xfId="0" applyNumberFormat="1" applyFont="1" applyFill="1" applyBorder="1" applyAlignment="1">
      <alignment horizontal="right" wrapText="1"/>
    </xf>
    <xf numFmtId="4" fontId="29" fillId="3" borderId="1" xfId="0" applyNumberFormat="1" applyFont="1" applyFill="1" applyBorder="1" applyAlignment="1">
      <alignment horizontal="right" wrapText="1"/>
    </xf>
    <xf numFmtId="4" fontId="30" fillId="3" borderId="1" xfId="0" applyNumberFormat="1" applyFont="1" applyFill="1" applyBorder="1" applyAlignment="1">
      <alignment horizontal="center" wrapText="1"/>
    </xf>
    <xf numFmtId="188" fontId="29" fillId="3" borderId="1" xfId="0" applyNumberFormat="1" applyFont="1" applyFill="1" applyBorder="1" applyAlignment="1">
      <alignment horizontal="right"/>
    </xf>
    <xf numFmtId="19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/>
    </xf>
    <xf numFmtId="0" fontId="29" fillId="3" borderId="0" xfId="3" applyFont="1" applyFill="1" applyBorder="1" applyAlignment="1" applyProtection="1">
      <alignment horizontal="left"/>
    </xf>
    <xf numFmtId="0" fontId="29" fillId="3" borderId="0" xfId="3" applyFont="1" applyFill="1" applyBorder="1" applyAlignment="1" applyProtection="1">
      <alignment horizontal="center"/>
    </xf>
    <xf numFmtId="0" fontId="29" fillId="3" borderId="0" xfId="0" applyFont="1" applyFill="1" applyAlignment="1">
      <alignment horizontal="center" wrapText="1"/>
    </xf>
    <xf numFmtId="4" fontId="29" fillId="3" borderId="0" xfId="0" applyNumberFormat="1" applyFont="1" applyFill="1" applyAlignment="1">
      <alignment horizontal="right" wrapText="1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0" fontId="29" fillId="3" borderId="0" xfId="3" applyFont="1" applyFill="1" applyAlignment="1" applyProtection="1">
      <alignment vertical="center"/>
    </xf>
    <xf numFmtId="0" fontId="29" fillId="3" borderId="0" xfId="0" applyFont="1" applyFill="1" applyAlignment="1">
      <alignment horizontal="center" vertical="top" wrapText="1"/>
    </xf>
    <xf numFmtId="4" fontId="29" fillId="3" borderId="0" xfId="0" applyNumberFormat="1" applyFont="1" applyFill="1" applyAlignment="1">
      <alignment horizontal="center" vertical="top" wrapText="1"/>
    </xf>
    <xf numFmtId="1" fontId="29" fillId="3" borderId="0" xfId="0" applyNumberFormat="1" applyFont="1" applyFill="1" applyAlignment="1">
      <alignment horizontal="center" vertical="top" wrapText="1"/>
    </xf>
    <xf numFmtId="0" fontId="11" fillId="13" borderId="1" xfId="0" applyFont="1" applyFill="1" applyBorder="1" applyAlignment="1">
      <alignment horizont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top" wrapText="1"/>
    </xf>
    <xf numFmtId="4" fontId="29" fillId="3" borderId="1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0" fontId="28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center" vertical="top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center" wrapText="1"/>
    </xf>
    <xf numFmtId="0" fontId="29" fillId="3" borderId="0" xfId="0" applyFont="1" applyFill="1" applyAlignment="1">
      <alignment horizontal="left" wrapText="1"/>
    </xf>
    <xf numFmtId="0" fontId="29" fillId="3" borderId="0" xfId="0" applyFont="1" applyFill="1" applyAlignment="1">
      <alignment wrapText="1"/>
    </xf>
    <xf numFmtId="0" fontId="29" fillId="15" borderId="1" xfId="0" applyFont="1" applyFill="1" applyBorder="1" applyAlignment="1">
      <alignment horizontal="center" wrapText="1"/>
    </xf>
    <xf numFmtId="0" fontId="31" fillId="15" borderId="1" xfId="0" applyFont="1" applyFill="1" applyBorder="1" applyAlignment="1">
      <alignment horizontal="center"/>
    </xf>
    <xf numFmtId="17" fontId="31" fillId="1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wrapText="1"/>
    </xf>
    <xf numFmtId="43" fontId="29" fillId="3" borderId="1" xfId="7" applyFont="1" applyFill="1" applyBorder="1" applyAlignment="1">
      <alignment horizontal="center" wrapText="1"/>
    </xf>
    <xf numFmtId="43" fontId="29" fillId="3" borderId="1" xfId="7" applyFont="1" applyFill="1" applyBorder="1" applyAlignment="1">
      <alignment horizontal="center" vertical="center"/>
    </xf>
    <xf numFmtId="0" fontId="29" fillId="0" borderId="1" xfId="0" applyFont="1" applyBorder="1"/>
    <xf numFmtId="0" fontId="28" fillId="3" borderId="0" xfId="0" applyFont="1" applyFill="1" applyAlignment="1">
      <alignment wrapText="1"/>
    </xf>
    <xf numFmtId="0" fontId="29" fillId="0" borderId="1" xfId="3" applyFont="1" applyFill="1" applyBorder="1" applyAlignment="1" applyProtection="1"/>
    <xf numFmtId="43" fontId="28" fillId="3" borderId="1" xfId="7" applyFont="1" applyFill="1" applyBorder="1" applyAlignment="1">
      <alignment horizontal="center" vertical="center" wrapText="1"/>
    </xf>
    <xf numFmtId="0" fontId="6" fillId="0" borderId="1" xfId="0" applyFont="1" applyBorder="1"/>
    <xf numFmtId="43" fontId="6" fillId="3" borderId="1" xfId="7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43" fontId="6" fillId="3" borderId="1" xfId="7" applyFont="1" applyFill="1" applyBorder="1" applyAlignment="1">
      <alignment vertical="center"/>
    </xf>
    <xf numFmtId="43" fontId="4" fillId="3" borderId="1" xfId="7" applyFont="1" applyFill="1" applyBorder="1" applyAlignment="1">
      <alignment horizontal="center" vertical="center"/>
    </xf>
    <xf numFmtId="4" fontId="29" fillId="3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13" borderId="0" xfId="0" applyFont="1" applyFill="1" applyAlignment="1">
      <alignment horizontal="left" vertical="center"/>
    </xf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31" fillId="13" borderId="0" xfId="0" applyFont="1" applyFill="1" applyAlignment="1">
      <alignment vertical="center"/>
    </xf>
    <xf numFmtId="0" fontId="31" fillId="16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28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2" fontId="29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right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shrinkToFit="1"/>
    </xf>
    <xf numFmtId="4" fontId="6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right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shrinkToFit="1"/>
    </xf>
    <xf numFmtId="4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0" fillId="3" borderId="1" xfId="0" applyFont="1" applyFill="1" applyBorder="1" applyAlignment="1">
      <alignment horizontal="center" wrapText="1"/>
    </xf>
    <xf numFmtId="190" fontId="30" fillId="3" borderId="1" xfId="0" applyNumberFormat="1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0" fontId="29" fillId="3" borderId="0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4" fillId="2" borderId="1" xfId="1" applyNumberFormat="1" applyFont="1" applyFill="1" applyBorder="1"/>
    <xf numFmtId="43" fontId="29" fillId="3" borderId="0" xfId="0" applyNumberFormat="1" applyFont="1" applyFill="1" applyAlignment="1">
      <alignment horizontal="center" vertical="center"/>
    </xf>
    <xf numFmtId="3" fontId="6" fillId="5" borderId="1" xfId="1" applyNumberFormat="1" applyFont="1" applyFill="1" applyBorder="1"/>
    <xf numFmtId="2" fontId="29" fillId="3" borderId="1" xfId="0" applyNumberFormat="1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vertical="center"/>
    </xf>
    <xf numFmtId="0" fontId="32" fillId="3" borderId="1" xfId="0" applyFont="1" applyFill="1" applyBorder="1" applyAlignment="1">
      <alignment horizontal="right" vertical="center"/>
    </xf>
    <xf numFmtId="0" fontId="32" fillId="3" borderId="1" xfId="0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4" fontId="32" fillId="3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8" fillId="16" borderId="0" xfId="0" applyFont="1" applyFill="1" applyAlignment="1">
      <alignment vertical="center"/>
    </xf>
    <xf numFmtId="0" fontId="33" fillId="3" borderId="0" xfId="0" applyFont="1" applyFill="1" applyBorder="1" applyAlignment="1">
      <alignment vertical="center"/>
    </xf>
    <xf numFmtId="0" fontId="35" fillId="3" borderId="0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horizontal="left" wrapText="1"/>
    </xf>
    <xf numFmtId="43" fontId="36" fillId="3" borderId="1" xfId="7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left"/>
    </xf>
    <xf numFmtId="0" fontId="36" fillId="3" borderId="1" xfId="3" applyFont="1" applyFill="1" applyBorder="1" applyAlignment="1" applyProtection="1">
      <alignment horizontal="left"/>
    </xf>
    <xf numFmtId="0" fontId="37" fillId="3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wrapText="1"/>
    </xf>
    <xf numFmtId="0" fontId="38" fillId="3" borderId="0" xfId="0" applyFont="1" applyFill="1" applyBorder="1"/>
    <xf numFmtId="2" fontId="2" fillId="6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2" fillId="5" borderId="1" xfId="1" applyFont="1" applyFill="1" applyBorder="1"/>
    <xf numFmtId="0" fontId="3" fillId="2" borderId="1" xfId="1" applyFont="1" applyFill="1" applyBorder="1" applyAlignment="1">
      <alignment horizontal="right"/>
    </xf>
    <xf numFmtId="43" fontId="4" fillId="2" borderId="1" xfId="1" applyNumberFormat="1" applyFont="1" applyFill="1" applyBorder="1"/>
    <xf numFmtId="4" fontId="27" fillId="3" borderId="1" xfId="0" applyNumberFormat="1" applyFont="1" applyFill="1" applyBorder="1" applyAlignment="1">
      <alignment horizontal="center"/>
    </xf>
    <xf numFmtId="0" fontId="39" fillId="3" borderId="0" xfId="0" applyFont="1" applyFill="1" applyAlignment="1">
      <alignment vertical="center"/>
    </xf>
    <xf numFmtId="43" fontId="6" fillId="3" borderId="0" xfId="7" applyFont="1" applyFill="1" applyAlignment="1">
      <alignment vertical="center"/>
    </xf>
    <xf numFmtId="43" fontId="6" fillId="3" borderId="0" xfId="7" applyFont="1" applyFill="1" applyAlignment="1">
      <alignment horizontal="center" vertical="center"/>
    </xf>
    <xf numFmtId="43" fontId="37" fillId="3" borderId="1" xfId="0" applyNumberFormat="1" applyFont="1" applyFill="1" applyBorder="1" applyAlignment="1">
      <alignment vertical="center"/>
    </xf>
    <xf numFmtId="4" fontId="40" fillId="3" borderId="0" xfId="0" applyNumberFormat="1" applyFont="1" applyFill="1" applyAlignment="1">
      <alignment horizontal="center" vertical="top" wrapText="1"/>
    </xf>
    <xf numFmtId="0" fontId="40" fillId="3" borderId="0" xfId="0" applyFont="1" applyFill="1" applyAlignment="1">
      <alignment vertical="center"/>
    </xf>
    <xf numFmtId="4" fontId="40" fillId="3" borderId="0" xfId="0" applyNumberFormat="1" applyFont="1" applyFill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28" fillId="3" borderId="1" xfId="0" applyFont="1" applyFill="1" applyBorder="1" applyAlignment="1">
      <alignment horizontal="center"/>
    </xf>
    <xf numFmtId="0" fontId="29" fillId="0" borderId="5" xfId="3" applyFont="1" applyBorder="1" applyAlignment="1" applyProtection="1">
      <alignment horizontal="left"/>
    </xf>
    <xf numFmtId="0" fontId="29" fillId="0" borderId="2" xfId="3" applyFont="1" applyBorder="1" applyAlignment="1" applyProtection="1">
      <alignment horizontal="left"/>
    </xf>
    <xf numFmtId="0" fontId="28" fillId="3" borderId="0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4" fillId="0" borderId="1" xfId="3" applyFont="1" applyBorder="1" applyAlignment="1" applyProtection="1">
      <alignment horizontal="center"/>
    </xf>
    <xf numFmtId="0" fontId="28" fillId="0" borderId="5" xfId="0" applyFont="1" applyFill="1" applyBorder="1" applyAlignment="1">
      <alignment horizontal="left" wrapText="1"/>
    </xf>
    <xf numFmtId="0" fontId="28" fillId="0" borderId="2" xfId="0" applyFont="1" applyFill="1" applyBorder="1" applyAlignment="1">
      <alignment horizontal="left" wrapText="1"/>
    </xf>
    <xf numFmtId="0" fontId="28" fillId="3" borderId="5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8" fillId="16" borderId="0" xfId="0" applyFont="1" applyFill="1" applyAlignment="1">
      <alignment horizontal="center" vertical="center"/>
    </xf>
    <xf numFmtId="0" fontId="35" fillId="3" borderId="6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0" fontId="34" fillId="3" borderId="10" xfId="0" applyFont="1" applyFill="1" applyBorder="1" applyAlignment="1">
      <alignment horizontal="center" vertical="center"/>
    </xf>
    <xf numFmtId="0" fontId="34" fillId="3" borderId="12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28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194" fontId="17" fillId="3" borderId="1" xfId="5" applyNumberFormat="1" applyFont="1" applyFill="1" applyBorder="1" applyAlignment="1">
      <alignment horizontal="center" vertical="top"/>
    </xf>
    <xf numFmtId="193" fontId="17" fillId="3" borderId="14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  <xf numFmtId="4" fontId="28" fillId="3" borderId="0" xfId="0" applyNumberFormat="1" applyFont="1" applyFill="1" applyAlignment="1">
      <alignment vertical="center"/>
    </xf>
    <xf numFmtId="4" fontId="29" fillId="3" borderId="0" xfId="0" applyNumberFormat="1" applyFont="1" applyFill="1" applyAlignment="1">
      <alignment vertical="center"/>
    </xf>
    <xf numFmtId="4" fontId="28" fillId="3" borderId="0" xfId="0" applyNumberFormat="1" applyFont="1" applyFill="1" applyAlignment="1">
      <alignment horizontal="right" vertical="center"/>
    </xf>
    <xf numFmtId="4" fontId="28" fillId="3" borderId="0" xfId="0" applyNumberFormat="1" applyFont="1" applyFill="1" applyAlignment="1">
      <alignment horizontal="center" vertical="center" wrapText="1"/>
    </xf>
    <xf numFmtId="4" fontId="41" fillId="3" borderId="0" xfId="0" applyNumberFormat="1" applyFont="1" applyFill="1" applyAlignment="1">
      <alignment horizontal="right" wrapText="1"/>
    </xf>
  </cellXfs>
  <cellStyles count="8">
    <cellStyle name="Comma 2" xfId="2"/>
    <cellStyle name="Hyperlink" xfId="3" builtinId="8"/>
    <cellStyle name="Hyperlink 2" xfId="6"/>
    <cellStyle name="Normal 2 2" xfId="1"/>
    <cellStyle name="จุลภาค" xfId="7" builtinId="3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754788394407478E-2"/>
          <c:y val="0.25136311479757778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dLbls>
            <c:dLbl>
              <c:idx val="0"/>
              <c:layout>
                <c:manualLayout>
                  <c:x val="1.8353675323483528E-2"/>
                  <c:y val="-3.8679643467086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55C-4313-A8FE-14C947348BA4}"/>
                </c:ext>
              </c:extLst>
            </c:dLbl>
            <c:dLbl>
              <c:idx val="1"/>
              <c:layout>
                <c:manualLayout>
                  <c:x val="1.8353675323483528E-2"/>
                  <c:y val="-5.801946520063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33-4B7B-B685-15DD7F4DCC25}"/>
                </c:ext>
              </c:extLst>
            </c:dLbl>
            <c:dLbl>
              <c:idx val="2"/>
              <c:layout>
                <c:manualLayout>
                  <c:x val="7.341470129393411E-3"/>
                  <c:y val="-6.1242768822887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33-4B7B-B685-15DD7F4DCC25}"/>
                </c:ext>
              </c:extLst>
            </c:dLbl>
            <c:dLbl>
              <c:idx val="3"/>
              <c:layout>
                <c:manualLayout>
                  <c:x val="1.8353675323483528E-2"/>
                  <c:y val="-4.5126250711601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8FC-452D-B550-34B8A29080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'สรุปการคำนวณ ปี 2569'!$C$39:$C$42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2569'!$E$39:$E$42</c:f>
              <c:numCache>
                <c:formatCode>#,##0.00</c:formatCode>
                <c:ptCount val="4"/>
                <c:pt idx="0">
                  <c:v>1.7221484776000002</c:v>
                </c:pt>
                <c:pt idx="1">
                  <c:v>45.584056365000002</c:v>
                </c:pt>
                <c:pt idx="2">
                  <c:v>13.281169999999999</c:v>
                </c:pt>
                <c:pt idx="3">
                  <c:v>60.587374842599999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60"/>
          <c:min val="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</a:t>
            </a:r>
            <a:r>
              <a:rPr lang="th-TH" sz="2400"/>
              <a:t>6</a:t>
            </a:r>
            <a:r>
              <a:rPr lang="en-US" sz="2400"/>
              <a:t>8 </a:t>
            </a:r>
            <a:r>
              <a:rPr lang="th-TH" sz="2400"/>
              <a:t>และ </a:t>
            </a:r>
            <a:r>
              <a:rPr lang="en-US" sz="2400"/>
              <a:t>2569</a:t>
            </a:r>
            <a:endParaRPr lang="th-TH" sz="2400"/>
          </a:p>
        </c:rich>
      </c:tx>
      <c:layout>
        <c:manualLayout>
          <c:xMode val="edge"/>
          <c:yMode val="edge"/>
          <c:x val="0.27262312565914154"/>
          <c:y val="3.3566449574782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2569'!$D$38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3.553337581059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EC-4861-87B4-6A46304CC548}"/>
                </c:ext>
              </c:extLst>
            </c:dLbl>
            <c:dLbl>
              <c:idx val="2"/>
              <c:layout>
                <c:manualLayout>
                  <c:x val="-1.5151515151515152E-2"/>
                  <c:y val="-3.876368270246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2569'!$C$39:$C$42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2569'!$D$39:$D$42</c:f>
              <c:numCache>
                <c:formatCode>#,##0.00</c:formatCode>
                <c:ptCount val="4"/>
                <c:pt idx="0">
                  <c:v>8.6041191371999997</c:v>
                </c:pt>
                <c:pt idx="1">
                  <c:v>112.40518446600001</c:v>
                </c:pt>
                <c:pt idx="2">
                  <c:v>33.498716999999999</c:v>
                </c:pt>
                <c:pt idx="3">
                  <c:v>154.50802060320001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2569'!$E$38</c:f>
              <c:strCache>
                <c:ptCount val="1"/>
                <c:pt idx="0">
                  <c:v>ปี 2569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515151515151516E-2"/>
                  <c:y val="-1.292122756748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EC-4861-87B4-6A46304CC548}"/>
                </c:ext>
              </c:extLst>
            </c:dLbl>
            <c:dLbl>
              <c:idx val="1"/>
              <c:layout>
                <c:manualLayout>
                  <c:x val="4.924242424242424E-2"/>
                  <c:y val="-3.230306891872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EC-4861-87B4-6A46304CC548}"/>
                </c:ext>
              </c:extLst>
            </c:dLbl>
            <c:dLbl>
              <c:idx val="2"/>
              <c:layout>
                <c:manualLayout>
                  <c:x val="4.6717171717171622E-2"/>
                  <c:y val="-4.8454603378087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EC-4861-87B4-6A46304CC548}"/>
                </c:ext>
              </c:extLst>
            </c:dLbl>
            <c:dLbl>
              <c:idx val="3"/>
              <c:layout>
                <c:manualLayout>
                  <c:x val="5.0505050505050504E-2"/>
                  <c:y val="-3.230306891872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2569'!$C$39:$C$42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2569'!$E$39:$E$42</c:f>
              <c:numCache>
                <c:formatCode>#,##0.00</c:formatCode>
                <c:ptCount val="4"/>
                <c:pt idx="0">
                  <c:v>1.7221484776000002</c:v>
                </c:pt>
                <c:pt idx="1">
                  <c:v>45.584056365000002</c:v>
                </c:pt>
                <c:pt idx="2">
                  <c:v>13.281169999999999</c:v>
                </c:pt>
                <c:pt idx="3">
                  <c:v>60.587374842599999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213044460832134"/>
          <c:y val="0.11020662518138684"/>
          <c:w val="0.23983623714258556"/>
          <c:h val="0.13173336698583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2568 </a:t>
            </a:r>
            <a:r>
              <a:rPr lang="th-TH" b="1"/>
              <a:t>และ </a:t>
            </a:r>
            <a:r>
              <a:rPr lang="en-US" b="1"/>
              <a:t>2569</a:t>
            </a:r>
            <a:endParaRPr lang="th-TH" b="1"/>
          </a:p>
        </c:rich>
      </c:tx>
      <c:layout>
        <c:manualLayout>
          <c:xMode val="edge"/>
          <c:yMode val="edge"/>
          <c:x val="0.19686366690625418"/>
          <c:y val="1.3655762247802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2569'!$C$84</c:f>
              <c:strCache>
                <c:ptCount val="1"/>
                <c:pt idx="0">
                  <c:v>ปริมาณก๊าซเรือนกระจก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2569'!$D$65:$Q$65</c15:sqref>
                  </c15:fullRef>
                </c:ext>
              </c:extLst>
              <c:f>('สรุปการคำนวณ ปี 2569'!$D$65:$O$65,'สรุปการคำนวณ ปี 2569'!$Q$65)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2569'!$D$84:$Q$84</c15:sqref>
                  </c15:fullRef>
                </c:ext>
              </c:extLst>
              <c:f>('สรุปการคำนวณ ปี 2569'!$D$84:$O$84,'สรุปการคำนวณ ปี 2569'!$Q$84)</c:f>
              <c:numCache>
                <c:formatCode>_(* #,##0.00_);_(* \(#,##0.00\);_(* "-"??_);_(@_)</c:formatCode>
                <c:ptCount val="13"/>
                <c:pt idx="0">
                  <c:v>12768.253112000002</c:v>
                </c:pt>
                <c:pt idx="1">
                  <c:v>10075.1467068</c:v>
                </c:pt>
                <c:pt idx="2">
                  <c:v>11041.4616412</c:v>
                </c:pt>
                <c:pt idx="3">
                  <c:v>13519.399758599999</c:v>
                </c:pt>
                <c:pt idx="4">
                  <c:v>13183.113624000001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5048.9479035499999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2569'!$C$85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2569'!$D$65:$Q$65</c15:sqref>
                  </c15:fullRef>
                </c:ext>
              </c:extLst>
              <c:f>('สรุปการคำนวณ ปี 2569'!$D$65:$O$65,'สรุปการคำนวณ ปี 2569'!$Q$65)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2569'!$D$85:$Q$85</c15:sqref>
                  </c15:fullRef>
                </c:ext>
              </c:extLst>
              <c:f>('สรุปการคำนวณ ปี 2569'!$D$85:$O$85,'สรุปการคำนวณ ปี 2569'!$Q$85)</c:f>
              <c:numCache>
                <c:formatCode>_(* #,##0.00_);_(* \(#,##0.00\);_(* "-"??_);_(@_)</c:formatCode>
                <c:ptCount val="13"/>
                <c:pt idx="0">
                  <c:v>8278.6508326000003</c:v>
                </c:pt>
                <c:pt idx="1">
                  <c:v>8521.3818987999985</c:v>
                </c:pt>
                <c:pt idx="2">
                  <c:v>13200.875097800003</c:v>
                </c:pt>
                <c:pt idx="3">
                  <c:v>14356.351857599999</c:v>
                </c:pt>
                <c:pt idx="4">
                  <c:v>14513.2421294</c:v>
                </c:pt>
                <c:pt idx="5">
                  <c:v>15551.460678399999</c:v>
                </c:pt>
                <c:pt idx="6">
                  <c:v>15321.097544400001</c:v>
                </c:pt>
                <c:pt idx="7">
                  <c:v>15534.376593000001</c:v>
                </c:pt>
                <c:pt idx="8">
                  <c:v>14609.392943799998</c:v>
                </c:pt>
                <c:pt idx="9">
                  <c:v>13590.889063199998</c:v>
                </c:pt>
                <c:pt idx="10">
                  <c:v>11271.361319999998</c:v>
                </c:pt>
                <c:pt idx="11">
                  <c:v>9758.9406442</c:v>
                </c:pt>
                <c:pt idx="12">
                  <c:v>12875.668383599999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2568 </a:t>
            </a:r>
            <a:r>
              <a:rPr lang="th-TH" b="1"/>
              <a:t>และ </a:t>
            </a:r>
            <a:r>
              <a:rPr lang="en-US" b="1"/>
              <a:t>2569</a:t>
            </a:r>
            <a:endParaRPr lang="th-TH" b="1"/>
          </a:p>
        </c:rich>
      </c:tx>
      <c:layout>
        <c:manualLayout>
          <c:xMode val="edge"/>
          <c:yMode val="edge"/>
          <c:x val="0.13878937007874015"/>
          <c:y val="1.3655913978494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2569'!$C$88</c:f>
              <c:strCache>
                <c:ptCount val="1"/>
                <c:pt idx="0">
                  <c:v>ปริมาณก๊าซเรือนกระจกต่อคน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2569'!$D$65:$Q$65</c15:sqref>
                  </c15:fullRef>
                </c:ext>
              </c:extLst>
              <c:f>('สรุปการคำนวณ ปี 2569'!$D$65:$O$65,'สรุปการคำนวณ ปี 2569'!$Q$65)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2569'!$D$88:$Q$88</c15:sqref>
                  </c15:fullRef>
                </c:ext>
              </c:extLst>
              <c:f>('สรุปการคำนวณ ปี 2569'!$D$88:$O$88,'สรุปการคำนวณ ปี 2569'!$Q$88)</c:f>
              <c:numCache>
                <c:formatCode>_(* #,##0.00_);_(* \(#,##0.00\);_(* "-"??_);_(@_)</c:formatCode>
                <c:ptCount val="13"/>
                <c:pt idx="0">
                  <c:v>3.0938340470075119</c:v>
                </c:pt>
                <c:pt idx="1">
                  <c:v>2.6264720299270072</c:v>
                </c:pt>
                <c:pt idx="2">
                  <c:v>2.4304339954215277</c:v>
                </c:pt>
                <c:pt idx="3">
                  <c:v>3.7880077776968335</c:v>
                </c:pt>
                <c:pt idx="4">
                  <c:v>3.5033520127557805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1.2868416552340551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2569'!$C$89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2569'!$D$65:$Q$65</c15:sqref>
                  </c15:fullRef>
                </c:ext>
              </c:extLst>
              <c:f>('สรุปการคำนวณ ปี 2569'!$D$65:$O$65,'สรุปการคำนวณ ปี 2569'!$Q$65)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2569'!$D$89:$Q$89</c15:sqref>
                  </c15:fullRef>
                </c:ext>
              </c:extLst>
              <c:f>('สรุปการคำนวณ ปี 2569'!$D$89:$O$89,'สรุปการคำนวณ ปี 2569'!$Q$89)</c:f>
              <c:numCache>
                <c:formatCode>_(* #,##0.00_);_(* \(#,##0.00\);_(* "-"??_);_(@_)</c:formatCode>
                <c:ptCount val="13"/>
                <c:pt idx="0">
                  <c:v>4.1434688851851851</c:v>
                </c:pt>
                <c:pt idx="1">
                  <c:v>3.7974072632798568</c:v>
                </c:pt>
                <c:pt idx="2">
                  <c:v>5.9463401341441449</c:v>
                </c:pt>
                <c:pt idx="3">
                  <c:v>8.1385214612244887</c:v>
                </c:pt>
                <c:pt idx="4">
                  <c:v>6.9110676806666662</c:v>
                </c:pt>
                <c:pt idx="5">
                  <c:v>7.556589250923226</c:v>
                </c:pt>
                <c:pt idx="6">
                  <c:v>7.2133227610169497</c:v>
                </c:pt>
                <c:pt idx="7">
                  <c:v>6.330226810513448</c:v>
                </c:pt>
                <c:pt idx="8">
                  <c:v>8.5136322516316998</c:v>
                </c:pt>
                <c:pt idx="9">
                  <c:v>9.5575872455696196</c:v>
                </c:pt>
                <c:pt idx="10">
                  <c:v>9.1340043111831424</c:v>
                </c:pt>
                <c:pt idx="11">
                  <c:v>6.7959196686629531</c:v>
                </c:pt>
                <c:pt idx="12">
                  <c:v>7.003173977000114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30573561186401E-2"/>
          <c:y val="0.86607741935483873"/>
          <c:w val="0.96797534865448831"/>
          <c:h val="0.1339225806451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</a:t>
            </a:r>
            <a:r>
              <a:rPr lang="en-US"/>
              <a:t>56</a:t>
            </a:r>
            <a:r>
              <a:rPr lang="th-TH"/>
              <a:t>7 และ 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2569'!$C$84:$C$85</c:f>
              <c:strCache>
                <c:ptCount val="2"/>
                <c:pt idx="0">
                  <c:v>ปริมาณก๊าซเรือนกระจก ปี 2568 (kgCO2e)</c:v>
                </c:pt>
                <c:pt idx="1">
                  <c:v>ปริมาณก๊าซเรือนกระจก ปี 2567 (kgCO2e)</c:v>
                </c:pt>
              </c:strCache>
            </c:strRef>
          </c:cat>
          <c:val>
            <c:numRef>
              <c:f>'สรุปการคำนวณ ปี 2569'!$P$84:$P$85</c:f>
              <c:numCache>
                <c:formatCode>_(* #,##0.00_);_(* \(#,##0.00\);_(* "-"??_);_(@_)</c:formatCode>
                <c:ptCount val="2"/>
                <c:pt idx="0">
                  <c:v>60587.374842599995</c:v>
                </c:pt>
                <c:pt idx="1">
                  <c:v>154508.02060319998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7 และ 2568</a:t>
            </a: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0870178653969202"/>
          <c:y val="0.23788139598552618"/>
          <c:w val="0.87715573705768135"/>
          <c:h val="0.61368475961644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79-4C50-B47F-B758F207471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79-4C50-B47F-B758F2074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2569'!$C$88:$C$89</c:f>
              <c:strCache>
                <c:ptCount val="2"/>
                <c:pt idx="0">
                  <c:v>ปริมาณก๊าซเรือนกระจกต่อคน ปี 2568 (kgCO2e/คน)</c:v>
                </c:pt>
                <c:pt idx="1">
                  <c:v>ปริมาณก๊าซเรือนกระจกต่อคน ปี 2567 (kgCO2e/คน)</c:v>
                </c:pt>
              </c:strCache>
            </c:strRef>
          </c:cat>
          <c:val>
            <c:numRef>
              <c:f>'สรุปการคำนวณ ปี 2569'!$P$88:$P$89</c:f>
              <c:numCache>
                <c:formatCode>_(* #,##0.00_);_(* \(#,##0.00\);_(* "-"??_);_(@_)</c:formatCode>
                <c:ptCount val="2"/>
                <c:pt idx="0">
                  <c:v>15.442099862808661</c:v>
                </c:pt>
                <c:pt idx="1">
                  <c:v>84.038087724001372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8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การเปรียบเทียบปริมาณก๊าซเรือนกระจกสะสมแยกตามรายการกิจกรรม (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568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และ 256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800" b="0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4315875157964047E-2"/>
          <c:y val="0.139616131535581"/>
          <c:w val="0.96083012396764689"/>
          <c:h val="0.597449824147004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'สรุปการคำนวณ ปี 2569'!$AB$118</c:f>
              <c:strCache>
                <c:ptCount val="1"/>
                <c:pt idx="0">
                  <c:v>2568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2569'!$C$119:$C$134</c:f>
              <c:strCache>
                <c:ptCount val="7"/>
                <c:pt idx="0">
                  <c:v>น้ำมัน Diesel สำหรับการเดินทาง</c:v>
                </c:pt>
                <c:pt idx="1">
                  <c:v>น้ำมัน Gasohol 91, E20, E85 สำหรับการเดินทาง</c:v>
                </c:pt>
                <c:pt idx="2">
                  <c:v>การปล่อยมีเทนจากบ่อบำบัดน้ำเสียแบบไม่เติมอากาศ</c:v>
                </c:pt>
                <c:pt idx="3">
                  <c:v>การใช้พลังงานไฟฟ้า</c:v>
                </c:pt>
                <c:pt idx="4">
                  <c:v>การใช้กระดาษ A4 และ A3 (สีขาว)</c:v>
                </c:pt>
                <c:pt idx="5">
                  <c:v>น้ำประปา-การประปาส่วนภูมิภาค</c:v>
                </c:pt>
                <c:pt idx="6">
                  <c:v>ขยะของเสีย (ฝังกลบ)</c:v>
                </c:pt>
              </c:strCache>
            </c:strRef>
          </c:cat>
          <c:val>
            <c:numRef>
              <c:f>'สรุปการคำนวณ ปี 2569'!$AB$119:$AB$134</c:f>
              <c:numCache>
                <c:formatCode>_(* #,##0.00_);_(* \(#,##0.00\);_(* "-"??_);_(@_)</c:formatCode>
                <c:ptCount val="7"/>
                <c:pt idx="0">
                  <c:v>6478.4467873999993</c:v>
                </c:pt>
                <c:pt idx="1">
                  <c:v>1138.1011498</c:v>
                </c:pt>
                <c:pt idx="2">
                  <c:v>987.5712000000002</c:v>
                </c:pt>
                <c:pt idx="3">
                  <c:v>112405.18446600001</c:v>
                </c:pt>
                <c:pt idx="4">
                  <c:v>9117.4249999999993</c:v>
                </c:pt>
                <c:pt idx="5">
                  <c:v>3975.2680000000009</c:v>
                </c:pt>
                <c:pt idx="6">
                  <c:v>20406.023999999998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F-4342-8B72-8B1172AE9E41}"/>
            </c:ext>
          </c:extLst>
        </c:ser>
        <c:ser>
          <c:idx val="3"/>
          <c:order val="1"/>
          <c:tx>
            <c:strRef>
              <c:f>'สรุปการคำนวณ ปี 2569'!$AC$118</c:f>
              <c:strCache>
                <c:ptCount val="1"/>
                <c:pt idx="0">
                  <c:v>2569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2569'!$C$119:$C$134</c:f>
              <c:strCache>
                <c:ptCount val="7"/>
                <c:pt idx="0">
                  <c:v>น้ำมัน Diesel สำหรับการเดินทาง</c:v>
                </c:pt>
                <c:pt idx="1">
                  <c:v>น้ำมัน Gasohol 91, E20, E85 สำหรับการเดินทาง</c:v>
                </c:pt>
                <c:pt idx="2">
                  <c:v>การปล่อยมีเทนจากบ่อบำบัดน้ำเสียแบบไม่เติมอากาศ</c:v>
                </c:pt>
                <c:pt idx="3">
                  <c:v>การใช้พลังงานไฟฟ้า</c:v>
                </c:pt>
                <c:pt idx="4">
                  <c:v>การใช้กระดาษ A4 และ A3 (สีขาว)</c:v>
                </c:pt>
                <c:pt idx="5">
                  <c:v>น้ำประปา-การประปาส่วนภูมิภาค</c:v>
                </c:pt>
                <c:pt idx="6">
                  <c:v>ขยะของเสีย (ฝังกลบ)</c:v>
                </c:pt>
              </c:strCache>
            </c:strRef>
          </c:cat>
          <c:val>
            <c:numRef>
              <c:f>'สรุปการคำนวณ ปี 2569'!$AC$119:$AC$134</c:f>
              <c:numCache>
                <c:formatCode>_(* #,##0.00_);_(* \(#,##0.00\);_(* "-"??_);_(@_)</c:formatCode>
                <c:ptCount val="7"/>
                <c:pt idx="0">
                  <c:v>1389.4184256000001</c:v>
                </c:pt>
                <c:pt idx="1">
                  <c:v>332.730052</c:v>
                </c:pt>
                <c:pt idx="2">
                  <c:v>0</c:v>
                </c:pt>
                <c:pt idx="3">
                  <c:v>45584.056365000004</c:v>
                </c:pt>
                <c:pt idx="4">
                  <c:v>2638.0099999999998</c:v>
                </c:pt>
                <c:pt idx="5">
                  <c:v>2376.0720000000001</c:v>
                </c:pt>
                <c:pt idx="6">
                  <c:v>8267.0879999999997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F-4342-8B72-8B1172AE9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3559791"/>
        <c:axId val="693561231"/>
      </c:barChart>
      <c:catAx>
        <c:axId val="69355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61231"/>
        <c:crosses val="autoZero"/>
        <c:auto val="1"/>
        <c:lblAlgn val="ctr"/>
        <c:lblOffset val="100"/>
        <c:noMultiLvlLbl val="0"/>
      </c:catAx>
      <c:valAx>
        <c:axId val="69356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59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4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39352637785E-2"/>
          <c:y val="0.17540594584176544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 2568'!$B$38:$B$40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 2568'!$C$38:$C$40</c:f>
              <c:numCache>
                <c:formatCode>#,##0.00</c:formatCode>
                <c:ptCount val="3"/>
                <c:pt idx="0">
                  <c:v>8.6041191371999997</c:v>
                </c:pt>
                <c:pt idx="1">
                  <c:v>112.40518446600001</c:v>
                </c:pt>
                <c:pt idx="2">
                  <c:v>33.498716999999999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34</xdr:row>
      <xdr:rowOff>91439</xdr:rowOff>
    </xdr:from>
    <xdr:to>
      <xdr:col>16</xdr:col>
      <xdr:colOff>686435</xdr:colOff>
      <xdr:row>46</xdr:row>
      <xdr:rowOff>213876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34</xdr:row>
      <xdr:rowOff>171414</xdr:rowOff>
    </xdr:from>
    <xdr:to>
      <xdr:col>15</xdr:col>
      <xdr:colOff>358140</xdr:colOff>
      <xdr:row>37</xdr:row>
      <xdr:rowOff>91440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233660" y="11471874"/>
          <a:ext cx="4655820" cy="925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(tCO2)</a:t>
          </a:r>
          <a:endParaRPr lang="th-TH" sz="20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ปี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2569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ธันวาคม)</a:t>
          </a:r>
          <a:endParaRPr lang="th-TH" sz="2000" b="1"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17</xdr:col>
      <xdr:colOff>396240</xdr:colOff>
      <xdr:row>34</xdr:row>
      <xdr:rowOff>99060</xdr:rowOff>
    </xdr:from>
    <xdr:to>
      <xdr:col>30</xdr:col>
      <xdr:colOff>449580</xdr:colOff>
      <xdr:row>46</xdr:row>
      <xdr:rowOff>212955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80327</xdr:colOff>
      <xdr:row>94</xdr:row>
      <xdr:rowOff>357188</xdr:rowOff>
    </xdr:from>
    <xdr:to>
      <xdr:col>10</xdr:col>
      <xdr:colOff>7620</xdr:colOff>
      <xdr:row>108</xdr:row>
      <xdr:rowOff>30480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764540</xdr:colOff>
      <xdr:row>94</xdr:row>
      <xdr:rowOff>367030</xdr:rowOff>
    </xdr:from>
    <xdr:to>
      <xdr:col>28</xdr:col>
      <xdr:colOff>144780</xdr:colOff>
      <xdr:row>108</xdr:row>
      <xdr:rowOff>83820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64</xdr:row>
      <xdr:rowOff>12065</xdr:rowOff>
    </xdr:from>
    <xdr:to>
      <xdr:col>30</xdr:col>
      <xdr:colOff>506730</xdr:colOff>
      <xdr:row>75</xdr:row>
      <xdr:rowOff>75565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76</xdr:row>
      <xdr:rowOff>158748</xdr:rowOff>
    </xdr:from>
    <xdr:to>
      <xdr:col>30</xdr:col>
      <xdr:colOff>444501</xdr:colOff>
      <xdr:row>88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266700</xdr:colOff>
      <xdr:row>174</xdr:row>
      <xdr:rowOff>114300</xdr:rowOff>
    </xdr:from>
    <xdr:to>
      <xdr:col>2</xdr:col>
      <xdr:colOff>663575</xdr:colOff>
      <xdr:row>174</xdr:row>
      <xdr:rowOff>527050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174</xdr:row>
      <xdr:rowOff>114300</xdr:rowOff>
    </xdr:from>
    <xdr:to>
      <xdr:col>3</xdr:col>
      <xdr:colOff>663575</xdr:colOff>
      <xdr:row>174</xdr:row>
      <xdr:rowOff>527050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178</xdr:row>
      <xdr:rowOff>114300</xdr:rowOff>
    </xdr:from>
    <xdr:to>
      <xdr:col>2</xdr:col>
      <xdr:colOff>663575</xdr:colOff>
      <xdr:row>178</xdr:row>
      <xdr:rowOff>527050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178</xdr:row>
      <xdr:rowOff>114300</xdr:rowOff>
    </xdr:from>
    <xdr:to>
      <xdr:col>3</xdr:col>
      <xdr:colOff>663575</xdr:colOff>
      <xdr:row>178</xdr:row>
      <xdr:rowOff>527050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182</xdr:row>
      <xdr:rowOff>114300</xdr:rowOff>
    </xdr:from>
    <xdr:to>
      <xdr:col>2</xdr:col>
      <xdr:colOff>663575</xdr:colOff>
      <xdr:row>182</xdr:row>
      <xdr:rowOff>527050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182</xdr:row>
      <xdr:rowOff>114300</xdr:rowOff>
    </xdr:from>
    <xdr:to>
      <xdr:col>3</xdr:col>
      <xdr:colOff>663575</xdr:colOff>
      <xdr:row>182</xdr:row>
      <xdr:rowOff>527050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186</xdr:row>
      <xdr:rowOff>114300</xdr:rowOff>
    </xdr:from>
    <xdr:to>
      <xdr:col>2</xdr:col>
      <xdr:colOff>663575</xdr:colOff>
      <xdr:row>186</xdr:row>
      <xdr:rowOff>527050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186</xdr:row>
      <xdr:rowOff>114300</xdr:rowOff>
    </xdr:from>
    <xdr:to>
      <xdr:col>3</xdr:col>
      <xdr:colOff>663575</xdr:colOff>
      <xdr:row>186</xdr:row>
      <xdr:rowOff>527050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190</xdr:row>
      <xdr:rowOff>114300</xdr:rowOff>
    </xdr:from>
    <xdr:to>
      <xdr:col>2</xdr:col>
      <xdr:colOff>663575</xdr:colOff>
      <xdr:row>190</xdr:row>
      <xdr:rowOff>527050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190</xdr:row>
      <xdr:rowOff>114300</xdr:rowOff>
    </xdr:from>
    <xdr:to>
      <xdr:col>3</xdr:col>
      <xdr:colOff>663575</xdr:colOff>
      <xdr:row>190</xdr:row>
      <xdr:rowOff>527050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194</xdr:row>
      <xdr:rowOff>114300</xdr:rowOff>
    </xdr:from>
    <xdr:to>
      <xdr:col>2</xdr:col>
      <xdr:colOff>663575</xdr:colOff>
      <xdr:row>194</xdr:row>
      <xdr:rowOff>527050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5033010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194</xdr:row>
      <xdr:rowOff>114300</xdr:rowOff>
    </xdr:from>
    <xdr:to>
      <xdr:col>3</xdr:col>
      <xdr:colOff>663575</xdr:colOff>
      <xdr:row>194</xdr:row>
      <xdr:rowOff>527050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174</xdr:row>
      <xdr:rowOff>114300</xdr:rowOff>
    </xdr:from>
    <xdr:to>
      <xdr:col>17</xdr:col>
      <xdr:colOff>663575</xdr:colOff>
      <xdr:row>174</xdr:row>
      <xdr:rowOff>527050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174</xdr:row>
      <xdr:rowOff>114300</xdr:rowOff>
    </xdr:from>
    <xdr:to>
      <xdr:col>20</xdr:col>
      <xdr:colOff>663575</xdr:colOff>
      <xdr:row>174</xdr:row>
      <xdr:rowOff>527050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73583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178</xdr:row>
      <xdr:rowOff>114300</xdr:rowOff>
    </xdr:from>
    <xdr:to>
      <xdr:col>17</xdr:col>
      <xdr:colOff>663575</xdr:colOff>
      <xdr:row>178</xdr:row>
      <xdr:rowOff>527050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178</xdr:row>
      <xdr:rowOff>114300</xdr:rowOff>
    </xdr:from>
    <xdr:to>
      <xdr:col>20</xdr:col>
      <xdr:colOff>663575</xdr:colOff>
      <xdr:row>178</xdr:row>
      <xdr:rowOff>527050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182</xdr:row>
      <xdr:rowOff>114300</xdr:rowOff>
    </xdr:from>
    <xdr:to>
      <xdr:col>17</xdr:col>
      <xdr:colOff>663575</xdr:colOff>
      <xdr:row>182</xdr:row>
      <xdr:rowOff>527050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182</xdr:row>
      <xdr:rowOff>114300</xdr:rowOff>
    </xdr:from>
    <xdr:to>
      <xdr:col>20</xdr:col>
      <xdr:colOff>663575</xdr:colOff>
      <xdr:row>182</xdr:row>
      <xdr:rowOff>527050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186</xdr:row>
      <xdr:rowOff>114300</xdr:rowOff>
    </xdr:from>
    <xdr:to>
      <xdr:col>17</xdr:col>
      <xdr:colOff>663575</xdr:colOff>
      <xdr:row>186</xdr:row>
      <xdr:rowOff>527050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186</xdr:row>
      <xdr:rowOff>114300</xdr:rowOff>
    </xdr:from>
    <xdr:to>
      <xdr:col>20</xdr:col>
      <xdr:colOff>663575</xdr:colOff>
      <xdr:row>186</xdr:row>
      <xdr:rowOff>527050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190</xdr:row>
      <xdr:rowOff>114300</xdr:rowOff>
    </xdr:from>
    <xdr:to>
      <xdr:col>17</xdr:col>
      <xdr:colOff>663575</xdr:colOff>
      <xdr:row>190</xdr:row>
      <xdr:rowOff>527050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190</xdr:row>
      <xdr:rowOff>114300</xdr:rowOff>
    </xdr:from>
    <xdr:to>
      <xdr:col>20</xdr:col>
      <xdr:colOff>663575</xdr:colOff>
      <xdr:row>190</xdr:row>
      <xdr:rowOff>527050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350521</xdr:colOff>
      <xdr:row>198</xdr:row>
      <xdr:rowOff>350520</xdr:rowOff>
    </xdr:from>
    <xdr:to>
      <xdr:col>12</xdr:col>
      <xdr:colOff>685801</xdr:colOff>
      <xdr:row>199</xdr:row>
      <xdr:rowOff>290830</xdr:rowOff>
    </xdr:to>
    <xdr:sp macro="" textlink="">
      <xdr:nvSpPr>
        <xdr:cNvPr id="40" name="สี่เหลี่ยมผืนผ้า 3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2588241" y="53096160"/>
          <a:ext cx="335280" cy="32131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194</xdr:row>
      <xdr:rowOff>114300</xdr:rowOff>
    </xdr:from>
    <xdr:to>
      <xdr:col>20</xdr:col>
      <xdr:colOff>663575</xdr:colOff>
      <xdr:row>194</xdr:row>
      <xdr:rowOff>527050</xdr:rowOff>
    </xdr:to>
    <xdr:sp macro="" textlink="">
      <xdr:nvSpPr>
        <xdr:cNvPr id="41" name="สี่เหลี่ยมผืนผ้า 4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419100</xdr:colOff>
      <xdr:row>194</xdr:row>
      <xdr:rowOff>266700</xdr:rowOff>
    </xdr:from>
    <xdr:to>
      <xdr:col>18</xdr:col>
      <xdr:colOff>15875</xdr:colOff>
      <xdr:row>195</xdr:row>
      <xdr:rowOff>46990</xdr:rowOff>
    </xdr:to>
    <xdr:sp macro="" textlink="">
      <xdr:nvSpPr>
        <xdr:cNvPr id="50" name="สี่เหลี่ยมผืนผ้า 4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710660" y="5048250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15</xdr:col>
      <xdr:colOff>411480</xdr:colOff>
      <xdr:row>198</xdr:row>
      <xdr:rowOff>365760</xdr:rowOff>
    </xdr:from>
    <xdr:to>
      <xdr:col>15</xdr:col>
      <xdr:colOff>746760</xdr:colOff>
      <xdr:row>199</xdr:row>
      <xdr:rowOff>306070</xdr:rowOff>
    </xdr:to>
    <xdr:sp macro="" textlink="">
      <xdr:nvSpPr>
        <xdr:cNvPr id="51" name="สี่เหลี่ยมผืนผ้า 5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4942820" y="53111400"/>
          <a:ext cx="335280" cy="32131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762000</xdr:colOff>
      <xdr:row>138</xdr:row>
      <xdr:rowOff>7620</xdr:rowOff>
    </xdr:from>
    <xdr:to>
      <xdr:col>26</xdr:col>
      <xdr:colOff>641668</xdr:colOff>
      <xdr:row>157</xdr:row>
      <xdr:rowOff>256541</xdr:rowOff>
    </xdr:to>
    <xdr:graphicFrame macro="">
      <xdr:nvGraphicFramePr>
        <xdr:cNvPr id="52" name="แผนภูมิ 51">
          <a:extLst>
            <a:ext uri="{FF2B5EF4-FFF2-40B4-BE49-F238E27FC236}">
              <a16:creationId xmlns:a16="http://schemas.microsoft.com/office/drawing/2014/main" id="{97153365-265B-85C8-6EC6-54010CEA3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</xdr:colOff>
      <xdr:row>27</xdr:row>
      <xdr:rowOff>217873</xdr:rowOff>
    </xdr:from>
    <xdr:to>
      <xdr:col>29</xdr:col>
      <xdr:colOff>421012</xdr:colOff>
      <xdr:row>41</xdr:row>
      <xdr:rowOff>160825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339563</xdr:colOff>
      <xdr:row>27</xdr:row>
      <xdr:rowOff>288948</xdr:rowOff>
    </xdr:from>
    <xdr:to>
      <xdr:col>25</xdr:col>
      <xdr:colOff>441960</xdr:colOff>
      <xdr:row>29</xdr:row>
      <xdr:rowOff>202356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2402023" y="10088268"/>
          <a:ext cx="6556537" cy="5382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 </a:t>
          </a:r>
          <a:r>
            <a:rPr lang="en-US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2568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645546"/>
          <a:ext cx="6584768" cy="1982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4378" y="6592626"/>
          <a:ext cx="6113962" cy="1732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2022" y="2005013"/>
          <a:ext cx="6565174" cy="274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71911" y="1577476"/>
          <a:ext cx="5723903" cy="648992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80697"/>
          <a:ext cx="10814444" cy="40233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1%20&#3586;&#3657;&#3629;%2015(1)%20&#3588;&#3635;&#3609;&#3623;&#3603;&#3611;&#3619;&#3636;&#3617;&#3634;&#3603;&#3585;&#3658;&#3634;&#3595;&#3648;&#3619;&#3639;&#3629;&#3609;&#3585;&#3619;&#3632;&#3592;&#3585;-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2(2)%20&#3610;&#3633;&#3609;&#3607;&#3638;&#3585;&#3585;&#3634;&#3619;&#3651;&#3594;&#3657;&#3648;&#3594;&#3639;&#3657;&#3629;&#3648;&#3614;&#3621;&#3636;&#3591;-6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52;&#3615;&#3615;&#3657;&#3634;-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3(1)%20&#3610;&#3633;&#3609;&#3607;&#3638;&#3585;&#3585;&#3634;&#3619;&#3651;&#3594;&#3657;&#3585;&#3619;&#3632;&#3604;&#3634;&#3625;-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09;&#3657;&#3635;-6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8%20(&#3627;&#3617;&#3623;&#3604;%203)/&#3627;&#3617;&#3623;&#3604;%203%20&#3586;&#3657;&#3629;%203.1(1)%20&#3610;&#3633;&#3609;&#3607;&#3638;&#3585;&#3585;&#3634;&#3619;&#3651;&#3594;&#3657;&#3652;&#3615;&#3615;&#3657;&#3634;-6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 2568"/>
      <sheetName val="CH4จากseptic tank 2568"/>
      <sheetName val="CH4จากบ่อบำบัดไม่เติมอากาศ2568 "/>
      <sheetName val="สรุปการคำนวณ ปี 2567"/>
      <sheetName val="CH4จากseptic tank 2567"/>
      <sheetName val="CH4จากบ่อบำบัดไม่เติมอากาศ2567"/>
      <sheetName val="EF TGO AR5"/>
    </sheetNames>
    <sheetDataSet>
      <sheetData sheetId="0">
        <row r="12">
          <cell r="G12">
            <v>424.125</v>
          </cell>
          <cell r="I12">
            <v>125.517</v>
          </cell>
          <cell r="K12">
            <v>135.05500000000001</v>
          </cell>
          <cell r="M12">
            <v>166.72899999999998</v>
          </cell>
          <cell r="O12">
            <v>228.78900000000002</v>
          </cell>
          <cell r="Q12">
            <v>60.569000000000003</v>
          </cell>
          <cell r="S12">
            <v>142.858</v>
          </cell>
          <cell r="U12">
            <v>261.77999999999997</v>
          </cell>
          <cell r="W12">
            <v>211.84100000000001</v>
          </cell>
          <cell r="Y12">
            <v>198.09700000000001</v>
          </cell>
          <cell r="AA12">
            <v>192.81200000000001</v>
          </cell>
          <cell r="AC12">
            <v>215.70699999999999</v>
          </cell>
        </row>
        <row r="13">
          <cell r="G13">
            <v>53.609000000000002</v>
          </cell>
          <cell r="I13">
            <v>62.603999999999999</v>
          </cell>
          <cell r="K13">
            <v>71.322000000000003</v>
          </cell>
          <cell r="M13">
            <v>25.297999999999998</v>
          </cell>
          <cell r="O13">
            <v>71.75</v>
          </cell>
          <cell r="Q13">
            <v>0</v>
          </cell>
          <cell r="S13">
            <v>61.308999999999997</v>
          </cell>
          <cell r="U13">
            <v>35</v>
          </cell>
          <cell r="W13">
            <v>35.607999999999997</v>
          </cell>
          <cell r="Y13">
            <v>51.84</v>
          </cell>
          <cell r="AA13">
            <v>39.877000000000002</v>
          </cell>
          <cell r="AC13">
            <v>0</v>
          </cell>
        </row>
        <row r="17">
          <cell r="G17">
            <v>2.8704000000000001</v>
          </cell>
          <cell r="I17">
            <v>2.6064000000000003</v>
          </cell>
          <cell r="K17">
            <v>2.7024000000000004</v>
          </cell>
          <cell r="M17">
            <v>3.5952000000000006</v>
          </cell>
          <cell r="O17">
            <v>2.0975999999999999</v>
          </cell>
          <cell r="Q17">
            <v>3.1920000000000002</v>
          </cell>
          <cell r="S17">
            <v>3.0672000000000001</v>
          </cell>
          <cell r="U17">
            <v>2.9088000000000003</v>
          </cell>
          <cell r="W17">
            <v>3.6335999999999999</v>
          </cell>
          <cell r="Y17">
            <v>2.8992000000000004</v>
          </cell>
          <cell r="AA17">
            <v>2.5344000000000007</v>
          </cell>
          <cell r="AC17">
            <v>3.1632000000000002</v>
          </cell>
        </row>
        <row r="20">
          <cell r="G20">
            <v>8103.37</v>
          </cell>
          <cell r="I20">
            <v>10545.89</v>
          </cell>
          <cell r="K20">
            <v>19433.22</v>
          </cell>
          <cell r="M20">
            <v>23735.809999999998</v>
          </cell>
          <cell r="O20">
            <v>21557.54</v>
          </cell>
          <cell r="Q20">
            <v>23427.23</v>
          </cell>
          <cell r="S20">
            <v>24150.65</v>
          </cell>
          <cell r="U20">
            <v>23480.75</v>
          </cell>
          <cell r="W20">
            <v>22638.559999999998</v>
          </cell>
          <cell r="Y20">
            <v>19536.71</v>
          </cell>
          <cell r="AA20">
            <v>15050.01</v>
          </cell>
          <cell r="AC20">
            <v>13195.6</v>
          </cell>
        </row>
        <row r="21">
          <cell r="G21">
            <v>425</v>
          </cell>
          <cell r="I21">
            <v>375</v>
          </cell>
          <cell r="K21">
            <v>330</v>
          </cell>
          <cell r="M21">
            <v>150</v>
          </cell>
          <cell r="O21">
            <v>625</v>
          </cell>
          <cell r="Q21">
            <v>250</v>
          </cell>
          <cell r="S21">
            <v>392.5</v>
          </cell>
          <cell r="U21">
            <v>450</v>
          </cell>
          <cell r="W21">
            <v>212.5</v>
          </cell>
          <cell r="Y21">
            <v>422.5</v>
          </cell>
          <cell r="AA21">
            <v>337.5</v>
          </cell>
          <cell r="AC21">
            <v>367.5</v>
          </cell>
        </row>
        <row r="23">
          <cell r="G23">
            <v>598</v>
          </cell>
          <cell r="I23">
            <v>543</v>
          </cell>
          <cell r="K23">
            <v>563</v>
          </cell>
          <cell r="M23">
            <v>749</v>
          </cell>
          <cell r="O23">
            <v>437</v>
          </cell>
          <cell r="Q23">
            <v>665</v>
          </cell>
          <cell r="S23">
            <v>639</v>
          </cell>
          <cell r="U23">
            <v>606</v>
          </cell>
          <cell r="W23">
            <v>757</v>
          </cell>
          <cell r="Y23">
            <v>604</v>
          </cell>
          <cell r="AA23">
            <v>528</v>
          </cell>
          <cell r="AC23">
            <v>659</v>
          </cell>
        </row>
        <row r="24">
          <cell r="G24">
            <v>710.4</v>
          </cell>
          <cell r="I24">
            <v>694.1</v>
          </cell>
          <cell r="K24">
            <v>811.4</v>
          </cell>
          <cell r="M24">
            <v>498.3</v>
          </cell>
          <cell r="O24">
            <v>577.6</v>
          </cell>
          <cell r="Q24">
            <v>1163.5999999999999</v>
          </cell>
          <cell r="S24">
            <v>630.5</v>
          </cell>
          <cell r="U24">
            <v>709.2</v>
          </cell>
          <cell r="W24">
            <v>721.6</v>
          </cell>
          <cell r="Y24">
            <v>805.8</v>
          </cell>
          <cell r="AA24">
            <v>889.7</v>
          </cell>
          <cell r="AC24">
            <v>583.5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กราคม 68"/>
      <sheetName val="กุมภาพันธ์ 68  "/>
      <sheetName val="มีนาคม 68"/>
      <sheetName val="เมษายน 68"/>
      <sheetName val="พฤษภาคม 68"/>
      <sheetName val="มิถุนายน 68"/>
      <sheetName val="กรกฏาคม 68"/>
      <sheetName val="สิงหาคม 68"/>
      <sheetName val="กันยายน 68 "/>
      <sheetName val="ตุลาคม 68"/>
      <sheetName val="พฤศจิกายน 68"/>
      <sheetName val="ธันวาคม 68"/>
      <sheetName val="น้ำมัน-ดีเซล"/>
      <sheetName val="น้ำมัน-แก๊สโซฮฮอล์ 91"/>
      <sheetName val="มกราคม 69"/>
      <sheetName val="กุมภาพันธ์ 69"/>
      <sheetName val="มีนาคม 69"/>
      <sheetName val="เมษายน 69"/>
      <sheetName val="พฤษภาคม 69"/>
      <sheetName val="มิถุนายน 69 "/>
      <sheetName val="กรกฏาคม 69 "/>
      <sheetName val="สิงหาคม 69 "/>
      <sheetName val="กันยายน 69"/>
      <sheetName val="ตุลาคม 69"/>
      <sheetName val="พฤศจิกายน 69"/>
      <sheetName val="ธันวาคม 69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G5">
            <v>169.435</v>
          </cell>
        </row>
        <row r="6">
          <cell r="G6">
            <v>159.01400000000001</v>
          </cell>
        </row>
        <row r="7">
          <cell r="G7">
            <v>110.15100000000001</v>
          </cell>
        </row>
        <row r="8">
          <cell r="G8">
            <v>68.376000000000005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</sheetData>
      <sheetData sheetId="13">
        <row r="5">
          <cell r="G5">
            <v>34.81</v>
          </cell>
        </row>
        <row r="6">
          <cell r="G6">
            <v>71.871000000000009</v>
          </cell>
        </row>
        <row r="7">
          <cell r="G7">
            <v>41.899000000000001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5">
          <cell r="S5">
            <v>18339.63</v>
          </cell>
        </row>
        <row r="6">
          <cell r="S6">
            <v>12699.79</v>
          </cell>
        </row>
        <row r="7">
          <cell r="S7">
            <v>16328.1</v>
          </cell>
        </row>
        <row r="8">
          <cell r="S8">
            <v>22835.07</v>
          </cell>
        </row>
        <row r="9">
          <cell r="S9">
            <v>20983.760000000002</v>
          </cell>
        </row>
        <row r="10">
          <cell r="S10">
            <v>0</v>
          </cell>
        </row>
        <row r="11">
          <cell r="S11">
            <v>0</v>
          </cell>
        </row>
        <row r="12">
          <cell r="S12">
            <v>0</v>
          </cell>
        </row>
        <row r="13">
          <cell r="S13">
            <v>0</v>
          </cell>
        </row>
        <row r="14">
          <cell r="S14">
            <v>0</v>
          </cell>
        </row>
        <row r="15">
          <cell r="S15">
            <v>0</v>
          </cell>
        </row>
        <row r="16">
          <cell r="S1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ยกกระดาษ-กอง68"/>
      <sheetName val="ชนิดกระดาษะ สนอ.68"/>
      <sheetName val="กระดาษ"/>
      <sheetName val="ชนิดกระดาษะ สนอ.69"/>
      <sheetName val="แยกกระดาษ-กอง69"/>
    </sheetNames>
    <sheetDataSet>
      <sheetData sheetId="0"/>
      <sheetData sheetId="1"/>
      <sheetData sheetId="2">
        <row r="5">
          <cell r="I5">
            <v>362.5</v>
          </cell>
        </row>
        <row r="6">
          <cell r="I6">
            <v>212.5</v>
          </cell>
        </row>
        <row r="7">
          <cell r="I7">
            <v>292.5</v>
          </cell>
        </row>
        <row r="8">
          <cell r="I8">
            <v>0</v>
          </cell>
        </row>
        <row r="9">
          <cell r="I9">
            <v>387.5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"/>
    </sheetNames>
    <sheetDataSet>
      <sheetData sheetId="0">
        <row r="5">
          <cell r="M5">
            <v>806</v>
          </cell>
        </row>
        <row r="6">
          <cell r="M6">
            <v>1317</v>
          </cell>
        </row>
        <row r="7">
          <cell r="M7">
            <v>777</v>
          </cell>
        </row>
        <row r="8">
          <cell r="M8">
            <v>777</v>
          </cell>
        </row>
        <row r="9">
          <cell r="M9">
            <v>715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5">
          <cell r="B5">
            <v>1998</v>
          </cell>
          <cell r="H5">
            <v>4127</v>
          </cell>
        </row>
        <row r="6">
          <cell r="B6">
            <v>2244</v>
          </cell>
          <cell r="H6">
            <v>3836</v>
          </cell>
        </row>
        <row r="7">
          <cell r="B7">
            <v>2220</v>
          </cell>
          <cell r="H7">
            <v>4543</v>
          </cell>
        </row>
        <row r="8">
          <cell r="B8">
            <v>1764</v>
          </cell>
          <cell r="H8">
            <v>3569</v>
          </cell>
        </row>
        <row r="9">
          <cell r="B9">
            <v>2100</v>
          </cell>
          <cell r="H9">
            <v>3763</v>
          </cell>
        </row>
        <row r="10">
          <cell r="B10">
            <v>2058</v>
          </cell>
          <cell r="H10">
            <v>4035</v>
          </cell>
        </row>
        <row r="11">
          <cell r="B11">
            <v>2124</v>
          </cell>
          <cell r="H11">
            <v>4315</v>
          </cell>
        </row>
        <row r="12">
          <cell r="B12">
            <v>2454</v>
          </cell>
          <cell r="H12">
            <v>4027</v>
          </cell>
        </row>
        <row r="13">
          <cell r="B13">
            <v>1716</v>
          </cell>
          <cell r="H13">
            <v>4566</v>
          </cell>
        </row>
        <row r="14">
          <cell r="B14">
            <v>1422</v>
          </cell>
          <cell r="H14">
            <v>4205</v>
          </cell>
        </row>
        <row r="15">
          <cell r="B15">
            <v>1234</v>
          </cell>
          <cell r="H15">
            <v>4372</v>
          </cell>
        </row>
        <row r="16">
          <cell r="B16">
            <v>1436</v>
          </cell>
          <cell r="H16">
            <v>4196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1"/>
  <sheetViews>
    <sheetView tabSelected="1" view="pageBreakPreview" zoomScale="75" zoomScaleNormal="100" zoomScaleSheetLayoutView="75" workbookViewId="0">
      <pane ySplit="2424" topLeftCell="A6" activePane="bottomLeft"/>
      <selection activeCell="S1" sqref="S1"/>
      <selection pane="bottomLeft" activeCell="P15" sqref="P15"/>
    </sheetView>
  </sheetViews>
  <sheetFormatPr defaultColWidth="9" defaultRowHeight="30" customHeight="1"/>
  <cols>
    <col min="1" max="1" width="10.69921875" style="91" customWidth="1"/>
    <col min="2" max="2" width="10.5" style="92" customWidth="1"/>
    <col min="3" max="3" width="40.296875" style="93" customWidth="1"/>
    <col min="4" max="4" width="10.09765625" style="93" bestFit="1" customWidth="1"/>
    <col min="5" max="5" width="16.69921875" style="93" customWidth="1"/>
    <col min="6" max="6" width="10.69921875" style="93" customWidth="1"/>
    <col min="7" max="7" width="10.69921875" style="94" customWidth="1"/>
    <col min="8" max="8" width="10.09765625" style="93" bestFit="1" customWidth="1"/>
    <col min="9" max="9" width="11" style="93" bestFit="1" customWidth="1"/>
    <col min="10" max="10" width="11.59765625" style="93" customWidth="1"/>
    <col min="11" max="11" width="11" style="95" bestFit="1" customWidth="1"/>
    <col min="12" max="12" width="11.19921875" style="93" customWidth="1"/>
    <col min="13" max="13" width="10.8984375" style="93" customWidth="1"/>
    <col min="14" max="14" width="11.3984375" style="93" customWidth="1"/>
    <col min="15" max="15" width="10.8984375" style="93" customWidth="1"/>
    <col min="16" max="16" width="11.09765625" style="93" bestFit="1" customWidth="1"/>
    <col min="17" max="17" width="12" style="93" bestFit="1" customWidth="1"/>
    <col min="18" max="18" width="10.796875" style="93" customWidth="1"/>
    <col min="19" max="19" width="11.3984375" style="93" customWidth="1"/>
    <col min="20" max="20" width="11.19921875" style="93" customWidth="1"/>
    <col min="21" max="21" width="10.796875" style="93" customWidth="1"/>
    <col min="22" max="27" width="10.09765625" style="93" customWidth="1"/>
    <col min="28" max="29" width="12.59765625" style="93" customWidth="1"/>
    <col min="30" max="30" width="11" style="93" customWidth="1"/>
    <col min="31" max="31" width="10.5" style="93" customWidth="1"/>
    <col min="32" max="32" width="9" style="93"/>
    <col min="33" max="33" width="50.796875" style="94" customWidth="1"/>
    <col min="34" max="44" width="14.09765625" style="94" customWidth="1"/>
    <col min="45" max="45" width="14.09765625" style="93" customWidth="1"/>
    <col min="46" max="47" width="14.09765625" style="94" customWidth="1"/>
    <col min="48" max="16384" width="9" style="93"/>
  </cols>
  <sheetData>
    <row r="1" spans="1:31" ht="30" customHeight="1">
      <c r="AD1" s="93" t="s">
        <v>82</v>
      </c>
    </row>
    <row r="2" spans="1:31" ht="24.6">
      <c r="A2" s="243" t="s">
        <v>81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5"/>
    </row>
    <row r="3" spans="1:31" s="92" customFormat="1" ht="23.4">
      <c r="A3" s="246" t="s">
        <v>0</v>
      </c>
      <c r="B3" s="273" t="s">
        <v>17</v>
      </c>
      <c r="C3" s="274"/>
      <c r="D3" s="246" t="s">
        <v>2</v>
      </c>
      <c r="E3" s="246" t="s">
        <v>3</v>
      </c>
      <c r="F3" s="247" t="s">
        <v>80</v>
      </c>
      <c r="G3" s="248" t="s">
        <v>270</v>
      </c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50"/>
    </row>
    <row r="4" spans="1:31" s="92" customFormat="1" ht="23.4">
      <c r="A4" s="246"/>
      <c r="B4" s="275"/>
      <c r="C4" s="276"/>
      <c r="D4" s="246"/>
      <c r="E4" s="246"/>
      <c r="F4" s="247"/>
      <c r="G4" s="239" t="s">
        <v>18</v>
      </c>
      <c r="H4" s="239"/>
      <c r="I4" s="239" t="s">
        <v>19</v>
      </c>
      <c r="J4" s="239"/>
      <c r="K4" s="239" t="s">
        <v>20</v>
      </c>
      <c r="L4" s="239"/>
      <c r="M4" s="239" t="s">
        <v>21</v>
      </c>
      <c r="N4" s="239"/>
      <c r="O4" s="239" t="s">
        <v>66</v>
      </c>
      <c r="P4" s="239"/>
      <c r="Q4" s="239" t="s">
        <v>67</v>
      </c>
      <c r="R4" s="239"/>
      <c r="S4" s="239" t="s">
        <v>23</v>
      </c>
      <c r="T4" s="239"/>
      <c r="U4" s="239" t="s">
        <v>24</v>
      </c>
      <c r="V4" s="239"/>
      <c r="W4" s="239" t="s">
        <v>25</v>
      </c>
      <c r="X4" s="239"/>
      <c r="Y4" s="239" t="s">
        <v>26</v>
      </c>
      <c r="Z4" s="239"/>
      <c r="AA4" s="239" t="s">
        <v>22</v>
      </c>
      <c r="AB4" s="239"/>
      <c r="AC4" s="239" t="s">
        <v>27</v>
      </c>
      <c r="AD4" s="239"/>
      <c r="AE4" s="251" t="s">
        <v>28</v>
      </c>
    </row>
    <row r="5" spans="1:31" s="92" customFormat="1" ht="45.6" customHeight="1">
      <c r="A5" s="246"/>
      <c r="B5" s="277"/>
      <c r="C5" s="278"/>
      <c r="D5" s="246"/>
      <c r="E5" s="246"/>
      <c r="F5" s="247"/>
      <c r="G5" s="122" t="s">
        <v>1</v>
      </c>
      <c r="H5" s="122" t="s">
        <v>12</v>
      </c>
      <c r="I5" s="122" t="s">
        <v>1</v>
      </c>
      <c r="J5" s="122" t="s">
        <v>12</v>
      </c>
      <c r="K5" s="122" t="s">
        <v>1</v>
      </c>
      <c r="L5" s="122" t="s">
        <v>12</v>
      </c>
      <c r="M5" s="122" t="s">
        <v>1</v>
      </c>
      <c r="N5" s="122" t="s">
        <v>12</v>
      </c>
      <c r="O5" s="122" t="s">
        <v>1</v>
      </c>
      <c r="P5" s="122" t="s">
        <v>12</v>
      </c>
      <c r="Q5" s="122" t="s">
        <v>1</v>
      </c>
      <c r="R5" s="122" t="s">
        <v>12</v>
      </c>
      <c r="S5" s="122" t="s">
        <v>1</v>
      </c>
      <c r="T5" s="122" t="s">
        <v>12</v>
      </c>
      <c r="U5" s="122" t="s">
        <v>1</v>
      </c>
      <c r="V5" s="122" t="s">
        <v>12</v>
      </c>
      <c r="W5" s="122" t="s">
        <v>1</v>
      </c>
      <c r="X5" s="122" t="s">
        <v>12</v>
      </c>
      <c r="Y5" s="122" t="s">
        <v>1</v>
      </c>
      <c r="Z5" s="122" t="s">
        <v>12</v>
      </c>
      <c r="AA5" s="122" t="s">
        <v>1</v>
      </c>
      <c r="AB5" s="122" t="s">
        <v>12</v>
      </c>
      <c r="AC5" s="122" t="s">
        <v>1</v>
      </c>
      <c r="AD5" s="122" t="s">
        <v>12</v>
      </c>
      <c r="AE5" s="252"/>
    </row>
    <row r="6" spans="1:31" ht="24.6">
      <c r="A6" s="246" t="s">
        <v>97</v>
      </c>
      <c r="B6" s="258" t="s">
        <v>32</v>
      </c>
      <c r="C6" s="259"/>
      <c r="D6" s="97"/>
      <c r="E6" s="97"/>
      <c r="F6" s="97"/>
      <c r="G6" s="97"/>
      <c r="H6" s="98"/>
      <c r="I6" s="99"/>
      <c r="J6" s="99"/>
      <c r="K6" s="100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</row>
    <row r="7" spans="1:31" ht="24.6">
      <c r="A7" s="246"/>
      <c r="B7" s="258" t="s">
        <v>33</v>
      </c>
      <c r="C7" s="259"/>
      <c r="D7" s="97"/>
      <c r="E7" s="97"/>
      <c r="F7" s="97"/>
      <c r="G7" s="97"/>
      <c r="H7" s="98"/>
      <c r="I7" s="99"/>
      <c r="J7" s="99"/>
      <c r="K7" s="100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</row>
    <row r="8" spans="1:31" ht="24.6">
      <c r="A8" s="246"/>
      <c r="B8" s="260" t="s">
        <v>34</v>
      </c>
      <c r="C8" s="261"/>
      <c r="D8" s="101">
        <v>2.7078000000000002</v>
      </c>
      <c r="E8" s="201"/>
      <c r="F8" s="97" t="s">
        <v>5</v>
      </c>
      <c r="G8" s="97"/>
      <c r="H8" s="102">
        <f>G8*D8</f>
        <v>0</v>
      </c>
      <c r="I8" s="97"/>
      <c r="J8" s="102">
        <f>I8*D8</f>
        <v>0</v>
      </c>
      <c r="K8" s="97"/>
      <c r="L8" s="102">
        <f>K8*D8</f>
        <v>0</v>
      </c>
      <c r="M8" s="97"/>
      <c r="N8" s="102">
        <f>M8*D8</f>
        <v>0</v>
      </c>
      <c r="O8" s="97"/>
      <c r="P8" s="102">
        <f>O8*D8</f>
        <v>0</v>
      </c>
      <c r="Q8" s="97"/>
      <c r="R8" s="102">
        <f>Q8*D8</f>
        <v>0</v>
      </c>
      <c r="S8" s="97"/>
      <c r="T8" s="102">
        <f>S8*D8</f>
        <v>0</v>
      </c>
      <c r="U8" s="97"/>
      <c r="V8" s="102">
        <f>U8*D8</f>
        <v>0</v>
      </c>
      <c r="W8" s="97"/>
      <c r="X8" s="102">
        <f>W8*D8</f>
        <v>0</v>
      </c>
      <c r="Y8" s="97"/>
      <c r="Z8" s="102">
        <f>Y8*D8</f>
        <v>0</v>
      </c>
      <c r="AA8" s="97"/>
      <c r="AB8" s="102">
        <f>AA8*D8</f>
        <v>0</v>
      </c>
      <c r="AC8" s="97"/>
      <c r="AD8" s="102">
        <f>AC8*D8</f>
        <v>0</v>
      </c>
      <c r="AE8" s="200">
        <f>H8+J8+L8+N8+P8+R8+T8+V8+X8+Z8+AB8+AD8</f>
        <v>0</v>
      </c>
    </row>
    <row r="9" spans="1:31" ht="24.6">
      <c r="A9" s="246"/>
      <c r="B9" s="260" t="s">
        <v>35</v>
      </c>
      <c r="C9" s="261"/>
      <c r="D9" s="101">
        <v>2.7078000000000002</v>
      </c>
      <c r="E9" s="97" t="s">
        <v>13</v>
      </c>
      <c r="F9" s="97" t="s">
        <v>5</v>
      </c>
      <c r="G9" s="97"/>
      <c r="H9" s="102">
        <f>G9*D9</f>
        <v>0</v>
      </c>
      <c r="I9" s="97"/>
      <c r="J9" s="102">
        <f>I9*D9</f>
        <v>0</v>
      </c>
      <c r="K9" s="97"/>
      <c r="L9" s="102">
        <f>K9*D9</f>
        <v>0</v>
      </c>
      <c r="M9" s="97"/>
      <c r="N9" s="102">
        <f>M9*D9</f>
        <v>0</v>
      </c>
      <c r="O9" s="97"/>
      <c r="P9" s="102">
        <f>O9*D9</f>
        <v>0</v>
      </c>
      <c r="Q9" s="97"/>
      <c r="R9" s="102">
        <f>Q9*D9</f>
        <v>0</v>
      </c>
      <c r="S9" s="97"/>
      <c r="T9" s="102">
        <f>S9*D9</f>
        <v>0</v>
      </c>
      <c r="U9" s="97"/>
      <c r="V9" s="102">
        <f>U9*D9</f>
        <v>0</v>
      </c>
      <c r="W9" s="97"/>
      <c r="X9" s="102">
        <f>W9*D9</f>
        <v>0</v>
      </c>
      <c r="Y9" s="97"/>
      <c r="Z9" s="102">
        <f>Y9*D9</f>
        <v>0</v>
      </c>
      <c r="AA9" s="97"/>
      <c r="AB9" s="102">
        <f>AA9*D9</f>
        <v>0</v>
      </c>
      <c r="AC9" s="97"/>
      <c r="AD9" s="102">
        <f>AC9*D9</f>
        <v>0</v>
      </c>
      <c r="AE9" s="200">
        <f t="shared" ref="AE9:AE24" si="0">H9+J9+L9+N9+P9+R9+T9+V9+X9+Z9+AB9+AD9</f>
        <v>0</v>
      </c>
    </row>
    <row r="10" spans="1:31" ht="24.6">
      <c r="A10" s="246"/>
      <c r="B10" s="258" t="s">
        <v>36</v>
      </c>
      <c r="C10" s="259"/>
      <c r="D10" s="101"/>
      <c r="E10" s="97"/>
      <c r="F10" s="97"/>
      <c r="G10" s="97"/>
      <c r="H10" s="102"/>
      <c r="I10" s="97"/>
      <c r="J10" s="102"/>
      <c r="K10" s="97"/>
      <c r="L10" s="102"/>
      <c r="M10" s="97"/>
      <c r="N10" s="102"/>
      <c r="O10" s="97"/>
      <c r="P10" s="102"/>
      <c r="Q10" s="97"/>
      <c r="R10" s="102"/>
      <c r="S10" s="97"/>
      <c r="T10" s="102"/>
      <c r="U10" s="97"/>
      <c r="V10" s="102"/>
      <c r="W10" s="97"/>
      <c r="X10" s="102"/>
      <c r="Y10" s="97"/>
      <c r="Z10" s="102"/>
      <c r="AA10" s="97"/>
      <c r="AB10" s="102"/>
      <c r="AC10" s="97"/>
      <c r="AD10" s="102"/>
      <c r="AE10" s="200"/>
    </row>
    <row r="11" spans="1:31" ht="24.6">
      <c r="A11" s="246"/>
      <c r="B11" s="258" t="s">
        <v>37</v>
      </c>
      <c r="C11" s="259"/>
      <c r="D11" s="101"/>
      <c r="E11" s="97"/>
      <c r="F11" s="97"/>
      <c r="G11" s="97"/>
      <c r="H11" s="102"/>
      <c r="I11" s="97"/>
      <c r="J11" s="102"/>
      <c r="K11" s="97"/>
      <c r="L11" s="102"/>
      <c r="M11" s="97"/>
      <c r="N11" s="102"/>
      <c r="O11" s="97"/>
      <c r="P11" s="102"/>
      <c r="Q11" s="97"/>
      <c r="R11" s="102"/>
      <c r="S11" s="97"/>
      <c r="T11" s="102"/>
      <c r="U11" s="97"/>
      <c r="V11" s="102"/>
      <c r="W11" s="97"/>
      <c r="X11" s="102"/>
      <c r="Y11" s="97"/>
      <c r="Z11" s="102"/>
      <c r="AA11" s="97"/>
      <c r="AB11" s="102"/>
      <c r="AC11" s="97"/>
      <c r="AD11" s="102"/>
      <c r="AE11" s="200"/>
    </row>
    <row r="12" spans="1:31" ht="24.6">
      <c r="A12" s="246"/>
      <c r="B12" s="260" t="s">
        <v>38</v>
      </c>
      <c r="C12" s="261"/>
      <c r="D12" s="101">
        <v>2.7406000000000001</v>
      </c>
      <c r="E12" s="97" t="s">
        <v>13</v>
      </c>
      <c r="F12" s="97" t="s">
        <v>5</v>
      </c>
      <c r="G12" s="103">
        <f>'[5]น้ำมัน-ดีเซล'!$G$5</f>
        <v>169.435</v>
      </c>
      <c r="H12" s="102">
        <f t="shared" ref="H12:H24" si="1">G12*D12</f>
        <v>464.35356100000001</v>
      </c>
      <c r="I12" s="103">
        <f>'[5]น้ำมัน-ดีเซล'!$G$6</f>
        <v>159.01400000000001</v>
      </c>
      <c r="J12" s="102">
        <f t="shared" ref="J12:J24" si="2">I12*D12</f>
        <v>435.79376840000003</v>
      </c>
      <c r="K12" s="103">
        <f>'[5]น้ำมัน-ดีเซล'!$G$7</f>
        <v>110.15100000000001</v>
      </c>
      <c r="L12" s="102">
        <f t="shared" ref="L12:L24" si="3">K12*D12</f>
        <v>301.87983060000005</v>
      </c>
      <c r="M12" s="103">
        <f>'[5]น้ำมัน-ดีเซล'!$G$8</f>
        <v>68.376000000000005</v>
      </c>
      <c r="N12" s="102">
        <f t="shared" ref="N12:N24" si="4">M12*D12</f>
        <v>187.39126560000003</v>
      </c>
      <c r="O12" s="103">
        <f>'[5]น้ำมัน-ดีเซล'!$G$9</f>
        <v>0</v>
      </c>
      <c r="P12" s="102">
        <f t="shared" ref="P12:P24" si="5">O12*D12</f>
        <v>0</v>
      </c>
      <c r="Q12" s="103">
        <f>'[5]น้ำมัน-ดีเซล'!$G$10</f>
        <v>0</v>
      </c>
      <c r="R12" s="102">
        <f t="shared" ref="R12:R24" si="6">Q12*D12</f>
        <v>0</v>
      </c>
      <c r="S12" s="103">
        <f>'[5]น้ำมัน-ดีเซล'!$G$11</f>
        <v>0</v>
      </c>
      <c r="T12" s="102">
        <f t="shared" ref="T12:T24" si="7">S12*D12</f>
        <v>0</v>
      </c>
      <c r="U12" s="103">
        <f>'[5]น้ำมัน-ดีเซล'!$G$12</f>
        <v>0</v>
      </c>
      <c r="V12" s="102">
        <f t="shared" ref="V12:V24" si="8">U12*D12</f>
        <v>0</v>
      </c>
      <c r="W12" s="103">
        <f>'[5]น้ำมัน-ดีเซล'!$G$13</f>
        <v>0</v>
      </c>
      <c r="X12" s="102">
        <f t="shared" ref="X12:X24" si="9">W12*D12</f>
        <v>0</v>
      </c>
      <c r="Y12" s="103">
        <f>'[5]น้ำมัน-ดีเซล'!$G$14</f>
        <v>0</v>
      </c>
      <c r="Z12" s="102">
        <f t="shared" ref="Z12:Z24" si="10">Y12*D12</f>
        <v>0</v>
      </c>
      <c r="AA12" s="103">
        <f>'[5]น้ำมัน-ดีเซล'!$G$15</f>
        <v>0</v>
      </c>
      <c r="AB12" s="102">
        <f t="shared" ref="AB12:AB24" si="11">AA12*D12</f>
        <v>0</v>
      </c>
      <c r="AC12" s="103">
        <f>'[5]น้ำมัน-ดีเซล'!$G$15</f>
        <v>0</v>
      </c>
      <c r="AD12" s="102">
        <f t="shared" ref="AD12:AD24" si="12">AC12*D12</f>
        <v>0</v>
      </c>
      <c r="AE12" s="200">
        <f t="shared" si="0"/>
        <v>1389.4184256000001</v>
      </c>
    </row>
    <row r="13" spans="1:31" ht="24.6">
      <c r="A13" s="246"/>
      <c r="B13" s="260" t="s">
        <v>61</v>
      </c>
      <c r="C13" s="261"/>
      <c r="D13" s="101">
        <v>2.2393999999999998</v>
      </c>
      <c r="E13" s="97" t="s">
        <v>13</v>
      </c>
      <c r="F13" s="97" t="s">
        <v>5</v>
      </c>
      <c r="G13" s="103">
        <f>'[5]น้ำมัน-แก๊สโซฮฮอล์ 91'!$G$5</f>
        <v>34.81</v>
      </c>
      <c r="H13" s="102">
        <f t="shared" si="1"/>
        <v>77.953513999999998</v>
      </c>
      <c r="I13" s="103">
        <f>'[5]น้ำมัน-แก๊สโซฮฮอล์ 91'!$G$6</f>
        <v>71.871000000000009</v>
      </c>
      <c r="J13" s="102">
        <f t="shared" si="2"/>
        <v>160.94791740000002</v>
      </c>
      <c r="K13" s="103">
        <f>'[5]น้ำมัน-แก๊สโซฮฮอล์ 91'!$G$7</f>
        <v>41.899000000000001</v>
      </c>
      <c r="L13" s="102">
        <f t="shared" si="3"/>
        <v>93.828620599999994</v>
      </c>
      <c r="M13" s="103">
        <f>'[5]น้ำมัน-แก๊สโซฮฮอล์ 91'!$G$8</f>
        <v>0</v>
      </c>
      <c r="N13" s="102">
        <f t="shared" si="4"/>
        <v>0</v>
      </c>
      <c r="O13" s="103">
        <f>'[5]น้ำมัน-แก๊สโซฮฮอล์ 91'!$G$9</f>
        <v>0</v>
      </c>
      <c r="P13" s="102">
        <f t="shared" si="5"/>
        <v>0</v>
      </c>
      <c r="Q13" s="103">
        <f>'[5]น้ำมัน-แก๊สโซฮฮอล์ 91'!$G$10</f>
        <v>0</v>
      </c>
      <c r="R13" s="102">
        <f t="shared" si="6"/>
        <v>0</v>
      </c>
      <c r="S13" s="103">
        <f>'[5]น้ำมัน-แก๊สโซฮฮอล์ 91'!$G$11</f>
        <v>0</v>
      </c>
      <c r="T13" s="102">
        <f t="shared" si="7"/>
        <v>0</v>
      </c>
      <c r="U13" s="103">
        <f>'[5]น้ำมัน-แก๊สโซฮฮอล์ 91'!$G$12</f>
        <v>0</v>
      </c>
      <c r="V13" s="102">
        <f t="shared" si="8"/>
        <v>0</v>
      </c>
      <c r="W13" s="103">
        <f>'[5]น้ำมัน-แก๊สโซฮฮอล์ 91'!$G$13</f>
        <v>0</v>
      </c>
      <c r="X13" s="102">
        <f t="shared" si="9"/>
        <v>0</v>
      </c>
      <c r="Y13" s="103">
        <f>'[5]น้ำมัน-แก๊สโซฮฮอล์ 91'!$G$14</f>
        <v>0</v>
      </c>
      <c r="Z13" s="102">
        <f t="shared" si="10"/>
        <v>0</v>
      </c>
      <c r="AA13" s="103">
        <f>'[5]น้ำมัน-แก๊สโซฮฮอล์ 91'!$G$15</f>
        <v>0</v>
      </c>
      <c r="AB13" s="102">
        <f t="shared" si="11"/>
        <v>0</v>
      </c>
      <c r="AC13" s="103">
        <f>'[5]น้ำมัน-แก๊สโซฮฮอล์ 91'!$G$16</f>
        <v>0</v>
      </c>
      <c r="AD13" s="102">
        <f t="shared" si="12"/>
        <v>0</v>
      </c>
      <c r="AE13" s="200">
        <f t="shared" si="0"/>
        <v>332.730052</v>
      </c>
    </row>
    <row r="14" spans="1:31" ht="24.6">
      <c r="A14" s="246"/>
      <c r="B14" s="260" t="s">
        <v>39</v>
      </c>
      <c r="C14" s="261"/>
      <c r="D14" s="101">
        <v>2.2393999999999998</v>
      </c>
      <c r="E14" s="97" t="s">
        <v>13</v>
      </c>
      <c r="F14" s="97" t="s">
        <v>5</v>
      </c>
      <c r="G14" s="97"/>
      <c r="H14" s="102">
        <f t="shared" si="1"/>
        <v>0</v>
      </c>
      <c r="I14" s="97"/>
      <c r="J14" s="102">
        <f t="shared" si="2"/>
        <v>0</v>
      </c>
      <c r="K14" s="97"/>
      <c r="L14" s="102">
        <f t="shared" si="3"/>
        <v>0</v>
      </c>
      <c r="M14" s="97"/>
      <c r="N14" s="102">
        <f t="shared" si="4"/>
        <v>0</v>
      </c>
      <c r="O14" s="97"/>
      <c r="P14" s="102">
        <f t="shared" si="5"/>
        <v>0</v>
      </c>
      <c r="Q14" s="97"/>
      <c r="R14" s="102">
        <f t="shared" si="6"/>
        <v>0</v>
      </c>
      <c r="S14" s="97"/>
      <c r="T14" s="102">
        <f t="shared" si="7"/>
        <v>0</v>
      </c>
      <c r="U14" s="97"/>
      <c r="V14" s="102">
        <f t="shared" si="8"/>
        <v>0</v>
      </c>
      <c r="W14" s="97"/>
      <c r="X14" s="102">
        <f t="shared" si="9"/>
        <v>0</v>
      </c>
      <c r="Y14" s="97"/>
      <c r="Z14" s="102">
        <f t="shared" si="10"/>
        <v>0</v>
      </c>
      <c r="AA14" s="97"/>
      <c r="AB14" s="102">
        <f t="shared" si="11"/>
        <v>0</v>
      </c>
      <c r="AC14" s="97"/>
      <c r="AD14" s="102">
        <f t="shared" si="12"/>
        <v>0</v>
      </c>
      <c r="AE14" s="200">
        <f t="shared" si="0"/>
        <v>0</v>
      </c>
    </row>
    <row r="15" spans="1:31" ht="24.6">
      <c r="A15" s="246"/>
      <c r="B15" s="258" t="s">
        <v>59</v>
      </c>
      <c r="C15" s="259"/>
      <c r="D15" s="101">
        <v>1</v>
      </c>
      <c r="E15" s="97" t="s">
        <v>60</v>
      </c>
      <c r="F15" s="97" t="s">
        <v>10</v>
      </c>
      <c r="G15" s="97"/>
      <c r="H15" s="102">
        <f t="shared" si="1"/>
        <v>0</v>
      </c>
      <c r="I15" s="97"/>
      <c r="J15" s="102">
        <f t="shared" si="2"/>
        <v>0</v>
      </c>
      <c r="K15" s="97"/>
      <c r="L15" s="102">
        <f t="shared" si="3"/>
        <v>0</v>
      </c>
      <c r="M15" s="97"/>
      <c r="N15" s="102">
        <f t="shared" si="4"/>
        <v>0</v>
      </c>
      <c r="O15" s="97"/>
      <c r="P15" s="102">
        <f t="shared" si="5"/>
        <v>0</v>
      </c>
      <c r="Q15" s="97"/>
      <c r="R15" s="102">
        <f t="shared" si="6"/>
        <v>0</v>
      </c>
      <c r="S15" s="97"/>
      <c r="T15" s="102">
        <f t="shared" si="7"/>
        <v>0</v>
      </c>
      <c r="U15" s="97"/>
      <c r="V15" s="102">
        <f t="shared" si="8"/>
        <v>0</v>
      </c>
      <c r="W15" s="97"/>
      <c r="X15" s="102">
        <f t="shared" si="9"/>
        <v>0</v>
      </c>
      <c r="Y15" s="97"/>
      <c r="Z15" s="102">
        <f t="shared" si="10"/>
        <v>0</v>
      </c>
      <c r="AA15" s="97"/>
      <c r="AB15" s="102">
        <f t="shared" si="11"/>
        <v>0</v>
      </c>
      <c r="AC15" s="97"/>
      <c r="AD15" s="102">
        <f t="shared" si="12"/>
        <v>0</v>
      </c>
      <c r="AE15" s="200">
        <f t="shared" si="0"/>
        <v>0</v>
      </c>
    </row>
    <row r="16" spans="1:31" ht="24.6">
      <c r="A16" s="246"/>
      <c r="B16" s="256" t="s">
        <v>57</v>
      </c>
      <c r="C16" s="257"/>
      <c r="D16" s="104">
        <v>28</v>
      </c>
      <c r="E16" s="97" t="s">
        <v>45</v>
      </c>
      <c r="F16" s="97" t="s">
        <v>41</v>
      </c>
      <c r="G16" s="107"/>
      <c r="H16" s="102">
        <f t="shared" si="1"/>
        <v>0</v>
      </c>
      <c r="I16" s="199"/>
      <c r="J16" s="102">
        <f t="shared" si="2"/>
        <v>0</v>
      </c>
      <c r="K16" s="199"/>
      <c r="L16" s="102">
        <f t="shared" si="3"/>
        <v>0</v>
      </c>
      <c r="M16" s="199"/>
      <c r="N16" s="102">
        <f t="shared" si="4"/>
        <v>0</v>
      </c>
      <c r="O16" s="199"/>
      <c r="P16" s="102">
        <f t="shared" si="5"/>
        <v>0</v>
      </c>
      <c r="Q16" s="199"/>
      <c r="R16" s="102">
        <f t="shared" si="6"/>
        <v>0</v>
      </c>
      <c r="S16" s="199"/>
      <c r="T16" s="102">
        <f t="shared" si="7"/>
        <v>0</v>
      </c>
      <c r="U16" s="199"/>
      <c r="V16" s="102">
        <f t="shared" si="8"/>
        <v>0</v>
      </c>
      <c r="W16" s="199"/>
      <c r="X16" s="102">
        <f t="shared" si="9"/>
        <v>0</v>
      </c>
      <c r="Y16" s="199"/>
      <c r="Z16" s="102">
        <f t="shared" si="10"/>
        <v>0</v>
      </c>
      <c r="AA16" s="199"/>
      <c r="AB16" s="102">
        <f t="shared" si="11"/>
        <v>0</v>
      </c>
      <c r="AC16" s="199"/>
      <c r="AD16" s="102">
        <f t="shared" si="12"/>
        <v>0</v>
      </c>
      <c r="AE16" s="200">
        <f t="shared" si="0"/>
        <v>0</v>
      </c>
    </row>
    <row r="17" spans="1:47" ht="24.6">
      <c r="A17" s="246"/>
      <c r="B17" s="256" t="s">
        <v>58</v>
      </c>
      <c r="C17" s="257"/>
      <c r="D17" s="101">
        <v>28</v>
      </c>
      <c r="E17" s="97" t="s">
        <v>45</v>
      </c>
      <c r="F17" s="97" t="s">
        <v>41</v>
      </c>
      <c r="G17" s="198"/>
      <c r="H17" s="102">
        <f t="shared" si="1"/>
        <v>0</v>
      </c>
      <c r="I17" s="198"/>
      <c r="J17" s="102">
        <f t="shared" si="2"/>
        <v>0</v>
      </c>
      <c r="K17" s="198"/>
      <c r="L17" s="102">
        <f t="shared" si="3"/>
        <v>0</v>
      </c>
      <c r="M17" s="198"/>
      <c r="N17" s="102">
        <f t="shared" si="4"/>
        <v>0</v>
      </c>
      <c r="O17" s="198"/>
      <c r="P17" s="102">
        <f t="shared" si="5"/>
        <v>0</v>
      </c>
      <c r="Q17" s="198"/>
      <c r="R17" s="102">
        <f t="shared" si="6"/>
        <v>0</v>
      </c>
      <c r="S17" s="198"/>
      <c r="T17" s="102">
        <f t="shared" si="7"/>
        <v>0</v>
      </c>
      <c r="U17" s="198"/>
      <c r="V17" s="102">
        <f t="shared" si="8"/>
        <v>0</v>
      </c>
      <c r="W17" s="198"/>
      <c r="X17" s="102">
        <f t="shared" si="9"/>
        <v>0</v>
      </c>
      <c r="Y17" s="198"/>
      <c r="Z17" s="102">
        <f t="shared" si="10"/>
        <v>0</v>
      </c>
      <c r="AA17" s="198"/>
      <c r="AB17" s="102">
        <f t="shared" si="11"/>
        <v>0</v>
      </c>
      <c r="AC17" s="198"/>
      <c r="AD17" s="102">
        <f t="shared" si="12"/>
        <v>0</v>
      </c>
      <c r="AE17" s="200">
        <f t="shared" si="0"/>
        <v>0</v>
      </c>
    </row>
    <row r="18" spans="1:47" ht="25.2" customHeight="1">
      <c r="A18" s="246"/>
      <c r="B18" s="258" t="s">
        <v>203</v>
      </c>
      <c r="C18" s="259"/>
      <c r="D18" s="101">
        <v>1760</v>
      </c>
      <c r="E18" s="97" t="s">
        <v>204</v>
      </c>
      <c r="F18" s="97" t="s">
        <v>207</v>
      </c>
      <c r="G18" s="105"/>
      <c r="H18" s="102"/>
      <c r="I18" s="105"/>
      <c r="J18" s="102"/>
      <c r="K18" s="105"/>
      <c r="L18" s="102"/>
      <c r="M18" s="105"/>
      <c r="N18" s="102"/>
      <c r="O18" s="105"/>
      <c r="P18" s="102"/>
      <c r="Q18" s="105"/>
      <c r="R18" s="102"/>
      <c r="S18" s="105"/>
      <c r="T18" s="102"/>
      <c r="U18" s="105"/>
      <c r="V18" s="102"/>
      <c r="W18" s="105"/>
      <c r="X18" s="102"/>
      <c r="Y18" s="105"/>
      <c r="Z18" s="102"/>
      <c r="AA18" s="105"/>
      <c r="AB18" s="102"/>
      <c r="AC18" s="105"/>
      <c r="AD18" s="102"/>
      <c r="AE18" s="200"/>
    </row>
    <row r="19" spans="1:47" ht="24.6">
      <c r="A19" s="246"/>
      <c r="B19" s="258" t="s">
        <v>202</v>
      </c>
      <c r="C19" s="259"/>
      <c r="D19" s="101">
        <v>677</v>
      </c>
      <c r="E19" s="97" t="s">
        <v>205</v>
      </c>
      <c r="F19" s="106" t="s">
        <v>206</v>
      </c>
      <c r="G19" s="97"/>
      <c r="H19" s="102">
        <f t="shared" si="1"/>
        <v>0</v>
      </c>
      <c r="I19" s="97"/>
      <c r="J19" s="102">
        <f t="shared" si="2"/>
        <v>0</v>
      </c>
      <c r="K19" s="97"/>
      <c r="L19" s="102">
        <f t="shared" si="3"/>
        <v>0</v>
      </c>
      <c r="M19" s="97"/>
      <c r="N19" s="102">
        <f t="shared" si="4"/>
        <v>0</v>
      </c>
      <c r="O19" s="97"/>
      <c r="P19" s="102">
        <f t="shared" si="5"/>
        <v>0</v>
      </c>
      <c r="Q19" s="97"/>
      <c r="R19" s="102">
        <f t="shared" si="6"/>
        <v>0</v>
      </c>
      <c r="S19" s="97"/>
      <c r="T19" s="102">
        <f t="shared" si="7"/>
        <v>0</v>
      </c>
      <c r="U19" s="97"/>
      <c r="V19" s="102">
        <f t="shared" si="8"/>
        <v>0</v>
      </c>
      <c r="W19" s="97"/>
      <c r="X19" s="102">
        <f t="shared" si="9"/>
        <v>0</v>
      </c>
      <c r="Y19" s="97"/>
      <c r="Z19" s="102">
        <f t="shared" si="10"/>
        <v>0</v>
      </c>
      <c r="AA19" s="97"/>
      <c r="AB19" s="102">
        <f t="shared" si="11"/>
        <v>0</v>
      </c>
      <c r="AC19" s="97"/>
      <c r="AD19" s="102">
        <f t="shared" si="12"/>
        <v>0</v>
      </c>
      <c r="AE19" s="200">
        <f t="shared" si="0"/>
        <v>0</v>
      </c>
    </row>
    <row r="20" spans="1:47" ht="48">
      <c r="A20" s="96" t="s">
        <v>96</v>
      </c>
      <c r="B20" s="260" t="s">
        <v>7</v>
      </c>
      <c r="C20" s="261"/>
      <c r="D20" s="101">
        <v>0.49990000000000001</v>
      </c>
      <c r="E20" s="97" t="s">
        <v>14</v>
      </c>
      <c r="F20" s="97" t="s">
        <v>8</v>
      </c>
      <c r="G20" s="103">
        <f>[6]ไฟฟ้า!$S$5</f>
        <v>18339.63</v>
      </c>
      <c r="H20" s="102">
        <f t="shared" si="1"/>
        <v>9167.9810370000014</v>
      </c>
      <c r="I20" s="103">
        <f>[6]ไฟฟ้า!$S$6</f>
        <v>12699.79</v>
      </c>
      <c r="J20" s="102">
        <f t="shared" si="2"/>
        <v>6348.6250210000007</v>
      </c>
      <c r="K20" s="103">
        <f>[6]ไฟฟ้า!$S$7</f>
        <v>16328.1</v>
      </c>
      <c r="L20" s="102">
        <f t="shared" si="3"/>
        <v>8162.4171900000001</v>
      </c>
      <c r="M20" s="103">
        <f>[6]ไฟฟ้า!$S$8</f>
        <v>22835.07</v>
      </c>
      <c r="N20" s="102">
        <f t="shared" si="4"/>
        <v>11415.251493</v>
      </c>
      <c r="O20" s="103">
        <f>[6]ไฟฟ้า!$S$9</f>
        <v>20983.760000000002</v>
      </c>
      <c r="P20" s="102">
        <f t="shared" si="5"/>
        <v>10489.781624000001</v>
      </c>
      <c r="Q20" s="103">
        <f>[6]ไฟฟ้า!$S$10</f>
        <v>0</v>
      </c>
      <c r="R20" s="102">
        <f t="shared" si="6"/>
        <v>0</v>
      </c>
      <c r="S20" s="103">
        <f>[6]ไฟฟ้า!$S$11</f>
        <v>0</v>
      </c>
      <c r="T20" s="102">
        <f t="shared" si="7"/>
        <v>0</v>
      </c>
      <c r="U20" s="103">
        <f>[6]ไฟฟ้า!$S$12</f>
        <v>0</v>
      </c>
      <c r="V20" s="102">
        <f t="shared" si="8"/>
        <v>0</v>
      </c>
      <c r="W20" s="103">
        <f>[6]ไฟฟ้า!$S$13</f>
        <v>0</v>
      </c>
      <c r="X20" s="102">
        <f t="shared" si="9"/>
        <v>0</v>
      </c>
      <c r="Y20" s="103">
        <f>[6]ไฟฟ้า!$S$14</f>
        <v>0</v>
      </c>
      <c r="Z20" s="102">
        <f t="shared" si="10"/>
        <v>0</v>
      </c>
      <c r="AA20" s="103">
        <f>[6]ไฟฟ้า!$S$15</f>
        <v>0</v>
      </c>
      <c r="AB20" s="102">
        <f t="shared" si="11"/>
        <v>0</v>
      </c>
      <c r="AC20" s="103">
        <f>[6]ไฟฟ้า!$S$16</f>
        <v>0</v>
      </c>
      <c r="AD20" s="102">
        <f t="shared" si="12"/>
        <v>0</v>
      </c>
      <c r="AE20" s="200">
        <f t="shared" si="0"/>
        <v>45584.056365000004</v>
      </c>
      <c r="AF20" s="93">
        <f>AE20/1000</f>
        <v>45.584056365000002</v>
      </c>
    </row>
    <row r="21" spans="1:47" ht="24.6">
      <c r="A21" s="246" t="s">
        <v>98</v>
      </c>
      <c r="B21" s="260" t="s">
        <v>40</v>
      </c>
      <c r="C21" s="261"/>
      <c r="D21" s="101">
        <v>2.1019999999999999</v>
      </c>
      <c r="E21" s="97" t="s">
        <v>15</v>
      </c>
      <c r="F21" s="97" t="s">
        <v>10</v>
      </c>
      <c r="G21" s="103">
        <f>[7]กระดาษ!$I$5</f>
        <v>362.5</v>
      </c>
      <c r="H21" s="102">
        <f t="shared" si="1"/>
        <v>761.97499999999991</v>
      </c>
      <c r="I21" s="103">
        <f>[7]กระดาษ!$I$6</f>
        <v>212.5</v>
      </c>
      <c r="J21" s="102">
        <f t="shared" si="2"/>
        <v>446.67499999999995</v>
      </c>
      <c r="K21" s="103">
        <f>[7]กระดาษ!$I$7</f>
        <v>292.5</v>
      </c>
      <c r="L21" s="102">
        <f t="shared" si="3"/>
        <v>614.83499999999992</v>
      </c>
      <c r="M21" s="103">
        <f>[7]กระดาษ!$I$8</f>
        <v>0</v>
      </c>
      <c r="N21" s="102">
        <f t="shared" si="4"/>
        <v>0</v>
      </c>
      <c r="O21" s="103">
        <f>[7]กระดาษ!$I$9</f>
        <v>387.5</v>
      </c>
      <c r="P21" s="102">
        <f t="shared" si="5"/>
        <v>814.52499999999998</v>
      </c>
      <c r="Q21" s="103">
        <f>[7]กระดาษ!$I$10</f>
        <v>0</v>
      </c>
      <c r="R21" s="102">
        <f t="shared" si="6"/>
        <v>0</v>
      </c>
      <c r="S21" s="103">
        <f>[7]กระดาษ!$I$11</f>
        <v>0</v>
      </c>
      <c r="T21" s="102">
        <f t="shared" si="7"/>
        <v>0</v>
      </c>
      <c r="U21" s="103">
        <f>[7]กระดาษ!$I$12</f>
        <v>0</v>
      </c>
      <c r="V21" s="102">
        <f t="shared" si="8"/>
        <v>0</v>
      </c>
      <c r="W21" s="103">
        <f>[7]กระดาษ!$I$13</f>
        <v>0</v>
      </c>
      <c r="X21" s="102">
        <f t="shared" si="9"/>
        <v>0</v>
      </c>
      <c r="Y21" s="103">
        <f>[7]กระดาษ!$I$14</f>
        <v>0</v>
      </c>
      <c r="Z21" s="102">
        <f t="shared" si="10"/>
        <v>0</v>
      </c>
      <c r="AA21" s="103">
        <f>[7]กระดาษ!$I$15</f>
        <v>0</v>
      </c>
      <c r="AB21" s="102">
        <f t="shared" si="11"/>
        <v>0</v>
      </c>
      <c r="AC21" s="103">
        <f>[7]กระดาษ!$I$16</f>
        <v>0</v>
      </c>
      <c r="AD21" s="102">
        <f t="shared" si="12"/>
        <v>0</v>
      </c>
      <c r="AE21" s="200">
        <f t="shared" si="0"/>
        <v>2638.0099999999998</v>
      </c>
    </row>
    <row r="22" spans="1:47" ht="24.6">
      <c r="A22" s="246"/>
      <c r="B22" s="260" t="s">
        <v>72</v>
      </c>
      <c r="C22" s="261"/>
      <c r="D22" s="101">
        <v>0.79479999999999995</v>
      </c>
      <c r="E22" s="97" t="s">
        <v>16</v>
      </c>
      <c r="F22" s="97" t="s">
        <v>11</v>
      </c>
      <c r="G22" s="97"/>
      <c r="H22" s="102">
        <f t="shared" si="1"/>
        <v>0</v>
      </c>
      <c r="I22" s="97"/>
      <c r="J22" s="102">
        <f t="shared" si="2"/>
        <v>0</v>
      </c>
      <c r="K22" s="97"/>
      <c r="L22" s="102">
        <f t="shared" si="3"/>
        <v>0</v>
      </c>
      <c r="M22" s="97"/>
      <c r="N22" s="102">
        <f t="shared" si="4"/>
        <v>0</v>
      </c>
      <c r="O22" s="197"/>
      <c r="P22" s="102">
        <f t="shared" si="5"/>
        <v>0</v>
      </c>
      <c r="Q22" s="197"/>
      <c r="R22" s="102">
        <f t="shared" si="6"/>
        <v>0</v>
      </c>
      <c r="S22" s="197"/>
      <c r="T22" s="102">
        <f t="shared" si="7"/>
        <v>0</v>
      </c>
      <c r="U22" s="197"/>
      <c r="V22" s="102">
        <f t="shared" si="8"/>
        <v>0</v>
      </c>
      <c r="W22" s="197"/>
      <c r="X22" s="102">
        <f t="shared" si="9"/>
        <v>0</v>
      </c>
      <c r="Y22" s="197"/>
      <c r="Z22" s="102">
        <f t="shared" si="10"/>
        <v>0</v>
      </c>
      <c r="AA22" s="197"/>
      <c r="AB22" s="102">
        <f t="shared" si="11"/>
        <v>0</v>
      </c>
      <c r="AC22" s="197"/>
      <c r="AD22" s="102">
        <f t="shared" si="12"/>
        <v>0</v>
      </c>
      <c r="AE22" s="200">
        <f t="shared" si="0"/>
        <v>0</v>
      </c>
    </row>
    <row r="23" spans="1:47" ht="24.6">
      <c r="A23" s="246"/>
      <c r="B23" s="260" t="s">
        <v>73</v>
      </c>
      <c r="C23" s="261"/>
      <c r="D23" s="101">
        <v>0.54100000000000004</v>
      </c>
      <c r="E23" s="97" t="s">
        <v>16</v>
      </c>
      <c r="F23" s="97" t="s">
        <v>11</v>
      </c>
      <c r="G23" s="103">
        <f>[8]น้ำ!$M$5</f>
        <v>806</v>
      </c>
      <c r="H23" s="102">
        <f t="shared" si="1"/>
        <v>436.04600000000005</v>
      </c>
      <c r="I23" s="103">
        <f>[8]น้ำ!$M$6</f>
        <v>1317</v>
      </c>
      <c r="J23" s="102">
        <f t="shared" si="2"/>
        <v>712.49700000000007</v>
      </c>
      <c r="K23" s="103">
        <f>[8]น้ำ!$M$7</f>
        <v>777</v>
      </c>
      <c r="L23" s="102">
        <f t="shared" si="3"/>
        <v>420.35700000000003</v>
      </c>
      <c r="M23" s="103">
        <f>[8]น้ำ!$M$8</f>
        <v>777</v>
      </c>
      <c r="N23" s="102">
        <f t="shared" si="4"/>
        <v>420.35700000000003</v>
      </c>
      <c r="O23" s="103">
        <f>[8]น้ำ!$M$9</f>
        <v>715</v>
      </c>
      <c r="P23" s="102">
        <f t="shared" si="5"/>
        <v>386.815</v>
      </c>
      <c r="Q23" s="103">
        <f>[8]น้ำ!$M$10</f>
        <v>0</v>
      </c>
      <c r="R23" s="102">
        <f t="shared" si="6"/>
        <v>0</v>
      </c>
      <c r="S23" s="103">
        <f>[8]น้ำ!$M$11</f>
        <v>0</v>
      </c>
      <c r="T23" s="102">
        <f t="shared" si="7"/>
        <v>0</v>
      </c>
      <c r="U23" s="103">
        <f>[8]น้ำ!$M$12</f>
        <v>0</v>
      </c>
      <c r="V23" s="102">
        <f t="shared" si="8"/>
        <v>0</v>
      </c>
      <c r="W23" s="103">
        <f>[8]น้ำ!$M$13</f>
        <v>0</v>
      </c>
      <c r="X23" s="102">
        <f t="shared" si="9"/>
        <v>0</v>
      </c>
      <c r="Y23" s="103">
        <f>[8]น้ำ!$M$14</f>
        <v>0</v>
      </c>
      <c r="Z23" s="102">
        <f t="shared" si="10"/>
        <v>0</v>
      </c>
      <c r="AA23" s="103">
        <f>[8]น้ำ!$M$15</f>
        <v>0</v>
      </c>
      <c r="AB23" s="102">
        <f t="shared" si="11"/>
        <v>0</v>
      </c>
      <c r="AC23" s="103">
        <f>[8]น้ำ!$M$16</f>
        <v>0</v>
      </c>
      <c r="AD23" s="102">
        <f t="shared" si="12"/>
        <v>0</v>
      </c>
      <c r="AE23" s="200">
        <f t="shared" si="0"/>
        <v>2376.0720000000001</v>
      </c>
    </row>
    <row r="24" spans="1:47" ht="24.6">
      <c r="A24" s="246"/>
      <c r="B24" s="262" t="s">
        <v>29</v>
      </c>
      <c r="C24" s="263"/>
      <c r="D24" s="101">
        <v>2.3199999999999998</v>
      </c>
      <c r="E24" s="97" t="s">
        <v>15</v>
      </c>
      <c r="F24" s="106" t="s">
        <v>10</v>
      </c>
      <c r="G24" s="107">
        <v>801.7</v>
      </c>
      <c r="H24" s="102">
        <f t="shared" si="1"/>
        <v>1859.944</v>
      </c>
      <c r="I24" s="107">
        <v>849.4</v>
      </c>
      <c r="J24" s="102">
        <f t="shared" si="2"/>
        <v>1970.6079999999997</v>
      </c>
      <c r="K24" s="107">
        <v>624.20000000000005</v>
      </c>
      <c r="L24" s="102">
        <f t="shared" si="3"/>
        <v>1448.144</v>
      </c>
      <c r="M24" s="107">
        <v>645</v>
      </c>
      <c r="N24" s="102">
        <f t="shared" si="4"/>
        <v>1496.3999999999999</v>
      </c>
      <c r="O24" s="107">
        <v>643.1</v>
      </c>
      <c r="P24" s="102">
        <f t="shared" si="5"/>
        <v>1491.992</v>
      </c>
      <c r="Q24" s="107"/>
      <c r="R24" s="102">
        <f t="shared" si="6"/>
        <v>0</v>
      </c>
      <c r="S24" s="107"/>
      <c r="T24" s="102">
        <f t="shared" si="7"/>
        <v>0</v>
      </c>
      <c r="U24" s="107"/>
      <c r="V24" s="102">
        <f t="shared" si="8"/>
        <v>0</v>
      </c>
      <c r="W24" s="107"/>
      <c r="X24" s="102">
        <f t="shared" si="9"/>
        <v>0</v>
      </c>
      <c r="Y24" s="107"/>
      <c r="Z24" s="102">
        <f t="shared" si="10"/>
        <v>0</v>
      </c>
      <c r="AA24" s="107"/>
      <c r="AB24" s="102">
        <f t="shared" si="11"/>
        <v>0</v>
      </c>
      <c r="AC24" s="107"/>
      <c r="AD24" s="102">
        <f t="shared" si="12"/>
        <v>0</v>
      </c>
      <c r="AE24" s="200">
        <f t="shared" si="0"/>
        <v>8267.0879999999997</v>
      </c>
    </row>
    <row r="25" spans="1:47" ht="24.6">
      <c r="A25" s="246"/>
      <c r="B25" s="240" t="s">
        <v>99</v>
      </c>
      <c r="C25" s="241"/>
      <c r="D25" s="101">
        <v>2.7078000000000002</v>
      </c>
      <c r="E25" s="97" t="s">
        <v>13</v>
      </c>
      <c r="F25" s="97" t="s">
        <v>5</v>
      </c>
      <c r="G25" s="97"/>
      <c r="H25" s="102">
        <f t="shared" ref="H25" si="13">G25*D25</f>
        <v>0</v>
      </c>
      <c r="I25" s="97"/>
      <c r="J25" s="102">
        <f t="shared" ref="J25" si="14">I25*D25</f>
        <v>0</v>
      </c>
      <c r="K25" s="97"/>
      <c r="L25" s="102">
        <f t="shared" ref="L25" si="15">K25*D25</f>
        <v>0</v>
      </c>
      <c r="M25" s="97"/>
      <c r="N25" s="102">
        <f t="shared" ref="N25" si="16">M25*D25</f>
        <v>0</v>
      </c>
      <c r="O25" s="197"/>
      <c r="P25" s="102">
        <f t="shared" ref="P25" si="17">O25*D25</f>
        <v>0</v>
      </c>
      <c r="Q25" s="197"/>
      <c r="R25" s="102">
        <f t="shared" ref="R25" si="18">Q25*D25</f>
        <v>0</v>
      </c>
      <c r="S25" s="197"/>
      <c r="T25" s="102">
        <f t="shared" ref="T25" si="19">S25*D25</f>
        <v>0</v>
      </c>
      <c r="U25" s="197"/>
      <c r="V25" s="102">
        <f t="shared" ref="V25" si="20">U25*D25</f>
        <v>0</v>
      </c>
      <c r="W25" s="197"/>
      <c r="X25" s="102">
        <f t="shared" ref="X25" si="21">W25*D25</f>
        <v>0</v>
      </c>
      <c r="Y25" s="197"/>
      <c r="Z25" s="102">
        <f t="shared" ref="Z25" si="22">Y25*D25</f>
        <v>0</v>
      </c>
      <c r="AA25" s="197"/>
      <c r="AB25" s="102">
        <f t="shared" ref="AB25" si="23">AA25*D25</f>
        <v>0</v>
      </c>
      <c r="AC25" s="197"/>
      <c r="AD25" s="102">
        <f t="shared" ref="AD25" si="24">AC25*D25</f>
        <v>0</v>
      </c>
      <c r="AE25" s="200">
        <f t="shared" ref="AE25" si="25">H25+J25+L25+N25+P25+R25+T25+V25+X25+Z25+AB25+AD25</f>
        <v>0</v>
      </c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T25" s="93"/>
      <c r="AU25" s="93"/>
    </row>
    <row r="26" spans="1:47" s="110" customFormat="1" ht="30" customHeight="1">
      <c r="A26" s="255" t="s">
        <v>28</v>
      </c>
      <c r="B26" s="255"/>
      <c r="C26" s="255"/>
      <c r="D26" s="255"/>
      <c r="E26" s="255"/>
      <c r="F26" s="255"/>
      <c r="G26" s="108"/>
      <c r="H26" s="109">
        <f>SUM(H6:H25)</f>
        <v>12768.253112000002</v>
      </c>
      <c r="I26" s="109"/>
      <c r="J26" s="109">
        <f t="shared" ref="J26:AE26" si="26">SUM(J6:J25)</f>
        <v>10075.1467068</v>
      </c>
      <c r="K26" s="109"/>
      <c r="L26" s="109">
        <f t="shared" si="26"/>
        <v>11041.4616412</v>
      </c>
      <c r="M26" s="109"/>
      <c r="N26" s="109">
        <f t="shared" si="26"/>
        <v>13519.399758599999</v>
      </c>
      <c r="O26" s="109"/>
      <c r="P26" s="109">
        <f t="shared" si="26"/>
        <v>13183.113624000001</v>
      </c>
      <c r="Q26" s="109"/>
      <c r="R26" s="109">
        <f t="shared" si="26"/>
        <v>0</v>
      </c>
      <c r="S26" s="109"/>
      <c r="T26" s="109">
        <f t="shared" si="26"/>
        <v>0</v>
      </c>
      <c r="U26" s="109"/>
      <c r="V26" s="109">
        <f t="shared" si="26"/>
        <v>0</v>
      </c>
      <c r="W26" s="109"/>
      <c r="X26" s="109">
        <f t="shared" si="26"/>
        <v>0</v>
      </c>
      <c r="Y26" s="109"/>
      <c r="Z26" s="109">
        <f t="shared" si="26"/>
        <v>0</v>
      </c>
      <c r="AA26" s="109"/>
      <c r="AB26" s="109">
        <f t="shared" si="26"/>
        <v>0</v>
      </c>
      <c r="AC26" s="109"/>
      <c r="AD26" s="109">
        <f t="shared" si="26"/>
        <v>0</v>
      </c>
      <c r="AE26" s="109">
        <f t="shared" si="26"/>
        <v>60587.374842600009</v>
      </c>
    </row>
    <row r="27" spans="1:47" ht="24.6">
      <c r="A27" s="111"/>
      <c r="B27" s="112"/>
      <c r="C27" s="112"/>
      <c r="D27" s="112"/>
      <c r="E27" s="112"/>
      <c r="F27" s="112"/>
      <c r="G27" s="113"/>
      <c r="H27" s="318">
        <f>'สรุปการคำนวณ ปี 2568'!G26-'สรุปการคำนวณ ปี 2569'!H26</f>
        <v>-4489.6022794000019</v>
      </c>
      <c r="I27" s="318"/>
      <c r="J27" s="318">
        <f>('สรุปการคำนวณ ปี 2568'!G26+'สรุปการคำนวณ ปี 2568'!I26)-(H26+J26)</f>
        <v>-6043.3670874000054</v>
      </c>
      <c r="K27" s="318"/>
      <c r="L27" s="318">
        <f>('สรุปการคำนวณ ปี 2568'!G26+'สรุปการคำนวณ ปี 2568'!I26+'สรุปการคำนวณ ปี 2568'!K26)-(H26+J26+L26)</f>
        <v>-3883.9536307999988</v>
      </c>
      <c r="M27" s="318"/>
      <c r="N27" s="318">
        <f>('สรุปการคำนวณ ปี 2568'!G26+'สรุปการคำนวณ ปี 2568'!I26+'สรุปการคำนวณ ปี 2568'!K26+'สรุปการคำนวณ ปี 2568'!M26)-(H26+J26+L26+N26)</f>
        <v>-3047.0015318000005</v>
      </c>
      <c r="O27" s="318"/>
      <c r="P27" s="318">
        <f>('สรุปการคำนวณ ปี 2568'!G26+'สรุปการคำนวณ ปี 2568'!I26+'สรุปการคำนวณ ปี 2568'!K26+'สรุปการคำนวณ ปี 2568'!M26+'สรุปการคำนวณ ปี 2568'!O26)-(H26+J26+L26+N26+P26)</f>
        <v>-1716.8730263999969</v>
      </c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T27" s="93"/>
      <c r="AU27" s="93"/>
    </row>
    <row r="28" spans="1:47" s="92" customFormat="1" ht="24.6">
      <c r="B28" s="91" t="s">
        <v>89</v>
      </c>
      <c r="C28" s="93" t="s">
        <v>209</v>
      </c>
      <c r="G28" s="115"/>
      <c r="H28" s="116"/>
      <c r="I28" s="314"/>
      <c r="J28" s="314"/>
      <c r="K28" s="316"/>
      <c r="L28" s="314"/>
      <c r="N28" s="314"/>
      <c r="P28" s="314"/>
    </row>
    <row r="29" spans="1:47" ht="24.6">
      <c r="C29" s="93" t="s">
        <v>208</v>
      </c>
      <c r="I29" s="315"/>
      <c r="J29" s="315"/>
      <c r="L29" s="317"/>
      <c r="M29" s="116"/>
      <c r="N29" s="317"/>
      <c r="O29" s="116"/>
      <c r="P29" s="315"/>
      <c r="Q29" s="116"/>
      <c r="R29" s="116"/>
      <c r="S29" s="116"/>
      <c r="T29" s="116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T29" s="93"/>
      <c r="AU29" s="93"/>
    </row>
    <row r="30" spans="1:47" ht="24.6">
      <c r="C30" s="117" t="s">
        <v>210</v>
      </c>
      <c r="J30" s="315"/>
      <c r="L30" s="315"/>
      <c r="M30" s="116"/>
      <c r="N30" s="315"/>
      <c r="O30" s="116"/>
      <c r="P30" s="315"/>
      <c r="Q30" s="116"/>
      <c r="R30" s="116"/>
      <c r="S30" s="116"/>
      <c r="T30" s="116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T30" s="93"/>
      <c r="AU30" s="93"/>
    </row>
    <row r="31" spans="1:47" ht="24.6">
      <c r="C31" s="117" t="s">
        <v>238</v>
      </c>
      <c r="L31" s="116"/>
      <c r="M31" s="116"/>
      <c r="N31" s="116"/>
      <c r="O31" s="116"/>
      <c r="Q31" s="116"/>
      <c r="R31" s="116"/>
      <c r="S31" s="116"/>
      <c r="T31" s="116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T31" s="93"/>
      <c r="AU31" s="93"/>
    </row>
    <row r="32" spans="1:47" ht="24.6">
      <c r="C32" s="117" t="s">
        <v>212</v>
      </c>
      <c r="L32" s="116"/>
      <c r="M32" s="116"/>
      <c r="N32" s="116"/>
      <c r="O32" s="116"/>
      <c r="Q32" s="116"/>
      <c r="R32" s="116"/>
      <c r="S32" s="116"/>
      <c r="T32" s="116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T32" s="93"/>
      <c r="AU32" s="93"/>
    </row>
    <row r="33" spans="1:47" ht="24.6">
      <c r="C33" s="117" t="s">
        <v>213</v>
      </c>
      <c r="L33" s="118"/>
      <c r="M33" s="119"/>
      <c r="N33" s="120"/>
      <c r="O33" s="118"/>
      <c r="Q33" s="118"/>
      <c r="R33" s="119"/>
      <c r="S33" s="120"/>
      <c r="T33" s="118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T33" s="93"/>
      <c r="AU33" s="93"/>
    </row>
    <row r="34" spans="1:47" ht="24.6">
      <c r="C34" s="117" t="s">
        <v>214</v>
      </c>
      <c r="F34" s="242"/>
      <c r="L34" s="118"/>
      <c r="M34" s="119"/>
      <c r="N34" s="120"/>
      <c r="O34" s="118"/>
      <c r="Q34" s="118"/>
      <c r="R34" s="119"/>
      <c r="S34" s="120"/>
      <c r="T34" s="118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T34" s="93"/>
      <c r="AU34" s="93"/>
    </row>
    <row r="35" spans="1:47" ht="24.6">
      <c r="C35" s="93" t="s">
        <v>215</v>
      </c>
      <c r="F35" s="242"/>
      <c r="L35" s="118"/>
      <c r="M35" s="119"/>
      <c r="N35" s="120"/>
      <c r="O35" s="118"/>
      <c r="Q35" s="118"/>
      <c r="R35" s="119"/>
      <c r="S35" s="120"/>
      <c r="T35" s="118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T35" s="93"/>
      <c r="AU35" s="93"/>
    </row>
    <row r="36" spans="1:47" ht="30" customHeight="1">
      <c r="F36" s="242"/>
      <c r="L36" s="118"/>
      <c r="M36" s="119"/>
      <c r="N36" s="120"/>
      <c r="O36" s="118"/>
      <c r="Q36" s="118"/>
      <c r="R36" s="119"/>
      <c r="S36" s="120"/>
      <c r="T36" s="118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T36" s="93"/>
      <c r="AU36" s="93"/>
    </row>
    <row r="37" spans="1:47" ht="24.6">
      <c r="C37" s="121" t="s">
        <v>216</v>
      </c>
      <c r="D37" s="253" t="s">
        <v>217</v>
      </c>
      <c r="E37" s="253"/>
      <c r="F37" s="254" t="s">
        <v>218</v>
      </c>
      <c r="G37" s="254"/>
      <c r="K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T37" s="93"/>
      <c r="AU37" s="93"/>
    </row>
    <row r="38" spans="1:47" ht="24.6">
      <c r="C38" s="122" t="s">
        <v>83</v>
      </c>
      <c r="D38" s="122" t="s">
        <v>254</v>
      </c>
      <c r="E38" s="122" t="s">
        <v>268</v>
      </c>
      <c r="F38" s="122" t="s">
        <v>219</v>
      </c>
      <c r="G38" s="122" t="s">
        <v>254</v>
      </c>
      <c r="K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T38" s="93"/>
      <c r="AU38" s="93"/>
    </row>
    <row r="39" spans="1:47" ht="24.6">
      <c r="C39" s="123" t="s">
        <v>4</v>
      </c>
      <c r="D39" s="124">
        <f>'สรุปการคำนวณ ปี 2568'!C38</f>
        <v>8.6041191371999997</v>
      </c>
      <c r="E39" s="124">
        <f>(SUM(AE8:AE19))/1000</f>
        <v>1.7221484776000002</v>
      </c>
      <c r="F39" s="207">
        <f>D39*100/$D$42</f>
        <v>5.5687200597156572</v>
      </c>
      <c r="G39" s="207">
        <f>(E39*100)/$E$42</f>
        <v>2.8424213494543564</v>
      </c>
      <c r="K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T39" s="93"/>
      <c r="AU39" s="93"/>
    </row>
    <row r="40" spans="1:47" ht="24.6">
      <c r="C40" s="123" t="s">
        <v>6</v>
      </c>
      <c r="D40" s="124">
        <f>'สรุปการคำนวณ ปี 2568'!C39</f>
        <v>112.40518446600001</v>
      </c>
      <c r="E40" s="124">
        <f>$AE$20/1000</f>
        <v>45.584056365000002</v>
      </c>
      <c r="F40" s="207">
        <f t="shared" ref="F40:F42" si="27">D40*100/$D$42</f>
        <v>72.750387990972683</v>
      </c>
      <c r="G40" s="207">
        <f>(E40*100)/$E$42</f>
        <v>75.23688967119449</v>
      </c>
      <c r="K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T40" s="93"/>
      <c r="AU40" s="93"/>
    </row>
    <row r="41" spans="1:47" ht="24.6">
      <c r="C41" s="123" t="s">
        <v>9</v>
      </c>
      <c r="D41" s="124">
        <f>'สรุปการคำนวณ ปี 2568'!C40</f>
        <v>33.498716999999999</v>
      </c>
      <c r="E41" s="124">
        <f>SUM(AE21:AE24)/1000</f>
        <v>13.281169999999999</v>
      </c>
      <c r="F41" s="207">
        <f t="shared" si="27"/>
        <v>21.680891949311665</v>
      </c>
      <c r="G41" s="207">
        <f>(E41*100)/$E$42</f>
        <v>21.920688979351166</v>
      </c>
      <c r="K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T41" s="93"/>
      <c r="AU41" s="93"/>
    </row>
    <row r="42" spans="1:47" ht="24.6">
      <c r="A42" s="126"/>
      <c r="B42" s="127"/>
      <c r="C42" s="123" t="s">
        <v>28</v>
      </c>
      <c r="D42" s="124">
        <f>SUM(D39:D41)</f>
        <v>154.50802060320001</v>
      </c>
      <c r="E42" s="124">
        <f>SUM(E39:E41)</f>
        <v>60.587374842599999</v>
      </c>
      <c r="F42" s="125">
        <f t="shared" si="27"/>
        <v>100</v>
      </c>
      <c r="G42" s="125">
        <f>(E42*100)/$E$42</f>
        <v>100</v>
      </c>
      <c r="K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T42" s="93"/>
      <c r="AU42" s="93"/>
    </row>
    <row r="43" spans="1:47" ht="24.6">
      <c r="A43" s="126"/>
      <c r="B43" s="127"/>
      <c r="C43" s="119"/>
      <c r="E43" s="161"/>
      <c r="K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T43" s="93"/>
      <c r="AU43" s="93"/>
    </row>
    <row r="44" spans="1:47" ht="24.6">
      <c r="A44" s="126"/>
      <c r="B44" s="127"/>
      <c r="C44" s="235">
        <f>(E42-D42)/E42</f>
        <v>-1.5501685954309219</v>
      </c>
      <c r="D44" s="236"/>
      <c r="E44" s="237">
        <f>D42+E42</f>
        <v>215.09539544580002</v>
      </c>
      <c r="F44" s="161"/>
      <c r="K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T44" s="93"/>
      <c r="AU44" s="93"/>
    </row>
    <row r="45" spans="1:47" ht="24.6">
      <c r="C45" s="236"/>
      <c r="D45" s="236"/>
      <c r="E45" s="236">
        <f>E42/E44*100</f>
        <v>28.167676354497729</v>
      </c>
      <c r="K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T45" s="93"/>
      <c r="AU45" s="93"/>
    </row>
    <row r="46" spans="1:47" ht="24.6">
      <c r="C46" s="236"/>
      <c r="D46" s="236"/>
      <c r="E46" s="236">
        <f>E42/D42*100</f>
        <v>39.213093667284468</v>
      </c>
      <c r="K46" s="93"/>
      <c r="AS46" s="95"/>
    </row>
    <row r="47" spans="1:47" ht="24.6">
      <c r="C47" s="236"/>
      <c r="D47" s="236"/>
      <c r="E47" s="236"/>
      <c r="K47" s="93"/>
      <c r="AS47" s="95"/>
    </row>
    <row r="48" spans="1:47" ht="24.6">
      <c r="K48" s="93"/>
      <c r="AS48" s="95"/>
    </row>
    <row r="49" spans="1:47" ht="24.6">
      <c r="K49" s="93"/>
      <c r="AS49" s="95"/>
    </row>
    <row r="50" spans="1:47" ht="24.6">
      <c r="K50" s="93"/>
      <c r="AS50" s="95"/>
    </row>
    <row r="51" spans="1:47" ht="24.6">
      <c r="K51" s="93"/>
      <c r="AS51" s="95"/>
    </row>
    <row r="52" spans="1:47" ht="24.6">
      <c r="K52" s="93"/>
      <c r="AS52" s="95"/>
    </row>
    <row r="53" spans="1:47" ht="24.6">
      <c r="K53" s="93"/>
      <c r="AS53" s="95"/>
    </row>
    <row r="54" spans="1:47" ht="24.6">
      <c r="K54" s="93"/>
      <c r="AS54" s="95"/>
    </row>
    <row r="55" spans="1:47" ht="24.6">
      <c r="K55" s="93"/>
      <c r="AS55" s="95"/>
    </row>
    <row r="56" spans="1:47" ht="24.6">
      <c r="K56" s="93"/>
      <c r="AS56" s="95"/>
    </row>
    <row r="57" spans="1:47" ht="24.6">
      <c r="K57" s="93"/>
      <c r="AS57" s="95"/>
    </row>
    <row r="58" spans="1:47" ht="24.6">
      <c r="K58" s="93"/>
      <c r="AS58" s="95"/>
    </row>
    <row r="59" spans="1:47" ht="24.6">
      <c r="C59" s="271" t="s">
        <v>269</v>
      </c>
      <c r="D59" s="271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AS59" s="95"/>
    </row>
    <row r="60" spans="1:47" ht="24.6"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AS60" s="95"/>
    </row>
    <row r="61" spans="1:47" ht="24.6"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AS61" s="95"/>
    </row>
    <row r="62" spans="1:47" ht="24.6"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AS62" s="95"/>
    </row>
    <row r="63" spans="1:47" ht="24.6"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AS63" s="95"/>
    </row>
    <row r="64" spans="1:47" ht="24.6" hidden="1">
      <c r="A64" s="128"/>
      <c r="B64" s="129"/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T64" s="93"/>
      <c r="AU64" s="93"/>
    </row>
    <row r="65" spans="1:47" ht="26.4">
      <c r="A65" s="130"/>
      <c r="B65" s="131"/>
      <c r="C65" s="223" t="s">
        <v>17</v>
      </c>
      <c r="D65" s="133" t="s">
        <v>18</v>
      </c>
      <c r="E65" s="133" t="s">
        <v>19</v>
      </c>
      <c r="F65" s="133" t="s">
        <v>20</v>
      </c>
      <c r="G65" s="133" t="s">
        <v>21</v>
      </c>
      <c r="H65" s="134" t="s">
        <v>66</v>
      </c>
      <c r="I65" s="133" t="s">
        <v>67</v>
      </c>
      <c r="J65" s="133" t="s">
        <v>23</v>
      </c>
      <c r="K65" s="133" t="s">
        <v>225</v>
      </c>
      <c r="L65" s="133" t="s">
        <v>25</v>
      </c>
      <c r="M65" s="133" t="s">
        <v>26</v>
      </c>
      <c r="N65" s="133" t="s">
        <v>22</v>
      </c>
      <c r="O65" s="133" t="s">
        <v>27</v>
      </c>
      <c r="P65" s="133" t="s">
        <v>28</v>
      </c>
      <c r="Q65" s="133" t="s">
        <v>226</v>
      </c>
      <c r="Y65" s="92"/>
      <c r="Z65" s="92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T65" s="93"/>
      <c r="AU65" s="93"/>
    </row>
    <row r="66" spans="1:47" ht="24.6">
      <c r="A66" s="130"/>
      <c r="B66" s="131"/>
      <c r="C66" s="135" t="s">
        <v>220</v>
      </c>
      <c r="D66" s="136">
        <f>H8</f>
        <v>0</v>
      </c>
      <c r="E66" s="137">
        <f>J8</f>
        <v>0</v>
      </c>
      <c r="F66" s="137">
        <f>L8</f>
        <v>0</v>
      </c>
      <c r="G66" s="137">
        <f>N8</f>
        <v>0</v>
      </c>
      <c r="H66" s="137">
        <f>P8</f>
        <v>0</v>
      </c>
      <c r="I66" s="137">
        <f>R8</f>
        <v>0</v>
      </c>
      <c r="J66" s="137">
        <f>T8</f>
        <v>0</v>
      </c>
      <c r="K66" s="137">
        <f>V8</f>
        <v>0</v>
      </c>
      <c r="L66" s="137">
        <f>X8</f>
        <v>0</v>
      </c>
      <c r="M66" s="137">
        <f>Z8</f>
        <v>0</v>
      </c>
      <c r="N66" s="137">
        <f>AB8</f>
        <v>0</v>
      </c>
      <c r="O66" s="137">
        <f>AD8</f>
        <v>0</v>
      </c>
      <c r="P66" s="137">
        <f t="shared" ref="P66:P85" si="28">SUM(D66:O66)</f>
        <v>0</v>
      </c>
      <c r="Q66" s="137">
        <f t="shared" ref="Q66:Q85" si="29">AVERAGE(D66:O66)</f>
        <v>0</v>
      </c>
      <c r="Y66" s="92"/>
      <c r="Z66" s="92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T66" s="93"/>
      <c r="AU66" s="93"/>
    </row>
    <row r="67" spans="1:47" ht="24.6">
      <c r="A67" s="130"/>
      <c r="B67" s="131"/>
      <c r="C67" s="135" t="s">
        <v>221</v>
      </c>
      <c r="D67" s="136">
        <f>H9</f>
        <v>0</v>
      </c>
      <c r="E67" s="137">
        <f>J9</f>
        <v>0</v>
      </c>
      <c r="F67" s="137">
        <f>L9</f>
        <v>0</v>
      </c>
      <c r="G67" s="137">
        <f>N9</f>
        <v>0</v>
      </c>
      <c r="H67" s="137">
        <f>P9</f>
        <v>0</v>
      </c>
      <c r="I67" s="137">
        <f>R9</f>
        <v>0</v>
      </c>
      <c r="J67" s="137">
        <f>T9</f>
        <v>0</v>
      </c>
      <c r="K67" s="137">
        <f>V9</f>
        <v>0</v>
      </c>
      <c r="L67" s="137">
        <f>X9</f>
        <v>0</v>
      </c>
      <c r="M67" s="137">
        <f>Z9</f>
        <v>0</v>
      </c>
      <c r="N67" s="137">
        <f>AB9</f>
        <v>0</v>
      </c>
      <c r="O67" s="137">
        <f>AD9</f>
        <v>0</v>
      </c>
      <c r="P67" s="137">
        <f t="shared" si="28"/>
        <v>0</v>
      </c>
      <c r="Q67" s="137">
        <f t="shared" si="29"/>
        <v>0</v>
      </c>
      <c r="Y67" s="92"/>
      <c r="Z67" s="92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T67" s="93"/>
      <c r="AU67" s="93"/>
    </row>
    <row r="68" spans="1:47" ht="24.6">
      <c r="A68" s="130"/>
      <c r="B68" s="131"/>
      <c r="C68" s="135" t="s">
        <v>227</v>
      </c>
      <c r="D68" s="137">
        <f t="shared" ref="D68:D81" si="30">H12</f>
        <v>464.35356100000001</v>
      </c>
      <c r="E68" s="137">
        <f t="shared" ref="E68:E81" si="31">J12</f>
        <v>435.79376840000003</v>
      </c>
      <c r="F68" s="137">
        <f t="shared" ref="F68:F81" si="32">L12</f>
        <v>301.87983060000005</v>
      </c>
      <c r="G68" s="137">
        <f t="shared" ref="G68:G81" si="33">N12</f>
        <v>187.39126560000003</v>
      </c>
      <c r="H68" s="137">
        <f t="shared" ref="H68:H81" si="34">P12</f>
        <v>0</v>
      </c>
      <c r="I68" s="137">
        <f t="shared" ref="I68:I81" si="35">R12</f>
        <v>0</v>
      </c>
      <c r="J68" s="137">
        <f t="shared" ref="J68:J81" si="36">T12</f>
        <v>0</v>
      </c>
      <c r="K68" s="137">
        <f t="shared" ref="K68:K81" si="37">V12</f>
        <v>0</v>
      </c>
      <c r="L68" s="137">
        <f t="shared" ref="L68:L81" si="38">X12</f>
        <v>0</v>
      </c>
      <c r="M68" s="137">
        <f t="shared" ref="M68:M81" si="39">Z12</f>
        <v>0</v>
      </c>
      <c r="N68" s="137">
        <f t="shared" ref="N68:N81" si="40">AB12</f>
        <v>0</v>
      </c>
      <c r="O68" s="137">
        <f t="shared" ref="O68:O81" si="41">AD12</f>
        <v>0</v>
      </c>
      <c r="P68" s="137">
        <f t="shared" si="28"/>
        <v>1389.4184256000001</v>
      </c>
      <c r="Q68" s="137">
        <f t="shared" si="29"/>
        <v>115.78486880000001</v>
      </c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T68" s="93"/>
      <c r="AU68" s="93"/>
    </row>
    <row r="69" spans="1:47" ht="24.6">
      <c r="A69" s="130"/>
      <c r="B69" s="131"/>
      <c r="C69" s="135" t="s">
        <v>228</v>
      </c>
      <c r="D69" s="137">
        <f t="shared" si="30"/>
        <v>77.953513999999998</v>
      </c>
      <c r="E69" s="137">
        <f t="shared" si="31"/>
        <v>160.94791740000002</v>
      </c>
      <c r="F69" s="137">
        <f t="shared" si="32"/>
        <v>93.828620599999994</v>
      </c>
      <c r="G69" s="137">
        <f t="shared" si="33"/>
        <v>0</v>
      </c>
      <c r="H69" s="137">
        <f t="shared" si="34"/>
        <v>0</v>
      </c>
      <c r="I69" s="137">
        <f t="shared" si="35"/>
        <v>0</v>
      </c>
      <c r="J69" s="137">
        <f t="shared" si="36"/>
        <v>0</v>
      </c>
      <c r="K69" s="137">
        <f t="shared" si="37"/>
        <v>0</v>
      </c>
      <c r="L69" s="137">
        <f t="shared" si="38"/>
        <v>0</v>
      </c>
      <c r="M69" s="137">
        <f t="shared" si="39"/>
        <v>0</v>
      </c>
      <c r="N69" s="137">
        <f t="shared" si="40"/>
        <v>0</v>
      </c>
      <c r="O69" s="137">
        <f t="shared" si="41"/>
        <v>0</v>
      </c>
      <c r="P69" s="137">
        <f t="shared" si="28"/>
        <v>332.730052</v>
      </c>
      <c r="Q69" s="137">
        <f t="shared" si="29"/>
        <v>27.727504333333332</v>
      </c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T69" s="93"/>
      <c r="AU69" s="93"/>
    </row>
    <row r="70" spans="1:47" ht="30" customHeight="1">
      <c r="A70" s="130"/>
      <c r="B70" s="131"/>
      <c r="C70" s="135" t="s">
        <v>229</v>
      </c>
      <c r="D70" s="137">
        <f t="shared" si="30"/>
        <v>0</v>
      </c>
      <c r="E70" s="137">
        <f t="shared" si="31"/>
        <v>0</v>
      </c>
      <c r="F70" s="137">
        <f t="shared" si="32"/>
        <v>0</v>
      </c>
      <c r="G70" s="137">
        <f t="shared" si="33"/>
        <v>0</v>
      </c>
      <c r="H70" s="137">
        <f t="shared" si="34"/>
        <v>0</v>
      </c>
      <c r="I70" s="137">
        <f t="shared" si="35"/>
        <v>0</v>
      </c>
      <c r="J70" s="137">
        <f t="shared" si="36"/>
        <v>0</v>
      </c>
      <c r="K70" s="137">
        <f t="shared" si="37"/>
        <v>0</v>
      </c>
      <c r="L70" s="137">
        <f t="shared" si="38"/>
        <v>0</v>
      </c>
      <c r="M70" s="137">
        <f t="shared" si="39"/>
        <v>0</v>
      </c>
      <c r="N70" s="137">
        <f t="shared" si="40"/>
        <v>0</v>
      </c>
      <c r="O70" s="137">
        <f t="shared" si="41"/>
        <v>0</v>
      </c>
      <c r="P70" s="137">
        <f t="shared" si="28"/>
        <v>0</v>
      </c>
      <c r="Q70" s="137">
        <f t="shared" si="29"/>
        <v>0</v>
      </c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T70" s="93"/>
      <c r="AU70" s="93"/>
    </row>
    <row r="71" spans="1:47" ht="30" customHeight="1">
      <c r="A71" s="130"/>
      <c r="B71" s="131"/>
      <c r="C71" s="135" t="s">
        <v>222</v>
      </c>
      <c r="D71" s="137">
        <f t="shared" si="30"/>
        <v>0</v>
      </c>
      <c r="E71" s="137">
        <f t="shared" si="31"/>
        <v>0</v>
      </c>
      <c r="F71" s="137">
        <f t="shared" si="32"/>
        <v>0</v>
      </c>
      <c r="G71" s="137">
        <f t="shared" si="33"/>
        <v>0</v>
      </c>
      <c r="H71" s="137">
        <f t="shared" si="34"/>
        <v>0</v>
      </c>
      <c r="I71" s="137">
        <f t="shared" si="35"/>
        <v>0</v>
      </c>
      <c r="J71" s="137">
        <f t="shared" si="36"/>
        <v>0</v>
      </c>
      <c r="K71" s="137">
        <f t="shared" si="37"/>
        <v>0</v>
      </c>
      <c r="L71" s="137">
        <f t="shared" si="38"/>
        <v>0</v>
      </c>
      <c r="M71" s="137">
        <f t="shared" si="39"/>
        <v>0</v>
      </c>
      <c r="N71" s="137">
        <f t="shared" si="40"/>
        <v>0</v>
      </c>
      <c r="O71" s="137">
        <f t="shared" si="41"/>
        <v>0</v>
      </c>
      <c r="P71" s="137">
        <f t="shared" si="28"/>
        <v>0</v>
      </c>
      <c r="Q71" s="137">
        <f t="shared" si="29"/>
        <v>0</v>
      </c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T71" s="93"/>
      <c r="AU71" s="93"/>
    </row>
    <row r="72" spans="1:47" ht="30" customHeight="1">
      <c r="A72" s="130"/>
      <c r="B72" s="131"/>
      <c r="C72" s="135" t="s">
        <v>232</v>
      </c>
      <c r="D72" s="137">
        <f t="shared" si="30"/>
        <v>0</v>
      </c>
      <c r="E72" s="137">
        <f t="shared" si="31"/>
        <v>0</v>
      </c>
      <c r="F72" s="137">
        <f t="shared" si="32"/>
        <v>0</v>
      </c>
      <c r="G72" s="137">
        <f t="shared" si="33"/>
        <v>0</v>
      </c>
      <c r="H72" s="137">
        <f t="shared" si="34"/>
        <v>0</v>
      </c>
      <c r="I72" s="137">
        <f t="shared" si="35"/>
        <v>0</v>
      </c>
      <c r="J72" s="137">
        <f t="shared" si="36"/>
        <v>0</v>
      </c>
      <c r="K72" s="137">
        <f t="shared" si="37"/>
        <v>0</v>
      </c>
      <c r="L72" s="137">
        <f t="shared" si="38"/>
        <v>0</v>
      </c>
      <c r="M72" s="137">
        <f t="shared" si="39"/>
        <v>0</v>
      </c>
      <c r="N72" s="137">
        <f t="shared" si="40"/>
        <v>0</v>
      </c>
      <c r="O72" s="137">
        <f t="shared" si="41"/>
        <v>0</v>
      </c>
      <c r="P72" s="137">
        <f t="shared" si="28"/>
        <v>0</v>
      </c>
      <c r="Q72" s="137">
        <f t="shared" si="29"/>
        <v>0</v>
      </c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T72" s="93"/>
      <c r="AU72" s="93"/>
    </row>
    <row r="73" spans="1:47" ht="49.2">
      <c r="A73" s="130"/>
      <c r="B73" s="131"/>
      <c r="C73" s="135" t="s">
        <v>231</v>
      </c>
      <c r="D73" s="137">
        <f t="shared" si="30"/>
        <v>0</v>
      </c>
      <c r="E73" s="137">
        <f t="shared" si="31"/>
        <v>0</v>
      </c>
      <c r="F73" s="137">
        <f t="shared" si="32"/>
        <v>0</v>
      </c>
      <c r="G73" s="137">
        <f t="shared" si="33"/>
        <v>0</v>
      </c>
      <c r="H73" s="137">
        <f t="shared" si="34"/>
        <v>0</v>
      </c>
      <c r="I73" s="137">
        <f t="shared" si="35"/>
        <v>0</v>
      </c>
      <c r="J73" s="137">
        <f t="shared" si="36"/>
        <v>0</v>
      </c>
      <c r="K73" s="137">
        <f t="shared" si="37"/>
        <v>0</v>
      </c>
      <c r="L73" s="137">
        <f t="shared" si="38"/>
        <v>0</v>
      </c>
      <c r="M73" s="137">
        <f t="shared" si="39"/>
        <v>0</v>
      </c>
      <c r="N73" s="137">
        <f t="shared" si="40"/>
        <v>0</v>
      </c>
      <c r="O73" s="137">
        <f t="shared" si="41"/>
        <v>0</v>
      </c>
      <c r="P73" s="137">
        <f t="shared" si="28"/>
        <v>0</v>
      </c>
      <c r="Q73" s="137">
        <f t="shared" si="29"/>
        <v>0</v>
      </c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T73" s="93"/>
      <c r="AU73" s="93"/>
    </row>
    <row r="74" spans="1:47" ht="30" customHeight="1">
      <c r="A74" s="130"/>
      <c r="B74" s="131"/>
      <c r="C74" s="135" t="s">
        <v>223</v>
      </c>
      <c r="D74" s="137">
        <f t="shared" si="30"/>
        <v>0</v>
      </c>
      <c r="E74" s="137">
        <f t="shared" si="31"/>
        <v>0</v>
      </c>
      <c r="F74" s="137">
        <f t="shared" si="32"/>
        <v>0</v>
      </c>
      <c r="G74" s="137">
        <f t="shared" si="33"/>
        <v>0</v>
      </c>
      <c r="H74" s="137">
        <f t="shared" si="34"/>
        <v>0</v>
      </c>
      <c r="I74" s="137">
        <f t="shared" si="35"/>
        <v>0</v>
      </c>
      <c r="J74" s="137">
        <f t="shared" si="36"/>
        <v>0</v>
      </c>
      <c r="K74" s="137">
        <f t="shared" si="37"/>
        <v>0</v>
      </c>
      <c r="L74" s="137">
        <f t="shared" si="38"/>
        <v>0</v>
      </c>
      <c r="M74" s="137">
        <f t="shared" si="39"/>
        <v>0</v>
      </c>
      <c r="N74" s="137">
        <f t="shared" si="40"/>
        <v>0</v>
      </c>
      <c r="O74" s="137">
        <f t="shared" si="41"/>
        <v>0</v>
      </c>
      <c r="P74" s="137">
        <f t="shared" si="28"/>
        <v>0</v>
      </c>
      <c r="Q74" s="137">
        <f t="shared" si="29"/>
        <v>0</v>
      </c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T74" s="93"/>
      <c r="AU74" s="93"/>
    </row>
    <row r="75" spans="1:47" ht="30" customHeight="1">
      <c r="A75" s="130"/>
      <c r="B75" s="131"/>
      <c r="C75" s="135" t="s">
        <v>224</v>
      </c>
      <c r="D75" s="137">
        <f t="shared" si="30"/>
        <v>0</v>
      </c>
      <c r="E75" s="137">
        <f t="shared" si="31"/>
        <v>0</v>
      </c>
      <c r="F75" s="137">
        <f t="shared" si="32"/>
        <v>0</v>
      </c>
      <c r="G75" s="137">
        <f t="shared" si="33"/>
        <v>0</v>
      </c>
      <c r="H75" s="137">
        <f t="shared" si="34"/>
        <v>0</v>
      </c>
      <c r="I75" s="137">
        <f t="shared" si="35"/>
        <v>0</v>
      </c>
      <c r="J75" s="137">
        <f t="shared" si="36"/>
        <v>0</v>
      </c>
      <c r="K75" s="137">
        <f t="shared" si="37"/>
        <v>0</v>
      </c>
      <c r="L75" s="137">
        <f t="shared" si="38"/>
        <v>0</v>
      </c>
      <c r="M75" s="137">
        <f t="shared" si="39"/>
        <v>0</v>
      </c>
      <c r="N75" s="137">
        <f t="shared" si="40"/>
        <v>0</v>
      </c>
      <c r="O75" s="137">
        <f t="shared" si="41"/>
        <v>0</v>
      </c>
      <c r="P75" s="137">
        <f t="shared" si="28"/>
        <v>0</v>
      </c>
      <c r="Q75" s="137">
        <f t="shared" si="29"/>
        <v>0</v>
      </c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T75" s="93"/>
      <c r="AU75" s="93"/>
    </row>
    <row r="76" spans="1:47" ht="30" customHeight="1">
      <c r="A76" s="130"/>
      <c r="B76" s="131"/>
      <c r="C76" s="135" t="s">
        <v>7</v>
      </c>
      <c r="D76" s="137">
        <f t="shared" si="30"/>
        <v>9167.9810370000014</v>
      </c>
      <c r="E76" s="137">
        <f t="shared" si="31"/>
        <v>6348.6250210000007</v>
      </c>
      <c r="F76" s="137">
        <f t="shared" si="32"/>
        <v>8162.4171900000001</v>
      </c>
      <c r="G76" s="137">
        <f t="shared" si="33"/>
        <v>11415.251493</v>
      </c>
      <c r="H76" s="137">
        <f t="shared" si="34"/>
        <v>10489.781624000001</v>
      </c>
      <c r="I76" s="137">
        <f t="shared" si="35"/>
        <v>0</v>
      </c>
      <c r="J76" s="137">
        <f t="shared" si="36"/>
        <v>0</v>
      </c>
      <c r="K76" s="137">
        <f t="shared" si="37"/>
        <v>0</v>
      </c>
      <c r="L76" s="137">
        <f t="shared" si="38"/>
        <v>0</v>
      </c>
      <c r="M76" s="137">
        <f t="shared" si="39"/>
        <v>0</v>
      </c>
      <c r="N76" s="137">
        <f t="shared" si="40"/>
        <v>0</v>
      </c>
      <c r="O76" s="137">
        <f t="shared" si="41"/>
        <v>0</v>
      </c>
      <c r="P76" s="137">
        <f t="shared" si="28"/>
        <v>45584.056365000004</v>
      </c>
      <c r="Q76" s="137">
        <f t="shared" si="29"/>
        <v>3798.6713637500002</v>
      </c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T76" s="93"/>
      <c r="AU76" s="93"/>
    </row>
    <row r="77" spans="1:47" ht="30" customHeight="1">
      <c r="A77" s="130"/>
      <c r="B77" s="131"/>
      <c r="C77" s="135" t="s">
        <v>40</v>
      </c>
      <c r="D77" s="137">
        <f t="shared" si="30"/>
        <v>761.97499999999991</v>
      </c>
      <c r="E77" s="137">
        <f t="shared" si="31"/>
        <v>446.67499999999995</v>
      </c>
      <c r="F77" s="137">
        <f t="shared" si="32"/>
        <v>614.83499999999992</v>
      </c>
      <c r="G77" s="137">
        <f t="shared" si="33"/>
        <v>0</v>
      </c>
      <c r="H77" s="137">
        <f t="shared" si="34"/>
        <v>814.52499999999998</v>
      </c>
      <c r="I77" s="137">
        <f t="shared" si="35"/>
        <v>0</v>
      </c>
      <c r="J77" s="137">
        <f t="shared" si="36"/>
        <v>0</v>
      </c>
      <c r="K77" s="137">
        <f t="shared" si="37"/>
        <v>0</v>
      </c>
      <c r="L77" s="137">
        <f t="shared" si="38"/>
        <v>0</v>
      </c>
      <c r="M77" s="137">
        <f t="shared" si="39"/>
        <v>0</v>
      </c>
      <c r="N77" s="137">
        <f t="shared" si="40"/>
        <v>0</v>
      </c>
      <c r="O77" s="137">
        <f t="shared" si="41"/>
        <v>0</v>
      </c>
      <c r="P77" s="137">
        <f t="shared" si="28"/>
        <v>2638.0099999999998</v>
      </c>
      <c r="Q77" s="137">
        <f t="shared" si="29"/>
        <v>219.83416666666665</v>
      </c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T77" s="93"/>
      <c r="AU77" s="93"/>
    </row>
    <row r="78" spans="1:47" ht="30" customHeight="1">
      <c r="A78" s="130"/>
      <c r="B78" s="131"/>
      <c r="C78" s="135" t="s">
        <v>72</v>
      </c>
      <c r="D78" s="137">
        <f t="shared" si="30"/>
        <v>0</v>
      </c>
      <c r="E78" s="137">
        <f t="shared" si="31"/>
        <v>0</v>
      </c>
      <c r="F78" s="137">
        <f t="shared" si="32"/>
        <v>0</v>
      </c>
      <c r="G78" s="137">
        <f t="shared" si="33"/>
        <v>0</v>
      </c>
      <c r="H78" s="137">
        <f t="shared" si="34"/>
        <v>0</v>
      </c>
      <c r="I78" s="137">
        <f t="shared" si="35"/>
        <v>0</v>
      </c>
      <c r="J78" s="137">
        <f t="shared" si="36"/>
        <v>0</v>
      </c>
      <c r="K78" s="137">
        <f t="shared" si="37"/>
        <v>0</v>
      </c>
      <c r="L78" s="137">
        <f t="shared" si="38"/>
        <v>0</v>
      </c>
      <c r="M78" s="137">
        <f t="shared" si="39"/>
        <v>0</v>
      </c>
      <c r="N78" s="137">
        <f t="shared" si="40"/>
        <v>0</v>
      </c>
      <c r="O78" s="137">
        <f t="shared" si="41"/>
        <v>0</v>
      </c>
      <c r="P78" s="137">
        <f t="shared" si="28"/>
        <v>0</v>
      </c>
      <c r="Q78" s="137">
        <f t="shared" si="29"/>
        <v>0</v>
      </c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T78" s="93"/>
      <c r="AU78" s="93"/>
    </row>
    <row r="79" spans="1:47" ht="30" customHeight="1">
      <c r="A79" s="130"/>
      <c r="B79" s="131"/>
      <c r="C79" s="135" t="s">
        <v>73</v>
      </c>
      <c r="D79" s="137">
        <f t="shared" si="30"/>
        <v>436.04600000000005</v>
      </c>
      <c r="E79" s="137">
        <f t="shared" si="31"/>
        <v>712.49700000000007</v>
      </c>
      <c r="F79" s="137">
        <f t="shared" si="32"/>
        <v>420.35700000000003</v>
      </c>
      <c r="G79" s="137">
        <f t="shared" si="33"/>
        <v>420.35700000000003</v>
      </c>
      <c r="H79" s="137">
        <f t="shared" si="34"/>
        <v>386.815</v>
      </c>
      <c r="I79" s="137">
        <f t="shared" si="35"/>
        <v>0</v>
      </c>
      <c r="J79" s="137">
        <f t="shared" si="36"/>
        <v>0</v>
      </c>
      <c r="K79" s="137">
        <f t="shared" si="37"/>
        <v>0</v>
      </c>
      <c r="L79" s="137">
        <f t="shared" si="38"/>
        <v>0</v>
      </c>
      <c r="M79" s="137">
        <f t="shared" si="39"/>
        <v>0</v>
      </c>
      <c r="N79" s="137">
        <f t="shared" si="40"/>
        <v>0</v>
      </c>
      <c r="O79" s="137">
        <f t="shared" si="41"/>
        <v>0</v>
      </c>
      <c r="P79" s="137">
        <f t="shared" si="28"/>
        <v>2376.0720000000001</v>
      </c>
      <c r="Q79" s="137">
        <f t="shared" si="29"/>
        <v>198.006</v>
      </c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T79" s="93"/>
      <c r="AU79" s="93"/>
    </row>
    <row r="80" spans="1:47" ht="24.6">
      <c r="A80" s="130"/>
      <c r="B80" s="131"/>
      <c r="C80" s="138" t="s">
        <v>29</v>
      </c>
      <c r="D80" s="137">
        <f t="shared" si="30"/>
        <v>1859.944</v>
      </c>
      <c r="E80" s="137">
        <f t="shared" si="31"/>
        <v>1970.6079999999997</v>
      </c>
      <c r="F80" s="137">
        <f t="shared" si="32"/>
        <v>1448.144</v>
      </c>
      <c r="G80" s="137">
        <f t="shared" si="33"/>
        <v>1496.3999999999999</v>
      </c>
      <c r="H80" s="137">
        <f t="shared" si="34"/>
        <v>1491.992</v>
      </c>
      <c r="I80" s="137">
        <f t="shared" si="35"/>
        <v>0</v>
      </c>
      <c r="J80" s="137">
        <f t="shared" si="36"/>
        <v>0</v>
      </c>
      <c r="K80" s="137">
        <f t="shared" si="37"/>
        <v>0</v>
      </c>
      <c r="L80" s="137">
        <f t="shared" si="38"/>
        <v>0</v>
      </c>
      <c r="M80" s="137">
        <f t="shared" si="39"/>
        <v>0</v>
      </c>
      <c r="N80" s="137">
        <f t="shared" si="40"/>
        <v>0</v>
      </c>
      <c r="O80" s="137">
        <f t="shared" si="41"/>
        <v>0</v>
      </c>
      <c r="P80" s="137">
        <f t="shared" si="28"/>
        <v>8267.0879999999997</v>
      </c>
      <c r="Q80" s="137">
        <f t="shared" si="29"/>
        <v>688.92399999999998</v>
      </c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T80" s="93"/>
      <c r="AU80" s="93"/>
    </row>
    <row r="81" spans="1:47" ht="24.6">
      <c r="A81" s="128"/>
      <c r="B81" s="139"/>
      <c r="C81" s="140" t="s">
        <v>99</v>
      </c>
      <c r="D81" s="137">
        <f t="shared" si="30"/>
        <v>0</v>
      </c>
      <c r="E81" s="137">
        <f t="shared" si="31"/>
        <v>0</v>
      </c>
      <c r="F81" s="137">
        <f t="shared" si="32"/>
        <v>0</v>
      </c>
      <c r="G81" s="137">
        <f t="shared" si="33"/>
        <v>0</v>
      </c>
      <c r="H81" s="137">
        <f t="shared" si="34"/>
        <v>0</v>
      </c>
      <c r="I81" s="137">
        <f t="shared" si="35"/>
        <v>0</v>
      </c>
      <c r="J81" s="137">
        <f t="shared" si="36"/>
        <v>0</v>
      </c>
      <c r="K81" s="137">
        <f t="shared" si="37"/>
        <v>0</v>
      </c>
      <c r="L81" s="137">
        <f t="shared" si="38"/>
        <v>0</v>
      </c>
      <c r="M81" s="141">
        <f t="shared" si="39"/>
        <v>0</v>
      </c>
      <c r="N81" s="137">
        <f t="shared" si="40"/>
        <v>0</v>
      </c>
      <c r="O81" s="137">
        <f t="shared" si="41"/>
        <v>0</v>
      </c>
      <c r="P81" s="137">
        <f t="shared" si="28"/>
        <v>0</v>
      </c>
      <c r="Q81" s="137">
        <f t="shared" si="29"/>
        <v>0</v>
      </c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T81" s="93"/>
      <c r="AU81" s="93"/>
    </row>
    <row r="82" spans="1:47" ht="24.6">
      <c r="C82" s="142" t="s">
        <v>255</v>
      </c>
      <c r="D82" s="143">
        <f>[9]ไฟฟ้า!$H$5</f>
        <v>4127</v>
      </c>
      <c r="E82" s="143">
        <f>[9]ไฟฟ้า!$H$6</f>
        <v>3836</v>
      </c>
      <c r="F82" s="143">
        <f>[9]ไฟฟ้า!$H$7</f>
        <v>4543</v>
      </c>
      <c r="G82" s="143">
        <f>[9]ไฟฟ้า!$H$8</f>
        <v>3569</v>
      </c>
      <c r="H82" s="143">
        <f>[9]ไฟฟ้า!$H$9</f>
        <v>3763</v>
      </c>
      <c r="I82" s="143">
        <f>[9]ไฟฟ้า!$H$10</f>
        <v>4035</v>
      </c>
      <c r="J82" s="143">
        <f>[9]ไฟฟ้า!$H$11</f>
        <v>4315</v>
      </c>
      <c r="K82" s="143">
        <f>[9]ไฟฟ้า!$H$12</f>
        <v>4027</v>
      </c>
      <c r="L82" s="143">
        <f>[9]ไฟฟ้า!$H$13</f>
        <v>4566</v>
      </c>
      <c r="M82" s="143">
        <f>[9]ไฟฟ้า!$H$14</f>
        <v>4205</v>
      </c>
      <c r="N82" s="143">
        <f>[9]ไฟฟ้า!$H$15</f>
        <v>4372</v>
      </c>
      <c r="O82" s="143">
        <f>[9]ไฟฟ้า!$H$16</f>
        <v>4196</v>
      </c>
      <c r="P82" s="143">
        <f t="shared" si="28"/>
        <v>49554</v>
      </c>
      <c r="Q82" s="143">
        <f t="shared" si="29"/>
        <v>4129.5</v>
      </c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T82" s="93"/>
      <c r="AU82" s="93"/>
    </row>
    <row r="83" spans="1:47" ht="24.6">
      <c r="C83" s="142" t="s">
        <v>230</v>
      </c>
      <c r="D83" s="143">
        <f>[9]ไฟฟ้า!$B$5</f>
        <v>1998</v>
      </c>
      <c r="E83" s="143">
        <f>[9]ไฟฟ้า!$B$6</f>
        <v>2244</v>
      </c>
      <c r="F83" s="143">
        <f>[9]ไฟฟ้า!$B$7</f>
        <v>2220</v>
      </c>
      <c r="G83" s="143">
        <f>[9]ไฟฟ้า!$B$8</f>
        <v>1764</v>
      </c>
      <c r="H83" s="143">
        <f>[9]ไฟฟ้า!$B$9</f>
        <v>2100</v>
      </c>
      <c r="I83" s="143">
        <f>[9]ไฟฟ้า!$B$10</f>
        <v>2058</v>
      </c>
      <c r="J83" s="143">
        <f>[9]ไฟฟ้า!$B$11</f>
        <v>2124</v>
      </c>
      <c r="K83" s="143">
        <f>[9]ไฟฟ้า!$B$12</f>
        <v>2454</v>
      </c>
      <c r="L83" s="143">
        <f>[9]ไฟฟ้า!$B$13</f>
        <v>1716</v>
      </c>
      <c r="M83" s="143">
        <f>[9]ไฟฟ้า!$B$14</f>
        <v>1422</v>
      </c>
      <c r="N83" s="143">
        <f>[9]ไฟฟ้า!$B$15</f>
        <v>1234</v>
      </c>
      <c r="O83" s="143">
        <f>[9]ไฟฟ้า!$B$16</f>
        <v>1436</v>
      </c>
      <c r="P83" s="143">
        <f t="shared" ref="P83" si="42">SUM(D83:O83)</f>
        <v>22770</v>
      </c>
      <c r="Q83" s="143">
        <f t="shared" ref="Q83" si="43">AVERAGE(D83:O83)</f>
        <v>1897.5</v>
      </c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T83" s="93"/>
      <c r="AU83" s="93"/>
    </row>
    <row r="84" spans="1:47" ht="24.6">
      <c r="C84" s="142" t="s">
        <v>256</v>
      </c>
      <c r="D84" s="143">
        <f>SUM(D66:D81)</f>
        <v>12768.253112000002</v>
      </c>
      <c r="E84" s="143">
        <f t="shared" ref="E84:H84" si="44">SUM(E66:E81)</f>
        <v>10075.1467068</v>
      </c>
      <c r="F84" s="143">
        <f t="shared" si="44"/>
        <v>11041.4616412</v>
      </c>
      <c r="G84" s="143">
        <f t="shared" si="44"/>
        <v>13519.399758599999</v>
      </c>
      <c r="H84" s="143">
        <f t="shared" si="44"/>
        <v>13183.113624000001</v>
      </c>
      <c r="I84" s="143">
        <f t="shared" ref="I84:O84" si="45">SUM(I66:I81)</f>
        <v>0</v>
      </c>
      <c r="J84" s="143">
        <f t="shared" si="45"/>
        <v>0</v>
      </c>
      <c r="K84" s="143">
        <f t="shared" si="45"/>
        <v>0</v>
      </c>
      <c r="L84" s="143">
        <f t="shared" si="45"/>
        <v>0</v>
      </c>
      <c r="M84" s="143">
        <f t="shared" si="45"/>
        <v>0</v>
      </c>
      <c r="N84" s="143">
        <f t="shared" si="45"/>
        <v>0</v>
      </c>
      <c r="O84" s="143">
        <f t="shared" si="45"/>
        <v>0</v>
      </c>
      <c r="P84" s="143">
        <f t="shared" si="28"/>
        <v>60587.374842599995</v>
      </c>
      <c r="Q84" s="143">
        <f t="shared" si="29"/>
        <v>5048.9479035499999</v>
      </c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T84" s="93"/>
      <c r="AU84" s="93"/>
    </row>
    <row r="85" spans="1:47" ht="30" customHeight="1">
      <c r="C85" s="142" t="s">
        <v>233</v>
      </c>
      <c r="D85" s="143">
        <f>'สรุปการคำนวณ ปี 2568'!$G$26</f>
        <v>8278.6508326000003</v>
      </c>
      <c r="E85" s="143">
        <f>'สรุปการคำนวณ ปี 2568'!$I$26</f>
        <v>8521.3818987999985</v>
      </c>
      <c r="F85" s="143">
        <f>'สรุปการคำนวณ ปี 2568'!$K$26</f>
        <v>13200.875097800003</v>
      </c>
      <c r="G85" s="143">
        <f>'สรุปการคำนวณ ปี 2568'!$M$26</f>
        <v>14356.351857599999</v>
      </c>
      <c r="H85" s="143">
        <f>'สรุปการคำนวณ ปี 2568'!$O$26</f>
        <v>14513.2421294</v>
      </c>
      <c r="I85" s="143">
        <f>'สรุปการคำนวณ ปี 2568'!$Q$26</f>
        <v>15551.460678399999</v>
      </c>
      <c r="J85" s="143">
        <f>'สรุปการคำนวณ ปี 2568'!$S$26</f>
        <v>15321.097544400001</v>
      </c>
      <c r="K85" s="143">
        <f>'สรุปการคำนวณ ปี 2568'!$U$26</f>
        <v>15534.376593000001</v>
      </c>
      <c r="L85" s="143">
        <f>'สรุปการคำนวณ ปี 2568'!$W$26</f>
        <v>14609.392943799998</v>
      </c>
      <c r="M85" s="143">
        <f>'สรุปการคำนวณ ปี 2568'!$Y$26</f>
        <v>13590.889063199998</v>
      </c>
      <c r="N85" s="143">
        <f>'สรุปการคำนวณ ปี 2568'!$AA$26</f>
        <v>11271.361319999998</v>
      </c>
      <c r="O85" s="145">
        <f>'สรุปการคำนวณ ปี 2568'!$AC$26</f>
        <v>9758.9406442</v>
      </c>
      <c r="P85" s="143">
        <f t="shared" si="28"/>
        <v>154508.02060319998</v>
      </c>
      <c r="Q85" s="143">
        <f t="shared" si="29"/>
        <v>12875.668383599999</v>
      </c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T85" s="93"/>
      <c r="AU85" s="93"/>
    </row>
    <row r="86" spans="1:47" ht="30" customHeight="1">
      <c r="C86" s="142" t="s">
        <v>257</v>
      </c>
      <c r="D86" s="143">
        <f>D84-D85</f>
        <v>4489.6022794000019</v>
      </c>
      <c r="E86" s="143">
        <f t="shared" ref="E86:H86" si="46">E84-E85</f>
        <v>1553.7648080000017</v>
      </c>
      <c r="F86" s="143">
        <f t="shared" si="46"/>
        <v>-2159.413456600003</v>
      </c>
      <c r="G86" s="143">
        <f t="shared" si="46"/>
        <v>-836.95209900000009</v>
      </c>
      <c r="H86" s="143">
        <f t="shared" si="46"/>
        <v>-1330.1285053999982</v>
      </c>
      <c r="I86" s="143">
        <f t="shared" ref="I86:O86" si="47">I84-I85</f>
        <v>-15551.460678399999</v>
      </c>
      <c r="J86" s="143">
        <f t="shared" si="47"/>
        <v>-15321.097544400001</v>
      </c>
      <c r="K86" s="143">
        <f t="shared" si="47"/>
        <v>-15534.376593000001</v>
      </c>
      <c r="L86" s="143">
        <f t="shared" si="47"/>
        <v>-14609.392943799998</v>
      </c>
      <c r="M86" s="143">
        <f t="shared" si="47"/>
        <v>-13590.889063199998</v>
      </c>
      <c r="N86" s="143">
        <f t="shared" si="47"/>
        <v>-11271.361319999998</v>
      </c>
      <c r="O86" s="143">
        <f t="shared" si="47"/>
        <v>-9758.9406442</v>
      </c>
      <c r="P86" s="143">
        <f t="shared" ref="P86" si="48">P84-P85</f>
        <v>-93920.645760599989</v>
      </c>
      <c r="Q86" s="143">
        <f t="shared" ref="Q86" si="49">Q84-Q85</f>
        <v>-7826.7204800499994</v>
      </c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T86" s="93"/>
      <c r="AU86" s="93"/>
    </row>
    <row r="87" spans="1:47" ht="24.6">
      <c r="C87" s="142" t="s">
        <v>236</v>
      </c>
      <c r="D87" s="146">
        <f>D86*100/D85</f>
        <v>54.231086322914692</v>
      </c>
      <c r="E87" s="146">
        <f t="shared" ref="E87:H87" si="50">E86*100/E85</f>
        <v>18.233718737788369</v>
      </c>
      <c r="F87" s="146">
        <f t="shared" si="50"/>
        <v>-16.358108387525618</v>
      </c>
      <c r="G87" s="146">
        <f t="shared" si="50"/>
        <v>-5.8298382994627742</v>
      </c>
      <c r="H87" s="146">
        <f t="shared" si="50"/>
        <v>-9.1649301619898473</v>
      </c>
      <c r="I87" s="146">
        <f t="shared" ref="I87:Q87" si="51">I86*100/I85</f>
        <v>-100</v>
      </c>
      <c r="J87" s="146">
        <f t="shared" si="51"/>
        <v>-100</v>
      </c>
      <c r="K87" s="146">
        <f t="shared" si="51"/>
        <v>-100</v>
      </c>
      <c r="L87" s="146">
        <f t="shared" si="51"/>
        <v>-100</v>
      </c>
      <c r="M87" s="146">
        <f t="shared" si="51"/>
        <v>-100</v>
      </c>
      <c r="N87" s="146">
        <f t="shared" si="51"/>
        <v>-100</v>
      </c>
      <c r="O87" s="146">
        <f t="shared" si="51"/>
        <v>-100</v>
      </c>
      <c r="P87" s="146">
        <f t="shared" si="51"/>
        <v>-60.786906332715532</v>
      </c>
      <c r="Q87" s="146">
        <f t="shared" si="51"/>
        <v>-60.786906332715532</v>
      </c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</row>
    <row r="88" spans="1:47" ht="24.6">
      <c r="C88" s="142" t="s">
        <v>258</v>
      </c>
      <c r="D88" s="143">
        <f t="shared" ref="D88:O88" si="52">D84/D82</f>
        <v>3.0938340470075119</v>
      </c>
      <c r="E88" s="143">
        <f t="shared" si="52"/>
        <v>2.6264720299270072</v>
      </c>
      <c r="F88" s="143">
        <f t="shared" si="52"/>
        <v>2.4304339954215277</v>
      </c>
      <c r="G88" s="143">
        <f t="shared" si="52"/>
        <v>3.7880077776968335</v>
      </c>
      <c r="H88" s="143">
        <f t="shared" si="52"/>
        <v>3.5033520127557805</v>
      </c>
      <c r="I88" s="143">
        <f t="shared" si="52"/>
        <v>0</v>
      </c>
      <c r="J88" s="143">
        <f t="shared" si="52"/>
        <v>0</v>
      </c>
      <c r="K88" s="143">
        <f t="shared" si="52"/>
        <v>0</v>
      </c>
      <c r="L88" s="143">
        <f t="shared" si="52"/>
        <v>0</v>
      </c>
      <c r="M88" s="143">
        <f t="shared" si="52"/>
        <v>0</v>
      </c>
      <c r="N88" s="143">
        <f t="shared" si="52"/>
        <v>0</v>
      </c>
      <c r="O88" s="143">
        <f t="shared" si="52"/>
        <v>0</v>
      </c>
      <c r="P88" s="143">
        <f>SUM(D88:O88)</f>
        <v>15.442099862808661</v>
      </c>
      <c r="Q88" s="143">
        <f>AVERAGE(D88:O88)</f>
        <v>1.2868416552340551</v>
      </c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</row>
    <row r="89" spans="1:47" ht="24.6">
      <c r="C89" s="142" t="s">
        <v>234</v>
      </c>
      <c r="D89" s="143">
        <f t="shared" ref="D89:O89" si="53">D85/D83</f>
        <v>4.1434688851851851</v>
      </c>
      <c r="E89" s="143">
        <f t="shared" si="53"/>
        <v>3.7974072632798568</v>
      </c>
      <c r="F89" s="143">
        <f t="shared" si="53"/>
        <v>5.9463401341441449</v>
      </c>
      <c r="G89" s="143">
        <f t="shared" si="53"/>
        <v>8.1385214612244887</v>
      </c>
      <c r="H89" s="143">
        <f t="shared" si="53"/>
        <v>6.9110676806666662</v>
      </c>
      <c r="I89" s="143">
        <f t="shared" si="53"/>
        <v>7.556589250923226</v>
      </c>
      <c r="J89" s="143">
        <f t="shared" si="53"/>
        <v>7.2133227610169497</v>
      </c>
      <c r="K89" s="143">
        <f t="shared" si="53"/>
        <v>6.330226810513448</v>
      </c>
      <c r="L89" s="143">
        <f t="shared" si="53"/>
        <v>8.5136322516316998</v>
      </c>
      <c r="M89" s="143">
        <f t="shared" si="53"/>
        <v>9.5575872455696196</v>
      </c>
      <c r="N89" s="143">
        <f t="shared" si="53"/>
        <v>9.1340043111831424</v>
      </c>
      <c r="O89" s="143">
        <f t="shared" si="53"/>
        <v>6.7959196686629531</v>
      </c>
      <c r="P89" s="143">
        <f>SUM(D89:O89)</f>
        <v>84.038087724001372</v>
      </c>
      <c r="Q89" s="143">
        <f>AVERAGE(D89:O89)</f>
        <v>7.003173977000114</v>
      </c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</row>
    <row r="90" spans="1:47" ht="24.6">
      <c r="C90" s="142" t="s">
        <v>259</v>
      </c>
      <c r="D90" s="143">
        <f>D88-D89</f>
        <v>-1.0496348381776732</v>
      </c>
      <c r="E90" s="143">
        <f t="shared" ref="E90:H90" si="54">E88-E89</f>
        <v>-1.1709352333528495</v>
      </c>
      <c r="F90" s="143">
        <f t="shared" si="54"/>
        <v>-3.5159061387226171</v>
      </c>
      <c r="G90" s="143">
        <f t="shared" si="54"/>
        <v>-4.3505136835276552</v>
      </c>
      <c r="H90" s="143">
        <f t="shared" si="54"/>
        <v>-3.4077156679108858</v>
      </c>
      <c r="I90" s="143">
        <f t="shared" ref="I90:P90" si="55">I88-I89</f>
        <v>-7.556589250923226</v>
      </c>
      <c r="J90" s="143">
        <f t="shared" si="55"/>
        <v>-7.2133227610169497</v>
      </c>
      <c r="K90" s="143">
        <f t="shared" si="55"/>
        <v>-6.330226810513448</v>
      </c>
      <c r="L90" s="143">
        <f t="shared" si="55"/>
        <v>-8.5136322516316998</v>
      </c>
      <c r="M90" s="143">
        <f t="shared" si="55"/>
        <v>-9.5575872455696196</v>
      </c>
      <c r="N90" s="143">
        <f t="shared" si="55"/>
        <v>-9.1340043111831424</v>
      </c>
      <c r="O90" s="143">
        <f t="shared" si="55"/>
        <v>-6.7959196686629531</v>
      </c>
      <c r="P90" s="143">
        <f t="shared" si="55"/>
        <v>-68.595987861192711</v>
      </c>
      <c r="Q90" s="143">
        <f t="shared" ref="Q90" si="56">Q88-Q89</f>
        <v>-5.7163323217660587</v>
      </c>
      <c r="R90" s="110"/>
      <c r="S90" s="110"/>
      <c r="T90" s="110"/>
      <c r="U90" s="110"/>
      <c r="V90" s="110"/>
      <c r="W90" s="110"/>
      <c r="X90" s="110"/>
      <c r="Y90" s="110"/>
      <c r="Z90" s="110"/>
      <c r="AA90" s="144"/>
      <c r="AB90" s="144"/>
      <c r="AC90" s="144"/>
      <c r="AD90" s="144"/>
    </row>
    <row r="91" spans="1:47" ht="24.6">
      <c r="C91" s="142" t="s">
        <v>235</v>
      </c>
      <c r="D91" s="143">
        <f>D90*100/D89</f>
        <v>-25.332272722756592</v>
      </c>
      <c r="E91" s="143">
        <f t="shared" ref="E91:H91" si="57">E90*100/E89</f>
        <v>-30.835123866632667</v>
      </c>
      <c r="F91" s="143">
        <f t="shared" si="57"/>
        <v>-59.127228840041127</v>
      </c>
      <c r="G91" s="143">
        <f t="shared" si="57"/>
        <v>-53.455823692981873</v>
      </c>
      <c r="H91" s="143">
        <f t="shared" si="57"/>
        <v>-49.308092835551065</v>
      </c>
      <c r="I91" s="143">
        <f t="shared" ref="I91:Q91" si="58">I90*100/I89</f>
        <v>-100</v>
      </c>
      <c r="J91" s="143">
        <f t="shared" si="58"/>
        <v>-100</v>
      </c>
      <c r="K91" s="143">
        <f t="shared" si="58"/>
        <v>-100</v>
      </c>
      <c r="L91" s="143">
        <f t="shared" si="58"/>
        <v>-100</v>
      </c>
      <c r="M91" s="143">
        <f t="shared" si="58"/>
        <v>-100</v>
      </c>
      <c r="N91" s="143">
        <f t="shared" si="58"/>
        <v>-100</v>
      </c>
      <c r="O91" s="143">
        <f t="shared" si="58"/>
        <v>-99.999999999999986</v>
      </c>
      <c r="P91" s="143">
        <f t="shared" si="58"/>
        <v>-81.624879526621612</v>
      </c>
      <c r="Q91" s="143">
        <f t="shared" si="58"/>
        <v>-81.624879526621612</v>
      </c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</row>
    <row r="92" spans="1:47" ht="30" customHeight="1">
      <c r="G92" s="93"/>
      <c r="K92" s="93"/>
    </row>
    <row r="93" spans="1:47" ht="30" customHeight="1">
      <c r="D93" s="94"/>
      <c r="E93" s="94"/>
      <c r="F93" s="94"/>
      <c r="H93" s="94"/>
      <c r="I93" s="94"/>
      <c r="J93" s="147"/>
      <c r="K93" s="94"/>
      <c r="L93" s="94"/>
      <c r="M93" s="94"/>
      <c r="N93" s="94"/>
      <c r="P93" s="205"/>
      <c r="Q93" s="94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T93" s="93"/>
      <c r="AU93" s="93"/>
    </row>
    <row r="94" spans="1:47" ht="30" customHeight="1">
      <c r="D94" s="94"/>
      <c r="E94" s="94"/>
      <c r="F94" s="94"/>
      <c r="H94" s="94"/>
      <c r="I94" s="94"/>
      <c r="J94" s="147"/>
      <c r="K94" s="94"/>
      <c r="L94" s="94"/>
      <c r="M94" s="94"/>
      <c r="N94" s="94"/>
      <c r="P94" s="94"/>
      <c r="Q94" s="94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T94" s="93"/>
      <c r="AU94" s="93"/>
    </row>
    <row r="95" spans="1:47" ht="30" customHeight="1">
      <c r="D95" s="94"/>
      <c r="E95" s="94"/>
      <c r="F95" s="94"/>
      <c r="H95" s="94"/>
      <c r="I95" s="94"/>
      <c r="J95" s="94"/>
      <c r="K95" s="94"/>
      <c r="L95" s="94"/>
      <c r="M95" s="94"/>
      <c r="N95" s="94"/>
      <c r="P95" s="94"/>
      <c r="Q95" s="94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T95" s="93"/>
      <c r="AU95" s="93"/>
    </row>
    <row r="96" spans="1:47" ht="30" customHeight="1">
      <c r="D96" s="94"/>
      <c r="E96" s="94"/>
      <c r="F96" s="94"/>
      <c r="H96" s="94"/>
      <c r="I96" s="94"/>
      <c r="J96" s="94"/>
      <c r="K96" s="94"/>
      <c r="L96" s="94"/>
      <c r="M96" s="94"/>
      <c r="N96" s="94"/>
      <c r="O96" s="95"/>
      <c r="P96" s="94"/>
      <c r="Q96" s="94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T96" s="93"/>
      <c r="AU96" s="93"/>
    </row>
    <row r="97" spans="3:47" ht="30" customHeight="1">
      <c r="D97" s="94"/>
      <c r="E97" s="94"/>
      <c r="F97" s="94"/>
      <c r="H97" s="94"/>
      <c r="I97" s="94"/>
      <c r="J97" s="94"/>
      <c r="K97" s="94"/>
      <c r="L97" s="94"/>
      <c r="M97" s="94"/>
      <c r="N97" s="94"/>
      <c r="O97" s="95"/>
      <c r="P97" s="94"/>
      <c r="Q97" s="94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T97" s="93"/>
      <c r="AU97" s="93"/>
    </row>
    <row r="98" spans="3:47" ht="30" customHeight="1">
      <c r="D98" s="94"/>
      <c r="E98" s="94"/>
      <c r="F98" s="94"/>
      <c r="H98" s="94"/>
      <c r="I98" s="94"/>
      <c r="J98" s="94"/>
      <c r="K98" s="94"/>
      <c r="L98" s="94"/>
      <c r="M98" s="94"/>
      <c r="N98" s="94"/>
      <c r="O98" s="95"/>
      <c r="P98" s="94"/>
      <c r="Q98" s="94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T98" s="93"/>
      <c r="AU98" s="93"/>
    </row>
    <row r="99" spans="3:47" ht="30" customHeight="1">
      <c r="D99" s="94"/>
      <c r="E99" s="94"/>
      <c r="F99" s="94"/>
      <c r="H99" s="94"/>
      <c r="I99" s="94"/>
      <c r="J99" s="94"/>
      <c r="K99" s="94"/>
      <c r="L99" s="94"/>
      <c r="M99" s="94"/>
      <c r="N99" s="94"/>
      <c r="O99" s="95"/>
      <c r="P99" s="94"/>
      <c r="Q99" s="94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T99" s="93"/>
      <c r="AU99" s="93"/>
    </row>
    <row r="100" spans="3:47" ht="30" customHeight="1">
      <c r="D100" s="94"/>
      <c r="E100" s="94"/>
      <c r="F100" s="94"/>
      <c r="H100" s="94"/>
      <c r="I100" s="94"/>
      <c r="J100" s="94"/>
      <c r="K100" s="94"/>
      <c r="L100" s="94"/>
      <c r="M100" s="94"/>
      <c r="N100" s="94"/>
      <c r="O100" s="95"/>
      <c r="P100" s="94"/>
      <c r="Q100" s="94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T100" s="93"/>
      <c r="AU100" s="93"/>
    </row>
    <row r="101" spans="3:47" ht="30" customHeight="1">
      <c r="D101" s="94"/>
      <c r="E101" s="94"/>
      <c r="F101" s="94"/>
      <c r="H101" s="94"/>
      <c r="I101" s="94"/>
      <c r="J101" s="94"/>
      <c r="K101" s="94"/>
      <c r="L101" s="94"/>
      <c r="M101" s="94"/>
      <c r="N101" s="94"/>
      <c r="O101" s="95"/>
      <c r="P101" s="94"/>
      <c r="Q101" s="94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T101" s="93"/>
      <c r="AU101" s="93"/>
    </row>
    <row r="102" spans="3:47" ht="30" customHeight="1">
      <c r="D102" s="94"/>
      <c r="E102" s="94"/>
      <c r="F102" s="94"/>
      <c r="H102" s="94"/>
      <c r="I102" s="94"/>
      <c r="J102" s="94"/>
      <c r="K102" s="94"/>
      <c r="L102" s="94"/>
      <c r="M102" s="94"/>
      <c r="N102" s="94"/>
      <c r="O102" s="95"/>
      <c r="P102" s="94"/>
      <c r="Q102" s="94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T102" s="93"/>
      <c r="AU102" s="93"/>
    </row>
    <row r="103" spans="3:47" ht="30" customHeight="1">
      <c r="C103" s="94"/>
      <c r="D103" s="94"/>
      <c r="E103" s="94"/>
      <c r="F103" s="94"/>
      <c r="H103" s="94"/>
      <c r="I103" s="94"/>
      <c r="J103" s="94"/>
      <c r="K103" s="94"/>
      <c r="L103" s="94"/>
      <c r="M103" s="94"/>
      <c r="N103" s="94"/>
      <c r="O103" s="95"/>
      <c r="P103" s="94"/>
      <c r="Q103" s="94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T103" s="93"/>
      <c r="AU103" s="93"/>
    </row>
    <row r="104" spans="3:47" ht="30" customHeight="1">
      <c r="C104" s="94"/>
      <c r="D104" s="94"/>
      <c r="E104" s="94"/>
      <c r="F104" s="94"/>
      <c r="H104" s="94"/>
      <c r="I104" s="94"/>
      <c r="J104" s="94"/>
      <c r="K104" s="94"/>
      <c r="L104" s="94"/>
      <c r="M104" s="94"/>
      <c r="N104" s="94"/>
      <c r="O104" s="95"/>
      <c r="P104" s="94"/>
      <c r="Q104" s="94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T104" s="93"/>
      <c r="AU104" s="93"/>
    </row>
    <row r="105" spans="3:47" ht="30" customHeight="1">
      <c r="C105" s="94"/>
      <c r="D105" s="94"/>
      <c r="E105" s="94"/>
      <c r="F105" s="94"/>
      <c r="H105" s="94"/>
      <c r="I105" s="94"/>
      <c r="J105" s="94"/>
      <c r="K105" s="94"/>
      <c r="L105" s="94"/>
      <c r="M105" s="94"/>
      <c r="N105" s="94"/>
      <c r="O105" s="95"/>
      <c r="P105" s="94"/>
      <c r="Q105" s="94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T105" s="93"/>
      <c r="AU105" s="93"/>
    </row>
    <row r="106" spans="3:47" ht="30" customHeight="1">
      <c r="C106" s="94"/>
      <c r="D106" s="94"/>
      <c r="E106" s="94"/>
      <c r="F106" s="94"/>
      <c r="H106" s="94"/>
      <c r="I106" s="94"/>
      <c r="J106" s="94"/>
      <c r="K106" s="94"/>
      <c r="L106" s="94"/>
      <c r="M106" s="94"/>
      <c r="N106" s="94"/>
      <c r="O106" s="95"/>
      <c r="P106" s="94"/>
      <c r="Q106" s="94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T106" s="93"/>
      <c r="AU106" s="93"/>
    </row>
    <row r="107" spans="3:47" ht="30" customHeight="1">
      <c r="C107" s="94"/>
      <c r="D107" s="94"/>
      <c r="E107" s="94"/>
      <c r="F107" s="94"/>
      <c r="H107" s="94"/>
      <c r="I107" s="94"/>
      <c r="J107" s="94"/>
      <c r="K107" s="94"/>
      <c r="L107" s="94"/>
      <c r="M107" s="94"/>
      <c r="N107" s="94"/>
      <c r="O107" s="95"/>
      <c r="P107" s="94"/>
      <c r="Q107" s="94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T107" s="93"/>
      <c r="AU107" s="93"/>
    </row>
    <row r="108" spans="3:47" ht="30" customHeight="1"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T108" s="93"/>
      <c r="AU108" s="93"/>
    </row>
    <row r="109" spans="3:47" ht="30" customHeight="1"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T109" s="93"/>
      <c r="AU109" s="93"/>
    </row>
    <row r="110" spans="3:47" ht="30" customHeight="1"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T110" s="93"/>
      <c r="AU110" s="93"/>
    </row>
    <row r="111" spans="3:47" ht="30" customHeight="1"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T111" s="93"/>
      <c r="AU111" s="93"/>
    </row>
    <row r="112" spans="3:47" ht="30" customHeight="1"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T112" s="93"/>
      <c r="AU112" s="93"/>
    </row>
    <row r="113" spans="1:47" ht="30" customHeight="1"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T113" s="93"/>
      <c r="AU113" s="93"/>
    </row>
    <row r="114" spans="1:47" ht="30" customHeight="1"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T114" s="93"/>
      <c r="AU114" s="93"/>
    </row>
    <row r="115" spans="1:47" ht="30" customHeight="1"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T115" s="93"/>
      <c r="AU115" s="93"/>
    </row>
    <row r="116" spans="1:47" ht="30" customHeight="1"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T116" s="93"/>
      <c r="AU116" s="93"/>
    </row>
    <row r="117" spans="1:47" ht="30" customHeight="1">
      <c r="A117" s="216"/>
      <c r="B117" s="216"/>
      <c r="C117" s="280" t="s">
        <v>264</v>
      </c>
      <c r="D117" s="282" t="s">
        <v>18</v>
      </c>
      <c r="E117" s="282"/>
      <c r="F117" s="282" t="s">
        <v>19</v>
      </c>
      <c r="G117" s="282"/>
      <c r="H117" s="282" t="s">
        <v>20</v>
      </c>
      <c r="I117" s="282"/>
      <c r="J117" s="282" t="s">
        <v>21</v>
      </c>
      <c r="K117" s="282"/>
      <c r="L117" s="282" t="s">
        <v>66</v>
      </c>
      <c r="M117" s="282"/>
      <c r="N117" s="282" t="s">
        <v>67</v>
      </c>
      <c r="O117" s="282"/>
      <c r="P117" s="282" t="s">
        <v>23</v>
      </c>
      <c r="Q117" s="282"/>
      <c r="R117" s="282" t="s">
        <v>24</v>
      </c>
      <c r="S117" s="282"/>
      <c r="T117" s="282" t="s">
        <v>25</v>
      </c>
      <c r="U117" s="282"/>
      <c r="V117" s="282" t="s">
        <v>26</v>
      </c>
      <c r="W117" s="282"/>
      <c r="X117" s="282" t="s">
        <v>22</v>
      </c>
      <c r="Y117" s="282"/>
      <c r="Z117" s="282" t="s">
        <v>27</v>
      </c>
      <c r="AA117" s="282"/>
      <c r="AB117" s="282" t="s">
        <v>28</v>
      </c>
      <c r="AC117" s="282"/>
      <c r="AD117" s="282" t="s">
        <v>226</v>
      </c>
      <c r="AE117" s="282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T117" s="93"/>
      <c r="AU117" s="93"/>
    </row>
    <row r="118" spans="1:47" ht="30" customHeight="1">
      <c r="A118" s="201"/>
      <c r="B118" s="217"/>
      <c r="C118" s="281"/>
      <c r="D118" s="222">
        <v>2568</v>
      </c>
      <c r="E118" s="222">
        <v>2569</v>
      </c>
      <c r="F118" s="222">
        <v>2568</v>
      </c>
      <c r="G118" s="222">
        <v>2569</v>
      </c>
      <c r="H118" s="222">
        <v>2568</v>
      </c>
      <c r="I118" s="222">
        <v>2569</v>
      </c>
      <c r="J118" s="222">
        <v>2568</v>
      </c>
      <c r="K118" s="222">
        <v>2569</v>
      </c>
      <c r="L118" s="222">
        <v>2568</v>
      </c>
      <c r="M118" s="222">
        <v>2569</v>
      </c>
      <c r="N118" s="222">
        <v>2568</v>
      </c>
      <c r="O118" s="222">
        <v>2569</v>
      </c>
      <c r="P118" s="222">
        <v>2568</v>
      </c>
      <c r="Q118" s="222">
        <v>2569</v>
      </c>
      <c r="R118" s="222">
        <v>2568</v>
      </c>
      <c r="S118" s="222">
        <v>2569</v>
      </c>
      <c r="T118" s="222">
        <v>2568</v>
      </c>
      <c r="U118" s="222">
        <v>2569</v>
      </c>
      <c r="V118" s="222">
        <v>2568</v>
      </c>
      <c r="W118" s="222">
        <v>2569</v>
      </c>
      <c r="X118" s="222">
        <v>2568</v>
      </c>
      <c r="Y118" s="222">
        <v>2569</v>
      </c>
      <c r="Z118" s="222">
        <v>2568</v>
      </c>
      <c r="AA118" s="222">
        <v>2569</v>
      </c>
      <c r="AB118" s="222">
        <v>2568</v>
      </c>
      <c r="AC118" s="222">
        <v>2569</v>
      </c>
      <c r="AD118" s="222">
        <v>2568</v>
      </c>
      <c r="AE118" s="222">
        <v>2569</v>
      </c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T118" s="93"/>
      <c r="AU118" s="93"/>
    </row>
    <row r="119" spans="1:47" ht="30" hidden="1" customHeight="1">
      <c r="A119" s="265" t="s">
        <v>265</v>
      </c>
      <c r="B119" s="266"/>
      <c r="C119" s="218" t="s">
        <v>220</v>
      </c>
      <c r="D119" s="219">
        <f>'สรุปการคำนวณ ปี 2568'!G8</f>
        <v>0</v>
      </c>
      <c r="E119" s="219">
        <f>H8</f>
        <v>0</v>
      </c>
      <c r="F119" s="219">
        <f>'สรุปการคำนวณ ปี 2568'!I8</f>
        <v>0</v>
      </c>
      <c r="G119" s="219">
        <f>J8</f>
        <v>0</v>
      </c>
      <c r="H119" s="219">
        <f>'สรุปการคำนวณ ปี 2568'!K8</f>
        <v>0</v>
      </c>
      <c r="I119" s="219">
        <f>L8</f>
        <v>0</v>
      </c>
      <c r="J119" s="219">
        <f>'สรุปการคำนวณ ปี 2568'!M8</f>
        <v>0</v>
      </c>
      <c r="K119" s="219">
        <f>N8</f>
        <v>0</v>
      </c>
      <c r="L119" s="219">
        <f>'สรุปการคำนวณ ปี 2568'!O8</f>
        <v>0</v>
      </c>
      <c r="M119" s="219">
        <f>P8</f>
        <v>0</v>
      </c>
      <c r="N119" s="219">
        <f>'สรุปการคำนวณ ปี 2568'!Q8</f>
        <v>0</v>
      </c>
      <c r="O119" s="219">
        <f>R8</f>
        <v>0</v>
      </c>
      <c r="P119" s="219">
        <f>'สรุปการคำนวณ ปี 2568'!S8</f>
        <v>0</v>
      </c>
      <c r="Q119" s="219">
        <f>T8</f>
        <v>0</v>
      </c>
      <c r="R119" s="219">
        <f>'สรุปการคำนวณ ปี 2568'!U8</f>
        <v>0</v>
      </c>
      <c r="S119" s="219">
        <f>V8</f>
        <v>0</v>
      </c>
      <c r="T119" s="219">
        <f>'สรุปการคำนวณ ปี 2568'!W8</f>
        <v>0</v>
      </c>
      <c r="U119" s="219">
        <f>X8</f>
        <v>0</v>
      </c>
      <c r="V119" s="219">
        <f>'สรุปการคำนวณ ปี 2568'!Y8</f>
        <v>0</v>
      </c>
      <c r="W119" s="219">
        <f>Z8</f>
        <v>0</v>
      </c>
      <c r="X119" s="219">
        <f>'สรุปการคำนวณ ปี 2568'!AA8</f>
        <v>0</v>
      </c>
      <c r="Y119" s="219">
        <f>AB8</f>
        <v>0</v>
      </c>
      <c r="Z119" s="219">
        <f>'สรุปการคำนวณ ปี 2568'!AC8</f>
        <v>0</v>
      </c>
      <c r="AA119" s="219">
        <f>AD8</f>
        <v>0</v>
      </c>
      <c r="AB119" s="234">
        <f t="shared" ref="AB119" si="59">D119+F119+H119+J119+L119+N119+P119+R119+T119+V119+X119+Z119</f>
        <v>0</v>
      </c>
      <c r="AC119" s="234">
        <f t="shared" ref="AC119" si="60">E119+G119+I119+K119+M119+O119+Q119+S119+U119+W119+Y119+AA119</f>
        <v>0</v>
      </c>
      <c r="AD119" s="234">
        <f>AVERAGE(D119,F119,H119,J119,L119,N119,P119,R119,T119,V119,X119,Z119)</f>
        <v>0</v>
      </c>
      <c r="AE119" s="234">
        <f>AVERAGE(E119,G119,I119,K119,M119,O119,Q119,S119,U119,W119,Y119,AA119)</f>
        <v>0</v>
      </c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T119" s="93"/>
      <c r="AU119" s="93"/>
    </row>
    <row r="120" spans="1:47" ht="30" hidden="1" customHeight="1">
      <c r="A120" s="267"/>
      <c r="B120" s="268"/>
      <c r="C120" s="218" t="s">
        <v>221</v>
      </c>
      <c r="D120" s="219">
        <f>'สรุปการคำนวณ ปี 2568'!G9</f>
        <v>0</v>
      </c>
      <c r="E120" s="219">
        <f>H9</f>
        <v>0</v>
      </c>
      <c r="F120" s="219">
        <f>'สรุปการคำนวณ ปี 2568'!I9</f>
        <v>0</v>
      </c>
      <c r="G120" s="219">
        <f>J9</f>
        <v>0</v>
      </c>
      <c r="H120" s="219">
        <f>'สรุปการคำนวณ ปี 2568'!K9</f>
        <v>0</v>
      </c>
      <c r="I120" s="219">
        <f>L9</f>
        <v>0</v>
      </c>
      <c r="J120" s="219">
        <f>'สรุปการคำนวณ ปี 2568'!M9</f>
        <v>0</v>
      </c>
      <c r="K120" s="219">
        <f>N9</f>
        <v>0</v>
      </c>
      <c r="L120" s="219">
        <f>'สรุปการคำนวณ ปี 2568'!O9</f>
        <v>0</v>
      </c>
      <c r="M120" s="219">
        <f>P9</f>
        <v>0</v>
      </c>
      <c r="N120" s="219">
        <f>'สรุปการคำนวณ ปี 2568'!Q9</f>
        <v>0</v>
      </c>
      <c r="O120" s="219">
        <f>R9</f>
        <v>0</v>
      </c>
      <c r="P120" s="219">
        <f>'สรุปการคำนวณ ปี 2568'!S9</f>
        <v>0</v>
      </c>
      <c r="Q120" s="219">
        <f>T9</f>
        <v>0</v>
      </c>
      <c r="R120" s="219">
        <f>'สรุปการคำนวณ ปี 2568'!U9</f>
        <v>0</v>
      </c>
      <c r="S120" s="219">
        <f>V9</f>
        <v>0</v>
      </c>
      <c r="T120" s="219">
        <f>'สรุปการคำนวณ ปี 2568'!W9</f>
        <v>0</v>
      </c>
      <c r="U120" s="219">
        <f>X9</f>
        <v>0</v>
      </c>
      <c r="V120" s="219">
        <f>'สรุปการคำนวณ ปี 2568'!Y9</f>
        <v>0</v>
      </c>
      <c r="W120" s="219">
        <f>Z9</f>
        <v>0</v>
      </c>
      <c r="X120" s="219">
        <f>'สรุปการคำนวณ ปี 2568'!AA9</f>
        <v>0</v>
      </c>
      <c r="Y120" s="219">
        <f>AB9</f>
        <v>0</v>
      </c>
      <c r="Z120" s="219">
        <f>'สรุปการคำนวณ ปี 2568'!AC9</f>
        <v>0</v>
      </c>
      <c r="AA120" s="219">
        <f>AD9</f>
        <v>0</v>
      </c>
      <c r="AB120" s="234">
        <f t="shared" ref="AB120:AC134" si="61">D120+F120+H120+J120+L120+N120+P120+R120+T120+V120+X120+Z120</f>
        <v>0</v>
      </c>
      <c r="AC120" s="234">
        <f t="shared" si="61"/>
        <v>0</v>
      </c>
      <c r="AD120" s="234">
        <f t="shared" ref="AD120:AD134" si="62">AVERAGE(D120,F120,H120,J120,L120,N120,P120,R120,T120,V120,X120,Z120)</f>
        <v>0</v>
      </c>
      <c r="AE120" s="234">
        <f t="shared" ref="AE120:AE134" si="63">AVERAGE(E120,G120,I120,K120,M120,O120,Q120,S120,U120,W120,Y120,AA120)</f>
        <v>0</v>
      </c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T120" s="93"/>
      <c r="AU120" s="93"/>
    </row>
    <row r="121" spans="1:47" ht="30" customHeight="1">
      <c r="A121" s="267"/>
      <c r="B121" s="268"/>
      <c r="C121" s="218" t="s">
        <v>227</v>
      </c>
      <c r="D121" s="219">
        <f>'สรุปการคำนวณ ปี 2568'!G12</f>
        <v>1162.3569750000001</v>
      </c>
      <c r="E121" s="219">
        <f>H12</f>
        <v>464.35356100000001</v>
      </c>
      <c r="F121" s="219">
        <f>'สรุปการคำนวณ ปี 2568'!I12</f>
        <v>343.9918902</v>
      </c>
      <c r="G121" s="219">
        <f>J12</f>
        <v>435.79376840000003</v>
      </c>
      <c r="H121" s="219">
        <f>'สรุปการคำนวณ ปี 2568'!K12</f>
        <v>370.13173300000005</v>
      </c>
      <c r="I121" s="219">
        <f>L12</f>
        <v>301.87983060000005</v>
      </c>
      <c r="J121" s="219">
        <f>'สรุปการคำนวณ ปี 2568'!M12</f>
        <v>456.93749739999998</v>
      </c>
      <c r="K121" s="219">
        <f>N12</f>
        <v>187.39126560000003</v>
      </c>
      <c r="L121" s="219">
        <f>'สรุปการคำนวณ ปี 2568'!O12</f>
        <v>627.0191334000001</v>
      </c>
      <c r="M121" s="219">
        <f>P12</f>
        <v>0</v>
      </c>
      <c r="N121" s="219">
        <f>'สรุปการคำนวณ ปี 2568'!Q12</f>
        <v>165.99540140000002</v>
      </c>
      <c r="O121" s="219">
        <f>R12</f>
        <v>0</v>
      </c>
      <c r="P121" s="219">
        <f>'สรุปการคำนวณ ปี 2568'!S12</f>
        <v>391.51663480000002</v>
      </c>
      <c r="Q121" s="219">
        <f>T12</f>
        <v>0</v>
      </c>
      <c r="R121" s="219">
        <f>'สรุปการคำนวณ ปี 2568'!U12</f>
        <v>717.43426799999997</v>
      </c>
      <c r="S121" s="219">
        <f>V12</f>
        <v>0</v>
      </c>
      <c r="T121" s="219">
        <f>'สรุปการคำนวณ ปี 2568'!W12</f>
        <v>580.57144460000006</v>
      </c>
      <c r="U121" s="219">
        <f>X12</f>
        <v>0</v>
      </c>
      <c r="V121" s="219">
        <f>'สรุปการคำนวณ ปี 2568'!Y12</f>
        <v>542.90463820000002</v>
      </c>
      <c r="W121" s="219">
        <f>Z12</f>
        <v>0</v>
      </c>
      <c r="X121" s="219">
        <f>'สรุปการคำนวณ ปี 2568'!AA12</f>
        <v>528.42056720000005</v>
      </c>
      <c r="Y121" s="219">
        <f>AB12</f>
        <v>0</v>
      </c>
      <c r="Z121" s="219">
        <f>'สรุปการคำนวณ ปี 2568'!AC12</f>
        <v>591.16660420000005</v>
      </c>
      <c r="AA121" s="219">
        <f>AD12</f>
        <v>0</v>
      </c>
      <c r="AB121" s="234">
        <f t="shared" si="61"/>
        <v>6478.4467873999993</v>
      </c>
      <c r="AC121" s="234">
        <f t="shared" si="61"/>
        <v>1389.4184256000001</v>
      </c>
      <c r="AD121" s="234">
        <f t="shared" si="62"/>
        <v>539.87056561666657</v>
      </c>
      <c r="AE121" s="234">
        <f t="shared" si="63"/>
        <v>115.78486880000001</v>
      </c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T121" s="93"/>
      <c r="AU121" s="93"/>
    </row>
    <row r="122" spans="1:47" ht="30" customHeight="1">
      <c r="A122" s="267"/>
      <c r="B122" s="268"/>
      <c r="C122" s="218" t="s">
        <v>228</v>
      </c>
      <c r="D122" s="219">
        <f>'สรุปการคำนวณ ปี 2568'!G13</f>
        <v>120.0519946</v>
      </c>
      <c r="E122" s="219">
        <f t="shared" ref="E122:E134" si="64">H13</f>
        <v>77.953513999999998</v>
      </c>
      <c r="F122" s="219">
        <f>'สรุปการคำนวณ ปี 2568'!I13</f>
        <v>140.19539759999998</v>
      </c>
      <c r="G122" s="219">
        <f t="shared" ref="G122:G134" si="65">J13</f>
        <v>160.94791740000002</v>
      </c>
      <c r="H122" s="219">
        <f>'สรุปการคำนวณ ปี 2568'!K13</f>
        <v>159.71848679999999</v>
      </c>
      <c r="I122" s="219">
        <f t="shared" ref="I122:I134" si="66">L13</f>
        <v>93.828620599999994</v>
      </c>
      <c r="J122" s="219">
        <f>'สรุปการคำนวณ ปี 2568'!M13</f>
        <v>56.652341199999995</v>
      </c>
      <c r="K122" s="219">
        <f t="shared" ref="K122:K134" si="67">N13</f>
        <v>0</v>
      </c>
      <c r="L122" s="219">
        <f>'สรุปการคำนวณ ปี 2568'!O13</f>
        <v>160.67694999999998</v>
      </c>
      <c r="M122" s="219">
        <f t="shared" ref="M122:M134" si="68">P13</f>
        <v>0</v>
      </c>
      <c r="N122" s="219">
        <f>'สรุปการคำนวณ ปี 2568'!Q13</f>
        <v>0</v>
      </c>
      <c r="O122" s="219">
        <f t="shared" ref="O122:O134" si="69">R13</f>
        <v>0</v>
      </c>
      <c r="P122" s="219">
        <f>'สรุปการคำนวณ ปี 2568'!S13</f>
        <v>137.29537459999997</v>
      </c>
      <c r="Q122" s="219">
        <f t="shared" ref="Q122:Q134" si="70">T13</f>
        <v>0</v>
      </c>
      <c r="R122" s="219">
        <f>'สรุปการคำนวณ ปี 2568'!U13</f>
        <v>78.378999999999991</v>
      </c>
      <c r="S122" s="219">
        <f t="shared" ref="S122:S134" si="71">V13</f>
        <v>0</v>
      </c>
      <c r="T122" s="219">
        <f>'สรุปการคำนวณ ปี 2568'!W13</f>
        <v>79.740555199999989</v>
      </c>
      <c r="U122" s="219">
        <f t="shared" ref="U122:U134" si="72">X13</f>
        <v>0</v>
      </c>
      <c r="V122" s="219">
        <f>'สรุปการคำนวณ ปี 2568'!Y13</f>
        <v>116.090496</v>
      </c>
      <c r="W122" s="219">
        <f t="shared" ref="W122:W134" si="73">Z13</f>
        <v>0</v>
      </c>
      <c r="X122" s="219">
        <f>'สรุปการคำนวณ ปี 2568'!AA13</f>
        <v>89.300553800000003</v>
      </c>
      <c r="Y122" s="219">
        <f t="shared" ref="Y122:Y134" si="74">AB13</f>
        <v>0</v>
      </c>
      <c r="Z122" s="219">
        <f>'สรุปการคำนวณ ปี 2568'!AC13</f>
        <v>0</v>
      </c>
      <c r="AA122" s="219">
        <f t="shared" ref="AA122:AA134" si="75">AD13</f>
        <v>0</v>
      </c>
      <c r="AB122" s="234">
        <f t="shared" si="61"/>
        <v>1138.1011498</v>
      </c>
      <c r="AC122" s="234">
        <f t="shared" si="61"/>
        <v>332.730052</v>
      </c>
      <c r="AD122" s="234">
        <f t="shared" si="62"/>
        <v>94.841762483333341</v>
      </c>
      <c r="AE122" s="234">
        <f t="shared" si="63"/>
        <v>27.727504333333332</v>
      </c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T122" s="93"/>
      <c r="AU122" s="93"/>
    </row>
    <row r="123" spans="1:47" ht="30" hidden="1" customHeight="1">
      <c r="A123" s="267"/>
      <c r="B123" s="268"/>
      <c r="C123" s="218" t="s">
        <v>229</v>
      </c>
      <c r="D123" s="219">
        <f>'สรุปการคำนวณ ปี 2568'!G14</f>
        <v>0</v>
      </c>
      <c r="E123" s="219">
        <f t="shared" si="64"/>
        <v>0</v>
      </c>
      <c r="F123" s="219">
        <f>'สรุปการคำนวณ ปี 2568'!I14</f>
        <v>0</v>
      </c>
      <c r="G123" s="219">
        <f t="shared" si="65"/>
        <v>0</v>
      </c>
      <c r="H123" s="219">
        <f>'สรุปการคำนวณ ปี 2568'!K14</f>
        <v>0</v>
      </c>
      <c r="I123" s="219">
        <f t="shared" si="66"/>
        <v>0</v>
      </c>
      <c r="J123" s="219">
        <f>'สรุปการคำนวณ ปี 2568'!M14</f>
        <v>0</v>
      </c>
      <c r="K123" s="219">
        <f t="shared" si="67"/>
        <v>0</v>
      </c>
      <c r="L123" s="219">
        <f>'สรุปการคำนวณ ปี 2568'!O14</f>
        <v>0</v>
      </c>
      <c r="M123" s="219">
        <f t="shared" si="68"/>
        <v>0</v>
      </c>
      <c r="N123" s="219">
        <f>'สรุปการคำนวณ ปี 2568'!Q14</f>
        <v>0</v>
      </c>
      <c r="O123" s="219">
        <f t="shared" si="69"/>
        <v>0</v>
      </c>
      <c r="P123" s="219">
        <f>'สรุปการคำนวณ ปี 2568'!S14</f>
        <v>0</v>
      </c>
      <c r="Q123" s="219">
        <f t="shared" si="70"/>
        <v>0</v>
      </c>
      <c r="R123" s="219">
        <f>'สรุปการคำนวณ ปี 2568'!U14</f>
        <v>0</v>
      </c>
      <c r="S123" s="219">
        <f t="shared" si="71"/>
        <v>0</v>
      </c>
      <c r="T123" s="219">
        <f>'สรุปการคำนวณ ปี 2568'!W14</f>
        <v>0</v>
      </c>
      <c r="U123" s="219">
        <f t="shared" si="72"/>
        <v>0</v>
      </c>
      <c r="V123" s="219">
        <f>'สรุปการคำนวณ ปี 2568'!Y14</f>
        <v>0</v>
      </c>
      <c r="W123" s="219">
        <f t="shared" si="73"/>
        <v>0</v>
      </c>
      <c r="X123" s="219">
        <f>'สรุปการคำนวณ ปี 2568'!AA14</f>
        <v>0</v>
      </c>
      <c r="Y123" s="219">
        <f t="shared" si="74"/>
        <v>0</v>
      </c>
      <c r="Z123" s="219">
        <f>'สรุปการคำนวณ ปี 2568'!AC14</f>
        <v>0</v>
      </c>
      <c r="AA123" s="219">
        <f t="shared" si="75"/>
        <v>0</v>
      </c>
      <c r="AB123" s="234">
        <f>D123+F123+H123+J123+L123+N123+P123+R123+T123+V123+X123+Z123</f>
        <v>0</v>
      </c>
      <c r="AC123" s="234">
        <f t="shared" si="61"/>
        <v>0</v>
      </c>
      <c r="AD123" s="234">
        <f t="shared" si="62"/>
        <v>0</v>
      </c>
      <c r="AE123" s="234">
        <f t="shared" si="63"/>
        <v>0</v>
      </c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T123" s="93"/>
      <c r="AU123" s="93"/>
    </row>
    <row r="124" spans="1:47" ht="30" hidden="1" customHeight="1">
      <c r="A124" s="267"/>
      <c r="B124" s="268"/>
      <c r="C124" s="218" t="s">
        <v>222</v>
      </c>
      <c r="D124" s="219">
        <f>'สรุปการคำนวณ ปี 2568'!G15</f>
        <v>0</v>
      </c>
      <c r="E124" s="219">
        <f t="shared" si="64"/>
        <v>0</v>
      </c>
      <c r="F124" s="219">
        <f>'สรุปการคำนวณ ปี 2568'!I15</f>
        <v>0</v>
      </c>
      <c r="G124" s="219">
        <f t="shared" si="65"/>
        <v>0</v>
      </c>
      <c r="H124" s="219">
        <f>'สรุปการคำนวณ ปี 2568'!K15</f>
        <v>0</v>
      </c>
      <c r="I124" s="219">
        <f t="shared" si="66"/>
        <v>0</v>
      </c>
      <c r="J124" s="219">
        <f>'สรุปการคำนวณ ปี 2568'!M15</f>
        <v>0</v>
      </c>
      <c r="K124" s="219">
        <f t="shared" si="67"/>
        <v>0</v>
      </c>
      <c r="L124" s="219">
        <f>'สรุปการคำนวณ ปี 2568'!O15</f>
        <v>0</v>
      </c>
      <c r="M124" s="219">
        <f t="shared" si="68"/>
        <v>0</v>
      </c>
      <c r="N124" s="219">
        <f>'สรุปการคำนวณ ปี 2568'!Q15</f>
        <v>0</v>
      </c>
      <c r="O124" s="219">
        <f t="shared" si="69"/>
        <v>0</v>
      </c>
      <c r="P124" s="219">
        <f>'สรุปการคำนวณ ปี 2568'!S15</f>
        <v>0</v>
      </c>
      <c r="Q124" s="219">
        <f t="shared" si="70"/>
        <v>0</v>
      </c>
      <c r="R124" s="219">
        <f>'สรุปการคำนวณ ปี 2568'!U15</f>
        <v>0</v>
      </c>
      <c r="S124" s="219">
        <f t="shared" si="71"/>
        <v>0</v>
      </c>
      <c r="T124" s="219">
        <f>'สรุปการคำนวณ ปี 2568'!W15</f>
        <v>0</v>
      </c>
      <c r="U124" s="219">
        <f t="shared" si="72"/>
        <v>0</v>
      </c>
      <c r="V124" s="219">
        <f>'สรุปการคำนวณ ปี 2568'!Y15</f>
        <v>0</v>
      </c>
      <c r="W124" s="219">
        <f t="shared" si="73"/>
        <v>0</v>
      </c>
      <c r="X124" s="219">
        <f>'สรุปการคำนวณ ปี 2568'!AA15</f>
        <v>0</v>
      </c>
      <c r="Y124" s="219">
        <f t="shared" si="74"/>
        <v>0</v>
      </c>
      <c r="Z124" s="219">
        <f>'สรุปการคำนวณ ปี 2568'!AC15</f>
        <v>0</v>
      </c>
      <c r="AA124" s="219">
        <f t="shared" si="75"/>
        <v>0</v>
      </c>
      <c r="AB124" s="234">
        <f t="shared" si="61"/>
        <v>0</v>
      </c>
      <c r="AC124" s="234">
        <f t="shared" si="61"/>
        <v>0</v>
      </c>
      <c r="AD124" s="234">
        <f t="shared" si="62"/>
        <v>0</v>
      </c>
      <c r="AE124" s="234">
        <f t="shared" si="63"/>
        <v>0</v>
      </c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T124" s="93"/>
      <c r="AU124" s="93"/>
    </row>
    <row r="125" spans="1:47" ht="30" hidden="1" customHeight="1">
      <c r="A125" s="267"/>
      <c r="B125" s="268"/>
      <c r="C125" s="218" t="s">
        <v>232</v>
      </c>
      <c r="D125" s="219">
        <f>'สรุปการคำนวณ ปี 2568'!G16</f>
        <v>0</v>
      </c>
      <c r="E125" s="219">
        <f t="shared" si="64"/>
        <v>0</v>
      </c>
      <c r="F125" s="219">
        <f>'สรุปการคำนวณ ปี 2568'!I16</f>
        <v>0</v>
      </c>
      <c r="G125" s="219">
        <f t="shared" si="65"/>
        <v>0</v>
      </c>
      <c r="H125" s="219">
        <f>'สรุปการคำนวณ ปี 2568'!K16</f>
        <v>0</v>
      </c>
      <c r="I125" s="219">
        <f t="shared" si="66"/>
        <v>0</v>
      </c>
      <c r="J125" s="219">
        <f>'สรุปการคำนวณ ปี 2568'!M16</f>
        <v>0</v>
      </c>
      <c r="K125" s="219">
        <f t="shared" si="67"/>
        <v>0</v>
      </c>
      <c r="L125" s="219">
        <f>'สรุปการคำนวณ ปี 2568'!O16</f>
        <v>0</v>
      </c>
      <c r="M125" s="219">
        <f t="shared" si="68"/>
        <v>0</v>
      </c>
      <c r="N125" s="219">
        <f>'สรุปการคำนวณ ปี 2568'!Q16</f>
        <v>0</v>
      </c>
      <c r="O125" s="219">
        <f t="shared" si="69"/>
        <v>0</v>
      </c>
      <c r="P125" s="219">
        <f>'สรุปการคำนวณ ปี 2568'!S16</f>
        <v>0</v>
      </c>
      <c r="Q125" s="219">
        <f t="shared" si="70"/>
        <v>0</v>
      </c>
      <c r="R125" s="219">
        <f>'สรุปการคำนวณ ปี 2568'!U16</f>
        <v>0</v>
      </c>
      <c r="S125" s="219">
        <f t="shared" si="71"/>
        <v>0</v>
      </c>
      <c r="T125" s="219">
        <f>'สรุปการคำนวณ ปี 2568'!W16</f>
        <v>0</v>
      </c>
      <c r="U125" s="219">
        <f t="shared" si="72"/>
        <v>0</v>
      </c>
      <c r="V125" s="219">
        <f>'สรุปการคำนวณ ปี 2568'!Y16</f>
        <v>0</v>
      </c>
      <c r="W125" s="219">
        <f t="shared" si="73"/>
        <v>0</v>
      </c>
      <c r="X125" s="219">
        <f>'สรุปการคำนวณ ปี 2568'!AA16</f>
        <v>0</v>
      </c>
      <c r="Y125" s="219">
        <f t="shared" si="74"/>
        <v>0</v>
      </c>
      <c r="Z125" s="219">
        <f>'สรุปการคำนวณ ปี 2568'!AC16</f>
        <v>0</v>
      </c>
      <c r="AA125" s="219">
        <f t="shared" si="75"/>
        <v>0</v>
      </c>
      <c r="AB125" s="234">
        <f t="shared" si="61"/>
        <v>0</v>
      </c>
      <c r="AC125" s="234">
        <f t="shared" si="61"/>
        <v>0</v>
      </c>
      <c r="AD125" s="234">
        <f t="shared" si="62"/>
        <v>0</v>
      </c>
      <c r="AE125" s="234">
        <f t="shared" si="63"/>
        <v>0</v>
      </c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T125" s="93"/>
      <c r="AU125" s="93"/>
    </row>
    <row r="126" spans="1:47" ht="55.2">
      <c r="A126" s="267"/>
      <c r="B126" s="268"/>
      <c r="C126" s="218" t="s">
        <v>231</v>
      </c>
      <c r="D126" s="219">
        <f>'สรุปการคำนวณ ปี 2568'!G17</f>
        <v>80.371200000000002</v>
      </c>
      <c r="E126" s="219">
        <f t="shared" si="64"/>
        <v>0</v>
      </c>
      <c r="F126" s="219">
        <f>'สรุปการคำนวณ ปี 2568'!I17</f>
        <v>72.979200000000006</v>
      </c>
      <c r="G126" s="219">
        <f t="shared" si="65"/>
        <v>0</v>
      </c>
      <c r="H126" s="219">
        <f>'สรุปการคำนวณ ปี 2568'!K17</f>
        <v>75.667200000000008</v>
      </c>
      <c r="I126" s="219">
        <f t="shared" si="66"/>
        <v>0</v>
      </c>
      <c r="J126" s="219">
        <f>'สรุปการคำนวณ ปี 2568'!M17</f>
        <v>100.66560000000001</v>
      </c>
      <c r="K126" s="219">
        <f t="shared" si="67"/>
        <v>0</v>
      </c>
      <c r="L126" s="219">
        <f>'สรุปการคำนวณ ปี 2568'!O17</f>
        <v>58.732799999999997</v>
      </c>
      <c r="M126" s="219">
        <f t="shared" si="68"/>
        <v>0</v>
      </c>
      <c r="N126" s="219">
        <f>'สรุปการคำนวณ ปี 2568'!Q17</f>
        <v>89.376000000000005</v>
      </c>
      <c r="O126" s="219">
        <f t="shared" si="69"/>
        <v>0</v>
      </c>
      <c r="P126" s="219">
        <f>'สรุปการคำนวณ ปี 2568'!S17</f>
        <v>85.881600000000006</v>
      </c>
      <c r="Q126" s="219">
        <f t="shared" si="70"/>
        <v>0</v>
      </c>
      <c r="R126" s="219">
        <f>'สรุปการคำนวณ ปี 2568'!U17</f>
        <v>81.446400000000011</v>
      </c>
      <c r="S126" s="219">
        <f t="shared" si="71"/>
        <v>0</v>
      </c>
      <c r="T126" s="219">
        <f>'สรุปการคำนวณ ปี 2568'!W17</f>
        <v>101.74079999999999</v>
      </c>
      <c r="U126" s="219">
        <f t="shared" si="72"/>
        <v>0</v>
      </c>
      <c r="V126" s="219">
        <f>'สรุปการคำนวณ ปี 2568'!Y17</f>
        <v>81.177600000000012</v>
      </c>
      <c r="W126" s="219">
        <f t="shared" si="73"/>
        <v>0</v>
      </c>
      <c r="X126" s="219">
        <f>'สรุปการคำนวณ ปี 2568'!AA17</f>
        <v>70.963200000000015</v>
      </c>
      <c r="Y126" s="219">
        <f t="shared" si="74"/>
        <v>0</v>
      </c>
      <c r="Z126" s="219">
        <f>'สรุปการคำนวณ ปี 2568'!AC17</f>
        <v>88.569600000000008</v>
      </c>
      <c r="AA126" s="219">
        <f t="shared" si="75"/>
        <v>0</v>
      </c>
      <c r="AB126" s="234">
        <f t="shared" si="61"/>
        <v>987.5712000000002</v>
      </c>
      <c r="AC126" s="234">
        <f t="shared" si="61"/>
        <v>0</v>
      </c>
      <c r="AD126" s="234">
        <f t="shared" si="62"/>
        <v>82.297600000000017</v>
      </c>
      <c r="AE126" s="234">
        <f t="shared" si="63"/>
        <v>0</v>
      </c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T126" s="93"/>
      <c r="AU126" s="93"/>
    </row>
    <row r="127" spans="1:47" ht="30" hidden="1" customHeight="1">
      <c r="A127" s="267"/>
      <c r="B127" s="268"/>
      <c r="C127" s="218" t="s">
        <v>223</v>
      </c>
      <c r="D127" s="219">
        <f>'สรุปการคำนวณ ปี 2568'!G18</f>
        <v>0</v>
      </c>
      <c r="E127" s="219">
        <f t="shared" si="64"/>
        <v>0</v>
      </c>
      <c r="F127" s="219">
        <f>'สรุปการคำนวณ ปี 2568'!I18</f>
        <v>0</v>
      </c>
      <c r="G127" s="219">
        <f t="shared" si="65"/>
        <v>0</v>
      </c>
      <c r="H127" s="219">
        <f>'สรุปการคำนวณ ปี 2568'!K18</f>
        <v>0</v>
      </c>
      <c r="I127" s="219">
        <f t="shared" si="66"/>
        <v>0</v>
      </c>
      <c r="J127" s="219">
        <f>'สรุปการคำนวณ ปี 2568'!M18</f>
        <v>0</v>
      </c>
      <c r="K127" s="219">
        <f t="shared" si="67"/>
        <v>0</v>
      </c>
      <c r="L127" s="219">
        <f>'สรุปการคำนวณ ปี 2568'!O18</f>
        <v>0</v>
      </c>
      <c r="M127" s="219">
        <f t="shared" si="68"/>
        <v>0</v>
      </c>
      <c r="N127" s="219">
        <f>'สรุปการคำนวณ ปี 2568'!Q18</f>
        <v>0</v>
      </c>
      <c r="O127" s="219">
        <f t="shared" si="69"/>
        <v>0</v>
      </c>
      <c r="P127" s="219">
        <f>'สรุปการคำนวณ ปี 2568'!S18</f>
        <v>0</v>
      </c>
      <c r="Q127" s="219">
        <f t="shared" si="70"/>
        <v>0</v>
      </c>
      <c r="R127" s="219">
        <f>'สรุปการคำนวณ ปี 2568'!U18</f>
        <v>0</v>
      </c>
      <c r="S127" s="219">
        <f t="shared" si="71"/>
        <v>0</v>
      </c>
      <c r="T127" s="219">
        <f>'สรุปการคำนวณ ปี 2568'!W18</f>
        <v>0</v>
      </c>
      <c r="U127" s="219">
        <f t="shared" si="72"/>
        <v>0</v>
      </c>
      <c r="V127" s="219">
        <f>'สรุปการคำนวณ ปี 2568'!Y18</f>
        <v>0</v>
      </c>
      <c r="W127" s="219">
        <f t="shared" si="73"/>
        <v>0</v>
      </c>
      <c r="X127" s="219">
        <f>'สรุปการคำนวณ ปี 2568'!AA18</f>
        <v>0</v>
      </c>
      <c r="Y127" s="219">
        <f t="shared" si="74"/>
        <v>0</v>
      </c>
      <c r="Z127" s="219">
        <f>'สรุปการคำนวณ ปี 2568'!AC18</f>
        <v>0</v>
      </c>
      <c r="AA127" s="219">
        <f t="shared" si="75"/>
        <v>0</v>
      </c>
      <c r="AB127" s="234">
        <f t="shared" si="61"/>
        <v>0</v>
      </c>
      <c r="AC127" s="234">
        <f t="shared" si="61"/>
        <v>0</v>
      </c>
      <c r="AD127" s="234">
        <f t="shared" si="62"/>
        <v>0</v>
      </c>
      <c r="AE127" s="234">
        <f t="shared" si="63"/>
        <v>0</v>
      </c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T127" s="93"/>
      <c r="AU127" s="93"/>
    </row>
    <row r="128" spans="1:47" ht="30" hidden="1" customHeight="1">
      <c r="A128" s="267"/>
      <c r="B128" s="268"/>
      <c r="C128" s="218" t="s">
        <v>224</v>
      </c>
      <c r="D128" s="219">
        <f>'สรุปการคำนวณ ปี 2568'!G19</f>
        <v>0</v>
      </c>
      <c r="E128" s="219">
        <f t="shared" si="64"/>
        <v>0</v>
      </c>
      <c r="F128" s="219">
        <f>'สรุปการคำนวณ ปี 2568'!I19</f>
        <v>0</v>
      </c>
      <c r="G128" s="219">
        <f t="shared" si="65"/>
        <v>0</v>
      </c>
      <c r="H128" s="219">
        <f>'สรุปการคำนวณ ปี 2568'!K19</f>
        <v>0</v>
      </c>
      <c r="I128" s="219">
        <f t="shared" si="66"/>
        <v>0</v>
      </c>
      <c r="J128" s="219">
        <f>'สรุปการคำนวณ ปี 2568'!M19</f>
        <v>0</v>
      </c>
      <c r="K128" s="219">
        <f t="shared" si="67"/>
        <v>0</v>
      </c>
      <c r="L128" s="219">
        <f>'สรุปการคำนวณ ปี 2568'!O19</f>
        <v>0</v>
      </c>
      <c r="M128" s="219">
        <f t="shared" si="68"/>
        <v>0</v>
      </c>
      <c r="N128" s="219">
        <f>'สรุปการคำนวณ ปี 2568'!Q19</f>
        <v>0</v>
      </c>
      <c r="O128" s="219">
        <f t="shared" si="69"/>
        <v>0</v>
      </c>
      <c r="P128" s="219">
        <f>'สรุปการคำนวณ ปี 2568'!S19</f>
        <v>0</v>
      </c>
      <c r="Q128" s="219">
        <f t="shared" si="70"/>
        <v>0</v>
      </c>
      <c r="R128" s="219">
        <f>'สรุปการคำนวณ ปี 2568'!U19</f>
        <v>0</v>
      </c>
      <c r="S128" s="219">
        <f t="shared" si="71"/>
        <v>0</v>
      </c>
      <c r="T128" s="219">
        <f>'สรุปการคำนวณ ปี 2568'!W19</f>
        <v>0</v>
      </c>
      <c r="U128" s="219">
        <f t="shared" si="72"/>
        <v>0</v>
      </c>
      <c r="V128" s="219">
        <f>'สรุปการคำนวณ ปี 2568'!Y19</f>
        <v>0</v>
      </c>
      <c r="W128" s="219">
        <f t="shared" si="73"/>
        <v>0</v>
      </c>
      <c r="X128" s="219">
        <f>'สรุปการคำนวณ ปี 2568'!AA19</f>
        <v>0</v>
      </c>
      <c r="Y128" s="219">
        <f t="shared" si="74"/>
        <v>0</v>
      </c>
      <c r="Z128" s="219">
        <f>'สรุปการคำนวณ ปี 2568'!AC19</f>
        <v>0</v>
      </c>
      <c r="AA128" s="219">
        <f t="shared" si="75"/>
        <v>0</v>
      </c>
      <c r="AB128" s="234">
        <f t="shared" si="61"/>
        <v>0</v>
      </c>
      <c r="AC128" s="234">
        <f t="shared" si="61"/>
        <v>0</v>
      </c>
      <c r="AD128" s="234">
        <f t="shared" si="62"/>
        <v>0</v>
      </c>
      <c r="AE128" s="234">
        <f t="shared" si="63"/>
        <v>0</v>
      </c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T128" s="93"/>
      <c r="AU128" s="93"/>
    </row>
    <row r="129" spans="1:47" ht="30" customHeight="1">
      <c r="A129" s="267"/>
      <c r="B129" s="268"/>
      <c r="C129" s="218" t="s">
        <v>7</v>
      </c>
      <c r="D129" s="219">
        <f>'สรุปการคำนวณ ปี 2568'!G20</f>
        <v>4050.8746630000001</v>
      </c>
      <c r="E129" s="219">
        <f t="shared" si="64"/>
        <v>9167.9810370000014</v>
      </c>
      <c r="F129" s="219">
        <f>'สรุปการคำนวณ ปี 2568'!I20</f>
        <v>5271.8904109999994</v>
      </c>
      <c r="G129" s="219">
        <f t="shared" si="65"/>
        <v>6348.6250210000007</v>
      </c>
      <c r="H129" s="219">
        <f>'สรุปการคำนวณ ปี 2568'!K20</f>
        <v>9714.6666780000014</v>
      </c>
      <c r="I129" s="219">
        <f t="shared" si="66"/>
        <v>8162.4171900000001</v>
      </c>
      <c r="J129" s="219">
        <f>'สรุปการคำนวณ ปี 2568'!M20</f>
        <v>11865.531418999999</v>
      </c>
      <c r="K129" s="219">
        <f t="shared" si="67"/>
        <v>11415.251493</v>
      </c>
      <c r="L129" s="219">
        <f>'สรุปการคำนวณ ปี 2568'!O20</f>
        <v>10776.614246000001</v>
      </c>
      <c r="M129" s="219">
        <f t="shared" si="68"/>
        <v>10489.781624000001</v>
      </c>
      <c r="N129" s="219">
        <f>'สรุปการคำนวณ ปี 2568'!Q20</f>
        <v>11711.272277</v>
      </c>
      <c r="O129" s="219">
        <f t="shared" si="69"/>
        <v>0</v>
      </c>
      <c r="P129" s="219">
        <f>'สรุปการคำนวณ ปี 2568'!S20</f>
        <v>12072.909935000001</v>
      </c>
      <c r="Q129" s="219">
        <f t="shared" si="70"/>
        <v>0</v>
      </c>
      <c r="R129" s="219">
        <f>'สรุปการคำนวณ ปี 2568'!U20</f>
        <v>11738.026925</v>
      </c>
      <c r="S129" s="219">
        <f t="shared" si="71"/>
        <v>0</v>
      </c>
      <c r="T129" s="219">
        <f>'สรุปการคำนวณ ปี 2568'!W20</f>
        <v>11317.016143999999</v>
      </c>
      <c r="U129" s="219">
        <f t="shared" si="72"/>
        <v>0</v>
      </c>
      <c r="V129" s="219">
        <f>'สรุปการคำนวณ ปี 2568'!Y20</f>
        <v>9766.4013290000003</v>
      </c>
      <c r="W129" s="219">
        <f t="shared" si="73"/>
        <v>0</v>
      </c>
      <c r="X129" s="219">
        <f>'สรุปการคำนวณ ปี 2568'!AA20</f>
        <v>7523.4999990000006</v>
      </c>
      <c r="Y129" s="219">
        <f t="shared" si="74"/>
        <v>0</v>
      </c>
      <c r="Z129" s="219">
        <f>'สรุปการคำนวณ ปี 2568'!AC20</f>
        <v>6596.4804400000003</v>
      </c>
      <c r="AA129" s="219">
        <f t="shared" si="75"/>
        <v>0</v>
      </c>
      <c r="AB129" s="234">
        <f t="shared" si="61"/>
        <v>112405.18446600001</v>
      </c>
      <c r="AC129" s="234">
        <f t="shared" si="61"/>
        <v>45584.056365000004</v>
      </c>
      <c r="AD129" s="234">
        <f t="shared" si="62"/>
        <v>9367.0987055000005</v>
      </c>
      <c r="AE129" s="234">
        <f t="shared" si="63"/>
        <v>3798.6713637500002</v>
      </c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T129" s="93"/>
      <c r="AU129" s="93"/>
    </row>
    <row r="130" spans="1:47" ht="30" customHeight="1">
      <c r="A130" s="267"/>
      <c r="B130" s="268"/>
      <c r="C130" s="218" t="s">
        <v>40</v>
      </c>
      <c r="D130" s="219">
        <f>'สรุปการคำนวณ ปี 2568'!G21</f>
        <v>893.34999999999991</v>
      </c>
      <c r="E130" s="219">
        <f t="shared" si="64"/>
        <v>761.97499999999991</v>
      </c>
      <c r="F130" s="219">
        <f>'สรุปการคำนวณ ปี 2568'!I21</f>
        <v>788.25</v>
      </c>
      <c r="G130" s="219">
        <f t="shared" si="65"/>
        <v>446.67499999999995</v>
      </c>
      <c r="H130" s="219">
        <f>'สรุปการคำนวณ ปี 2568'!K21</f>
        <v>693.66</v>
      </c>
      <c r="I130" s="219">
        <f t="shared" si="66"/>
        <v>614.83499999999992</v>
      </c>
      <c r="J130" s="219">
        <f>'สรุปการคำนวณ ปี 2568'!M21</f>
        <v>315.29999999999995</v>
      </c>
      <c r="K130" s="219">
        <f t="shared" si="67"/>
        <v>0</v>
      </c>
      <c r="L130" s="219">
        <f>'สรุปการคำนวณ ปี 2568'!O21</f>
        <v>1313.75</v>
      </c>
      <c r="M130" s="219">
        <f t="shared" si="68"/>
        <v>814.52499999999998</v>
      </c>
      <c r="N130" s="219">
        <f>'สรุปการคำนวณ ปี 2568'!Q21</f>
        <v>525.5</v>
      </c>
      <c r="O130" s="219">
        <f t="shared" si="69"/>
        <v>0</v>
      </c>
      <c r="P130" s="219">
        <f>'สรุปการคำนวณ ปี 2568'!S21</f>
        <v>825.03499999999997</v>
      </c>
      <c r="Q130" s="219">
        <f t="shared" si="70"/>
        <v>0</v>
      </c>
      <c r="R130" s="219">
        <f>'สรุปการคำนวณ ปี 2568'!U21</f>
        <v>945.9</v>
      </c>
      <c r="S130" s="219">
        <f t="shared" si="71"/>
        <v>0</v>
      </c>
      <c r="T130" s="219">
        <f>'สรุปการคำนวณ ปี 2568'!W21</f>
        <v>446.67499999999995</v>
      </c>
      <c r="U130" s="219">
        <f t="shared" si="72"/>
        <v>0</v>
      </c>
      <c r="V130" s="219">
        <f>'สรุปการคำนวณ ปี 2568'!Y21</f>
        <v>888.09499999999991</v>
      </c>
      <c r="W130" s="219">
        <f t="shared" si="73"/>
        <v>0</v>
      </c>
      <c r="X130" s="219">
        <f>'สรุปการคำนวณ ปี 2568'!AA21</f>
        <v>709.42499999999995</v>
      </c>
      <c r="Y130" s="219">
        <f t="shared" si="74"/>
        <v>0</v>
      </c>
      <c r="Z130" s="219">
        <f>'สรุปการคำนวณ ปี 2568'!AC21</f>
        <v>772.4849999999999</v>
      </c>
      <c r="AA130" s="219">
        <f t="shared" si="75"/>
        <v>0</v>
      </c>
      <c r="AB130" s="234">
        <f t="shared" si="61"/>
        <v>9117.4249999999993</v>
      </c>
      <c r="AC130" s="234">
        <f t="shared" si="61"/>
        <v>2638.0099999999998</v>
      </c>
      <c r="AD130" s="234">
        <f t="shared" si="62"/>
        <v>759.78541666666661</v>
      </c>
      <c r="AE130" s="234">
        <f t="shared" si="63"/>
        <v>219.83416666666665</v>
      </c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T130" s="93"/>
      <c r="AU130" s="93"/>
    </row>
    <row r="131" spans="1:47" ht="30" hidden="1" customHeight="1">
      <c r="A131" s="267"/>
      <c r="B131" s="268"/>
      <c r="C131" s="218" t="s">
        <v>72</v>
      </c>
      <c r="D131" s="219">
        <f>'สรุปการคำนวณ ปี 2568'!G22</f>
        <v>0</v>
      </c>
      <c r="E131" s="219">
        <f t="shared" si="64"/>
        <v>0</v>
      </c>
      <c r="F131" s="219">
        <f>'สรุปการคำนวณ ปี 2568'!I22</f>
        <v>0</v>
      </c>
      <c r="G131" s="219">
        <f t="shared" si="65"/>
        <v>0</v>
      </c>
      <c r="H131" s="219">
        <f>'สรุปการคำนวณ ปี 2568'!K22</f>
        <v>0</v>
      </c>
      <c r="I131" s="219">
        <f t="shared" si="66"/>
        <v>0</v>
      </c>
      <c r="J131" s="219">
        <f>'สรุปการคำนวณ ปี 2568'!M22</f>
        <v>0</v>
      </c>
      <c r="K131" s="219">
        <f t="shared" si="67"/>
        <v>0</v>
      </c>
      <c r="L131" s="219">
        <f>'สรุปการคำนวณ ปี 2568'!O22</f>
        <v>0</v>
      </c>
      <c r="M131" s="219">
        <f t="shared" si="68"/>
        <v>0</v>
      </c>
      <c r="N131" s="219">
        <f>'สรุปการคำนวณ ปี 2568'!Q22</f>
        <v>0</v>
      </c>
      <c r="O131" s="219">
        <f t="shared" si="69"/>
        <v>0</v>
      </c>
      <c r="P131" s="219">
        <f>'สรุปการคำนวณ ปี 2568'!S22</f>
        <v>0</v>
      </c>
      <c r="Q131" s="219">
        <f t="shared" si="70"/>
        <v>0</v>
      </c>
      <c r="R131" s="219">
        <f>'สรุปการคำนวณ ปี 2568'!U22</f>
        <v>0</v>
      </c>
      <c r="S131" s="219">
        <f t="shared" si="71"/>
        <v>0</v>
      </c>
      <c r="T131" s="219">
        <f>'สรุปการคำนวณ ปี 2568'!W22</f>
        <v>0</v>
      </c>
      <c r="U131" s="219">
        <f t="shared" si="72"/>
        <v>0</v>
      </c>
      <c r="V131" s="219">
        <f>'สรุปการคำนวณ ปี 2568'!Y22</f>
        <v>0</v>
      </c>
      <c r="W131" s="219">
        <f t="shared" si="73"/>
        <v>0</v>
      </c>
      <c r="X131" s="219">
        <f>'สรุปการคำนวณ ปี 2568'!AA22</f>
        <v>0</v>
      </c>
      <c r="Y131" s="219">
        <f t="shared" si="74"/>
        <v>0</v>
      </c>
      <c r="Z131" s="219">
        <f>'สรุปการคำนวณ ปี 2568'!AC22</f>
        <v>0</v>
      </c>
      <c r="AA131" s="219">
        <f t="shared" si="75"/>
        <v>0</v>
      </c>
      <c r="AB131" s="234">
        <f t="shared" si="61"/>
        <v>0</v>
      </c>
      <c r="AC131" s="234">
        <f t="shared" si="61"/>
        <v>0</v>
      </c>
      <c r="AD131" s="234">
        <f t="shared" si="62"/>
        <v>0</v>
      </c>
      <c r="AE131" s="234">
        <f t="shared" si="63"/>
        <v>0</v>
      </c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T131" s="93"/>
      <c r="AU131" s="93"/>
    </row>
    <row r="132" spans="1:47" ht="30" customHeight="1">
      <c r="A132" s="267"/>
      <c r="B132" s="268"/>
      <c r="C132" s="218" t="s">
        <v>73</v>
      </c>
      <c r="D132" s="219">
        <f>'สรุปการคำนวณ ปี 2568'!G23</f>
        <v>323.51800000000003</v>
      </c>
      <c r="E132" s="219">
        <f t="shared" si="64"/>
        <v>436.04600000000005</v>
      </c>
      <c r="F132" s="219">
        <f>'สรุปการคำนวณ ปี 2568'!I23</f>
        <v>293.76300000000003</v>
      </c>
      <c r="G132" s="219">
        <f t="shared" si="65"/>
        <v>712.49700000000007</v>
      </c>
      <c r="H132" s="219">
        <f>'สรุปการคำนวณ ปี 2568'!K23</f>
        <v>304.58300000000003</v>
      </c>
      <c r="I132" s="219">
        <f t="shared" si="66"/>
        <v>420.35700000000003</v>
      </c>
      <c r="J132" s="219">
        <f>'สรุปการคำนวณ ปี 2568'!M23</f>
        <v>405.209</v>
      </c>
      <c r="K132" s="219">
        <f t="shared" si="67"/>
        <v>420.35700000000003</v>
      </c>
      <c r="L132" s="219">
        <f>'สรุปการคำนวณ ปี 2568'!O23</f>
        <v>236.41700000000003</v>
      </c>
      <c r="M132" s="219">
        <f t="shared" si="68"/>
        <v>386.815</v>
      </c>
      <c r="N132" s="219">
        <f>'สรุปการคำนวณ ปี 2568'!Q23</f>
        <v>359.76500000000004</v>
      </c>
      <c r="O132" s="219">
        <f t="shared" si="69"/>
        <v>0</v>
      </c>
      <c r="P132" s="219">
        <f>'สรุปการคำนวณ ปี 2568'!S23</f>
        <v>345.69900000000001</v>
      </c>
      <c r="Q132" s="219">
        <f t="shared" si="70"/>
        <v>0</v>
      </c>
      <c r="R132" s="219">
        <f>'สรุปการคำนวณ ปี 2568'!U23</f>
        <v>327.846</v>
      </c>
      <c r="S132" s="219">
        <f t="shared" si="71"/>
        <v>0</v>
      </c>
      <c r="T132" s="219">
        <f>'สรุปการคำนวณ ปี 2568'!W23</f>
        <v>409.53700000000003</v>
      </c>
      <c r="U132" s="219">
        <f t="shared" si="72"/>
        <v>0</v>
      </c>
      <c r="V132" s="219">
        <f>'สรุปการคำนวณ ปี 2568'!Y23</f>
        <v>326.76400000000001</v>
      </c>
      <c r="W132" s="219">
        <f t="shared" si="73"/>
        <v>0</v>
      </c>
      <c r="X132" s="219">
        <f>'สรุปการคำนวณ ปี 2568'!AA23</f>
        <v>285.64800000000002</v>
      </c>
      <c r="Y132" s="219">
        <f t="shared" si="74"/>
        <v>0</v>
      </c>
      <c r="Z132" s="219">
        <f>'สรุปการคำนวณ ปี 2568'!AC23</f>
        <v>356.51900000000001</v>
      </c>
      <c r="AA132" s="219">
        <f t="shared" si="75"/>
        <v>0</v>
      </c>
      <c r="AB132" s="234">
        <f t="shared" si="61"/>
        <v>3975.2680000000009</v>
      </c>
      <c r="AC132" s="234">
        <f t="shared" si="61"/>
        <v>2376.0720000000001</v>
      </c>
      <c r="AD132" s="234">
        <f t="shared" si="62"/>
        <v>331.27233333333339</v>
      </c>
      <c r="AE132" s="234">
        <f t="shared" si="63"/>
        <v>198.006</v>
      </c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T132" s="93"/>
      <c r="AU132" s="93"/>
    </row>
    <row r="133" spans="1:47" ht="30" customHeight="1">
      <c r="A133" s="267"/>
      <c r="B133" s="268"/>
      <c r="C133" s="220" t="s">
        <v>29</v>
      </c>
      <c r="D133" s="219">
        <f>'สรุปการคำนวณ ปี 2568'!G24</f>
        <v>1648.1279999999999</v>
      </c>
      <c r="E133" s="219">
        <f t="shared" si="64"/>
        <v>1859.944</v>
      </c>
      <c r="F133" s="219">
        <f>'สรุปการคำนวณ ปี 2568'!I24</f>
        <v>1610.3119999999999</v>
      </c>
      <c r="G133" s="219">
        <f t="shared" si="65"/>
        <v>1970.6079999999997</v>
      </c>
      <c r="H133" s="219">
        <f>'สรุปการคำนวณ ปี 2568'!K24</f>
        <v>1882.4479999999999</v>
      </c>
      <c r="I133" s="219">
        <f t="shared" si="66"/>
        <v>1448.144</v>
      </c>
      <c r="J133" s="219">
        <f>'สรุปการคำนวณ ปี 2568'!M24</f>
        <v>1156.056</v>
      </c>
      <c r="K133" s="219">
        <f t="shared" si="67"/>
        <v>1496.3999999999999</v>
      </c>
      <c r="L133" s="219">
        <f>'สรุปการคำนวณ ปี 2568'!O24</f>
        <v>1340.0319999999999</v>
      </c>
      <c r="M133" s="219">
        <f t="shared" si="68"/>
        <v>1491.992</v>
      </c>
      <c r="N133" s="219">
        <f>'สรุปการคำนวณ ปี 2568'!Q24</f>
        <v>2699.5519999999997</v>
      </c>
      <c r="O133" s="219">
        <f t="shared" si="69"/>
        <v>0</v>
      </c>
      <c r="P133" s="219">
        <f>'สรุปการคำนวณ ปี 2568'!S24</f>
        <v>1462.76</v>
      </c>
      <c r="Q133" s="219">
        <f t="shared" si="70"/>
        <v>0</v>
      </c>
      <c r="R133" s="219">
        <f>'สรุปการคำนวณ ปี 2568'!U24</f>
        <v>1645.3440000000001</v>
      </c>
      <c r="S133" s="219">
        <f t="shared" si="71"/>
        <v>0</v>
      </c>
      <c r="T133" s="219">
        <f>'สรุปการคำนวณ ปี 2568'!W24</f>
        <v>1674.1119999999999</v>
      </c>
      <c r="U133" s="219">
        <f t="shared" si="72"/>
        <v>0</v>
      </c>
      <c r="V133" s="219">
        <f>'สรุปการคำนวณ ปี 2568'!Y24</f>
        <v>1869.4559999999997</v>
      </c>
      <c r="W133" s="219">
        <f t="shared" si="73"/>
        <v>0</v>
      </c>
      <c r="X133" s="219">
        <f>'สรุปการคำนวณ ปี 2568'!AA24</f>
        <v>2064.1039999999998</v>
      </c>
      <c r="Y133" s="219">
        <f t="shared" si="74"/>
        <v>0</v>
      </c>
      <c r="Z133" s="219">
        <f>'สรุปการคำนวณ ปี 2568'!AC24</f>
        <v>1353.7199999999998</v>
      </c>
      <c r="AA133" s="219">
        <f t="shared" si="75"/>
        <v>0</v>
      </c>
      <c r="AB133" s="234">
        <f t="shared" si="61"/>
        <v>20406.023999999998</v>
      </c>
      <c r="AC133" s="234">
        <f t="shared" si="61"/>
        <v>8267.0879999999997</v>
      </c>
      <c r="AD133" s="234">
        <f t="shared" si="62"/>
        <v>1700.5019999999997</v>
      </c>
      <c r="AE133" s="234">
        <f t="shared" si="63"/>
        <v>688.92399999999998</v>
      </c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T133" s="93"/>
      <c r="AU133" s="93"/>
    </row>
    <row r="134" spans="1:47" ht="30" hidden="1" customHeight="1">
      <c r="A134" s="269"/>
      <c r="B134" s="270"/>
      <c r="C134" s="221" t="s">
        <v>99</v>
      </c>
      <c r="D134" s="219">
        <f>'สรุปการคำนวณ ปี 2568'!G25</f>
        <v>0</v>
      </c>
      <c r="E134" s="219">
        <f t="shared" si="64"/>
        <v>0</v>
      </c>
      <c r="F134" s="219">
        <f>'สรุปการคำนวณ ปี 2568'!I25</f>
        <v>0</v>
      </c>
      <c r="G134" s="219">
        <f t="shared" si="65"/>
        <v>0</v>
      </c>
      <c r="H134" s="219">
        <f>'สรุปการคำนวณ ปี 2568'!K25</f>
        <v>0</v>
      </c>
      <c r="I134" s="219">
        <f t="shared" si="66"/>
        <v>0</v>
      </c>
      <c r="J134" s="219">
        <f>'สรุปการคำนวณ ปี 2568'!M25</f>
        <v>0</v>
      </c>
      <c r="K134" s="219">
        <f t="shared" si="67"/>
        <v>0</v>
      </c>
      <c r="L134" s="219">
        <f>'สรุปการคำนวณ ปี 2568'!O25</f>
        <v>0</v>
      </c>
      <c r="M134" s="219">
        <f t="shared" si="68"/>
        <v>0</v>
      </c>
      <c r="N134" s="219">
        <f>'สรุปการคำนวณ ปี 2568'!Q25</f>
        <v>0</v>
      </c>
      <c r="O134" s="219">
        <f t="shared" si="69"/>
        <v>0</v>
      </c>
      <c r="P134" s="219">
        <f>'สรุปการคำนวณ ปี 2568'!S25</f>
        <v>0</v>
      </c>
      <c r="Q134" s="219">
        <f t="shared" si="70"/>
        <v>0</v>
      </c>
      <c r="R134" s="219">
        <f>'สรุปการคำนวณ ปี 2568'!U25</f>
        <v>0</v>
      </c>
      <c r="S134" s="219">
        <f t="shared" si="71"/>
        <v>0</v>
      </c>
      <c r="T134" s="219">
        <f>'สรุปการคำนวณ ปี 2568'!W25</f>
        <v>0</v>
      </c>
      <c r="U134" s="219">
        <f t="shared" si="72"/>
        <v>0</v>
      </c>
      <c r="V134" s="219">
        <f>'สรุปการคำนวณ ปี 2568'!Y25</f>
        <v>0</v>
      </c>
      <c r="W134" s="219">
        <f t="shared" si="73"/>
        <v>0</v>
      </c>
      <c r="X134" s="219">
        <f>'สรุปการคำนวณ ปี 2568'!AA25</f>
        <v>0</v>
      </c>
      <c r="Y134" s="219">
        <f t="shared" si="74"/>
        <v>0</v>
      </c>
      <c r="Z134" s="219">
        <f>'สรุปการคำนวณ ปี 2568'!AC25</f>
        <v>0</v>
      </c>
      <c r="AA134" s="219">
        <f t="shared" si="75"/>
        <v>0</v>
      </c>
      <c r="AB134" s="234">
        <f t="shared" si="61"/>
        <v>0</v>
      </c>
      <c r="AC134" s="234">
        <f t="shared" si="61"/>
        <v>0</v>
      </c>
      <c r="AD134" s="234">
        <f t="shared" si="62"/>
        <v>0</v>
      </c>
      <c r="AE134" s="234">
        <f t="shared" si="63"/>
        <v>0</v>
      </c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T134" s="93"/>
      <c r="AU134" s="93"/>
    </row>
    <row r="135" spans="1:47" ht="30" customHeight="1"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T135" s="93"/>
      <c r="AU135" s="93"/>
    </row>
    <row r="136" spans="1:47" ht="30" customHeight="1"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T136" s="93"/>
      <c r="AU136" s="93"/>
    </row>
    <row r="137" spans="1:47" ht="30" customHeight="1"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T137" s="93"/>
      <c r="AU137" s="93"/>
    </row>
    <row r="138" spans="1:47" ht="30" customHeight="1"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T138" s="93"/>
      <c r="AU138" s="93"/>
    </row>
    <row r="139" spans="1:47" ht="30" customHeight="1"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T139" s="93"/>
      <c r="AU139" s="93"/>
    </row>
    <row r="140" spans="1:47" ht="30" customHeight="1"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T140" s="93"/>
      <c r="AU140" s="93"/>
    </row>
    <row r="141" spans="1:47" ht="30" customHeight="1"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T141" s="93"/>
      <c r="AU141" s="93"/>
    </row>
    <row r="142" spans="1:47" ht="30" customHeight="1"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T142" s="93"/>
      <c r="AU142" s="93"/>
    </row>
    <row r="143" spans="1:47" ht="30" customHeight="1"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T143" s="93"/>
      <c r="AU143" s="93"/>
    </row>
    <row r="144" spans="1:47" ht="30" customHeight="1"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T144" s="93"/>
      <c r="AU144" s="93"/>
    </row>
    <row r="145" spans="1:47" ht="30" customHeight="1"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T145" s="93"/>
      <c r="AU145" s="93"/>
    </row>
    <row r="146" spans="1:47" ht="30" customHeight="1"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T146" s="93"/>
      <c r="AU146" s="93"/>
    </row>
    <row r="147" spans="1:47" ht="30" customHeight="1"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T147" s="93"/>
      <c r="AU147" s="93"/>
    </row>
    <row r="148" spans="1:47" ht="30" customHeight="1"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T148" s="93"/>
      <c r="AU148" s="93"/>
    </row>
    <row r="149" spans="1:47" ht="30" customHeight="1"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T149" s="93"/>
      <c r="AU149" s="93"/>
    </row>
    <row r="150" spans="1:47" ht="30" customHeight="1"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T150" s="93"/>
      <c r="AU150" s="93"/>
    </row>
    <row r="151" spans="1:47" ht="30" customHeight="1"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T151" s="93"/>
      <c r="AU151" s="93"/>
    </row>
    <row r="152" spans="1:47" ht="30" customHeight="1"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T152" s="93"/>
      <c r="AU152" s="93"/>
    </row>
    <row r="153" spans="1:47" ht="30" customHeight="1"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T153" s="93"/>
      <c r="AU153" s="93"/>
    </row>
    <row r="154" spans="1:47" ht="30" customHeight="1"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T154" s="93"/>
      <c r="AU154" s="93"/>
    </row>
    <row r="155" spans="1:47" ht="30" customHeight="1"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T155" s="93"/>
      <c r="AU155" s="93"/>
    </row>
    <row r="156" spans="1:47" ht="30" customHeight="1">
      <c r="A156" s="224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T156" s="93"/>
      <c r="AU156" s="93"/>
    </row>
    <row r="157" spans="1:47" ht="30" customHeight="1">
      <c r="A157" s="224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T157" s="93"/>
      <c r="AU157" s="93"/>
    </row>
    <row r="158" spans="1:47" ht="30" customHeight="1">
      <c r="A158" s="224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T158" s="93"/>
      <c r="AU158" s="93"/>
    </row>
    <row r="159" spans="1:47" ht="30" customHeight="1">
      <c r="A159" s="224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T159" s="93"/>
      <c r="AU159" s="93"/>
    </row>
    <row r="160" spans="1:47" ht="30" customHeight="1">
      <c r="A160" s="224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T160" s="93"/>
      <c r="AU160" s="93"/>
    </row>
    <row r="161" spans="1:47" ht="30" customHeight="1">
      <c r="A161" s="224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T161" s="93"/>
      <c r="AU161" s="93"/>
    </row>
    <row r="162" spans="1:47" ht="30" customHeight="1">
      <c r="A162" s="224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T162" s="93"/>
      <c r="AU162" s="93"/>
    </row>
    <row r="163" spans="1:47" ht="30" customHeight="1">
      <c r="A163" s="224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T163" s="93"/>
      <c r="AU163" s="93"/>
    </row>
    <row r="164" spans="1:47" ht="30" customHeight="1">
      <c r="A164" s="224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T164" s="93"/>
      <c r="AU164" s="93"/>
    </row>
    <row r="165" spans="1:47" ht="30" customHeight="1">
      <c r="A165" s="224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T165" s="93"/>
      <c r="AU165" s="93"/>
    </row>
    <row r="166" spans="1:47" ht="30" customHeight="1">
      <c r="A166" s="224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T166" s="93"/>
      <c r="AU166" s="93"/>
    </row>
    <row r="167" spans="1:47" ht="30" customHeight="1">
      <c r="A167" s="224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T167" s="93"/>
      <c r="AU167" s="93"/>
    </row>
    <row r="168" spans="1:47" ht="30" customHeight="1"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T168" s="93"/>
      <c r="AU168" s="93"/>
    </row>
    <row r="169" spans="1:47" ht="30" customHeight="1"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T169" s="93"/>
      <c r="AU169" s="93"/>
    </row>
    <row r="170" spans="1:47" ht="30" customHeight="1"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T170" s="93"/>
      <c r="AU170" s="93"/>
    </row>
    <row r="171" spans="1:47" ht="30" customHeight="1"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T171" s="93"/>
      <c r="AU171" s="93"/>
    </row>
    <row r="172" spans="1:47" ht="30" customHeight="1"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T172" s="93"/>
      <c r="AU172" s="93"/>
    </row>
    <row r="173" spans="1:47" s="149" customFormat="1" ht="24.6">
      <c r="A173" s="264" t="s">
        <v>260</v>
      </c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64"/>
      <c r="P173" s="264"/>
      <c r="Q173" s="264"/>
      <c r="R173" s="264"/>
      <c r="S173" s="264"/>
      <c r="T173" s="264"/>
      <c r="U173" s="264"/>
      <c r="V173" s="264"/>
      <c r="W173" s="264"/>
      <c r="X173" s="264"/>
      <c r="Y173" s="264"/>
      <c r="Z173" s="264"/>
      <c r="AA173" s="264"/>
      <c r="AB173" s="264"/>
      <c r="AC173" s="264"/>
      <c r="AD173" s="264"/>
      <c r="AE173" s="264"/>
      <c r="AF173" s="148"/>
      <c r="AG173" s="148"/>
      <c r="AH173" s="148"/>
      <c r="AI173" s="148"/>
      <c r="AJ173" s="148"/>
      <c r="AK173" s="148"/>
      <c r="AL173" s="148"/>
    </row>
    <row r="174" spans="1:47" s="149" customFormat="1" ht="30.6" customHeight="1">
      <c r="A174" s="264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4"/>
      <c r="T174" s="264"/>
      <c r="U174" s="264"/>
      <c r="V174" s="264"/>
      <c r="W174" s="264"/>
      <c r="X174" s="264"/>
      <c r="Y174" s="264"/>
      <c r="Z174" s="264"/>
      <c r="AA174" s="264"/>
      <c r="AB174" s="264"/>
      <c r="AC174" s="264"/>
      <c r="AD174" s="264"/>
      <c r="AE174" s="264"/>
      <c r="AF174" s="148"/>
      <c r="AG174" s="148"/>
      <c r="AH174" s="148"/>
      <c r="AI174" s="148"/>
      <c r="AJ174" s="148"/>
      <c r="AK174" s="148"/>
      <c r="AL174" s="148"/>
      <c r="AM174" s="150"/>
      <c r="AN174" s="150"/>
      <c r="AO174" s="150"/>
      <c r="AP174" s="150"/>
      <c r="AQ174" s="150"/>
      <c r="AR174" s="150"/>
      <c r="AT174" s="150"/>
      <c r="AU174" s="150"/>
    </row>
    <row r="175" spans="1:47" s="149" customFormat="1" ht="49.95" customHeight="1">
      <c r="A175" s="151" t="s">
        <v>242</v>
      </c>
      <c r="B175" s="151"/>
      <c r="C175" s="152" t="s">
        <v>261</v>
      </c>
      <c r="D175" s="152" t="s">
        <v>262</v>
      </c>
      <c r="E175" s="153"/>
      <c r="F175" s="153"/>
      <c r="G175" s="153"/>
      <c r="H175" s="153"/>
      <c r="I175" s="153"/>
      <c r="J175" s="153"/>
      <c r="K175" s="153"/>
      <c r="L175" s="153"/>
      <c r="M175" s="154"/>
      <c r="N175" s="155"/>
      <c r="O175" s="152" t="s">
        <v>253</v>
      </c>
      <c r="P175" s="154"/>
      <c r="Q175" s="154"/>
      <c r="R175" s="152" t="s">
        <v>261</v>
      </c>
      <c r="S175" s="152"/>
      <c r="T175" s="153"/>
      <c r="U175" s="152" t="s">
        <v>262</v>
      </c>
      <c r="V175" s="153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48"/>
      <c r="AG175" s="148"/>
      <c r="AH175" s="148"/>
      <c r="AI175" s="148"/>
      <c r="AJ175" s="148"/>
      <c r="AK175" s="148"/>
      <c r="AL175" s="148"/>
      <c r="AM175" s="150"/>
      <c r="AN175" s="150"/>
      <c r="AO175" s="150"/>
      <c r="AP175" s="150"/>
      <c r="AQ175" s="150"/>
      <c r="AR175" s="150"/>
      <c r="AT175" s="150"/>
      <c r="AU175" s="150"/>
    </row>
    <row r="176" spans="1:47" s="149" customFormat="1" ht="49.95" customHeight="1">
      <c r="A176" s="91" t="s">
        <v>240</v>
      </c>
      <c r="B176" s="91"/>
      <c r="C176" s="156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155"/>
      <c r="O176" s="91" t="s">
        <v>240</v>
      </c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  <c r="AA176" s="157"/>
      <c r="AB176" s="157"/>
      <c r="AC176" s="157"/>
      <c r="AD176" s="157"/>
      <c r="AE176" s="157"/>
      <c r="AF176" s="158"/>
      <c r="AG176" s="158"/>
      <c r="AH176" s="158"/>
      <c r="AI176" s="148"/>
      <c r="AJ176" s="148"/>
      <c r="AK176" s="148"/>
      <c r="AL176" s="148"/>
      <c r="AM176" s="150"/>
      <c r="AN176" s="150"/>
      <c r="AO176" s="150"/>
      <c r="AP176" s="150"/>
      <c r="AQ176" s="150"/>
      <c r="AR176" s="150"/>
      <c r="AT176" s="150"/>
      <c r="AU176" s="150"/>
    </row>
    <row r="177" spans="1:47" s="149" customFormat="1" ht="57" customHeight="1">
      <c r="A177" s="279" t="s">
        <v>239</v>
      </c>
      <c r="B177" s="279"/>
      <c r="C177" s="159"/>
      <c r="D177" s="160"/>
      <c r="E177" s="93"/>
      <c r="F177" s="93"/>
      <c r="G177" s="93"/>
      <c r="H177" s="93"/>
      <c r="I177" s="93"/>
      <c r="J177" s="93"/>
      <c r="K177" s="93"/>
      <c r="L177" s="93"/>
      <c r="M177" s="157"/>
      <c r="N177" s="155"/>
      <c r="O177" s="279" t="s">
        <v>239</v>
      </c>
      <c r="P177" s="279"/>
      <c r="Q177" s="279"/>
      <c r="R177" s="159"/>
      <c r="S177" s="157"/>
      <c r="T177" s="157"/>
      <c r="U177" s="157"/>
      <c r="V177" s="157"/>
      <c r="W177" s="157"/>
      <c r="X177" s="157"/>
      <c r="Y177" s="157"/>
      <c r="Z177" s="157"/>
      <c r="AA177" s="157"/>
      <c r="AB177" s="157"/>
      <c r="AC177" s="157"/>
      <c r="AD177" s="157"/>
      <c r="AE177" s="157"/>
      <c r="AF177" s="158"/>
      <c r="AG177" s="158"/>
      <c r="AH177" s="158"/>
      <c r="AI177" s="148"/>
      <c r="AJ177" s="148"/>
      <c r="AK177" s="148"/>
      <c r="AL177" s="148"/>
      <c r="AM177" s="150"/>
      <c r="AN177" s="150"/>
      <c r="AO177" s="150"/>
      <c r="AP177" s="150"/>
      <c r="AQ177" s="150"/>
      <c r="AR177" s="150"/>
      <c r="AT177" s="150"/>
      <c r="AU177" s="150"/>
    </row>
    <row r="178" spans="1:47" s="149" customFormat="1" ht="49.95" customHeight="1">
      <c r="A178" s="91" t="s">
        <v>237</v>
      </c>
      <c r="B178" s="92"/>
      <c r="C178" s="92"/>
      <c r="D178" s="93"/>
      <c r="E178" s="93"/>
      <c r="F178" s="93"/>
      <c r="G178" s="93"/>
      <c r="H178" s="93"/>
      <c r="I178" s="93"/>
      <c r="J178" s="93"/>
      <c r="K178" s="93"/>
      <c r="L178" s="93"/>
      <c r="M178" s="157"/>
      <c r="N178" s="155"/>
      <c r="O178" s="92" t="s">
        <v>237</v>
      </c>
      <c r="P178" s="157"/>
      <c r="Q178" s="157"/>
      <c r="R178" s="157"/>
      <c r="S178" s="157"/>
      <c r="T178" s="157"/>
      <c r="U178" s="157"/>
      <c r="V178" s="157"/>
      <c r="W178" s="157"/>
      <c r="X178" s="157"/>
      <c r="Y178" s="157"/>
      <c r="Z178" s="157"/>
      <c r="AA178" s="157"/>
      <c r="AB178" s="157"/>
      <c r="AC178" s="157"/>
      <c r="AD178" s="157"/>
      <c r="AE178" s="157"/>
      <c r="AF178" s="158"/>
      <c r="AG178" s="158"/>
      <c r="AH178" s="158"/>
      <c r="AM178" s="150"/>
      <c r="AN178" s="150"/>
      <c r="AO178" s="150"/>
      <c r="AP178" s="150"/>
      <c r="AQ178" s="150"/>
      <c r="AR178" s="150"/>
      <c r="AT178" s="150"/>
      <c r="AU178" s="150"/>
    </row>
    <row r="179" spans="1:47" s="149" customFormat="1" ht="49.95" customHeight="1">
      <c r="A179" s="151" t="s">
        <v>243</v>
      </c>
      <c r="B179" s="152"/>
      <c r="C179" s="152" t="s">
        <v>261</v>
      </c>
      <c r="D179" s="152" t="s">
        <v>262</v>
      </c>
      <c r="E179" s="153"/>
      <c r="F179" s="153"/>
      <c r="G179" s="153"/>
      <c r="H179" s="153"/>
      <c r="I179" s="153"/>
      <c r="J179" s="153"/>
      <c r="K179" s="153"/>
      <c r="L179" s="153"/>
      <c r="M179" s="154"/>
      <c r="N179" s="155"/>
      <c r="O179" s="152" t="s">
        <v>251</v>
      </c>
      <c r="P179" s="154"/>
      <c r="Q179" s="154"/>
      <c r="R179" s="152" t="s">
        <v>261</v>
      </c>
      <c r="S179" s="152"/>
      <c r="T179" s="153"/>
      <c r="U179" s="152" t="s">
        <v>262</v>
      </c>
      <c r="V179" s="153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8"/>
      <c r="AG179" s="158"/>
      <c r="AH179" s="158"/>
      <c r="AM179" s="150"/>
      <c r="AN179" s="150"/>
      <c r="AO179" s="150"/>
      <c r="AP179" s="150"/>
      <c r="AQ179" s="150"/>
      <c r="AR179" s="150"/>
      <c r="AT179" s="150"/>
      <c r="AU179" s="150"/>
    </row>
    <row r="180" spans="1:47" s="149" customFormat="1" ht="49.95" customHeight="1">
      <c r="A180" s="91" t="s">
        <v>240</v>
      </c>
      <c r="B180" s="91"/>
      <c r="C180" s="92"/>
      <c r="D180" s="92"/>
      <c r="E180" s="93"/>
      <c r="F180" s="93"/>
      <c r="G180" s="93"/>
      <c r="H180" s="93"/>
      <c r="I180" s="93"/>
      <c r="J180" s="93"/>
      <c r="K180" s="93"/>
      <c r="L180" s="93"/>
      <c r="M180" s="157"/>
      <c r="N180" s="155"/>
      <c r="O180" s="91" t="s">
        <v>240</v>
      </c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  <c r="AA180" s="157"/>
      <c r="AB180" s="157"/>
      <c r="AC180" s="157"/>
      <c r="AD180" s="157"/>
      <c r="AE180" s="157"/>
      <c r="AF180" s="158"/>
      <c r="AG180" s="158"/>
      <c r="AH180" s="158"/>
      <c r="AM180" s="150"/>
      <c r="AN180" s="150"/>
      <c r="AO180" s="150"/>
      <c r="AP180" s="150"/>
      <c r="AQ180" s="150"/>
      <c r="AR180" s="150"/>
      <c r="AT180" s="150"/>
      <c r="AU180" s="150"/>
    </row>
    <row r="181" spans="1:47" s="149" customFormat="1" ht="49.95" customHeight="1">
      <c r="A181" s="279" t="s">
        <v>239</v>
      </c>
      <c r="B181" s="279"/>
      <c r="C181" s="159"/>
      <c r="D181" s="160"/>
      <c r="E181" s="93"/>
      <c r="F181" s="93"/>
      <c r="G181" s="93"/>
      <c r="H181" s="93"/>
      <c r="I181" s="93"/>
      <c r="J181" s="93"/>
      <c r="K181" s="93"/>
      <c r="L181" s="93"/>
      <c r="M181" s="157"/>
      <c r="N181" s="155"/>
      <c r="O181" s="279" t="s">
        <v>239</v>
      </c>
      <c r="P181" s="279"/>
      <c r="Q181" s="279"/>
      <c r="R181" s="279"/>
      <c r="S181" s="157"/>
      <c r="T181" s="157"/>
      <c r="U181" s="157"/>
      <c r="V181" s="157"/>
      <c r="W181" s="157"/>
      <c r="X181" s="157"/>
      <c r="Y181" s="157"/>
      <c r="Z181" s="157"/>
      <c r="AA181" s="157"/>
      <c r="AB181" s="157"/>
      <c r="AC181" s="157"/>
      <c r="AD181" s="157"/>
      <c r="AE181" s="157"/>
      <c r="AF181" s="158"/>
      <c r="AG181" s="158"/>
      <c r="AH181" s="158"/>
      <c r="AM181" s="150"/>
      <c r="AN181" s="150"/>
      <c r="AO181" s="150"/>
      <c r="AP181" s="150"/>
      <c r="AQ181" s="150"/>
      <c r="AR181" s="150"/>
      <c r="AT181" s="150"/>
      <c r="AU181" s="150"/>
    </row>
    <row r="182" spans="1:47" s="149" customFormat="1" ht="49.95" customHeight="1">
      <c r="A182" s="91" t="s">
        <v>237</v>
      </c>
      <c r="B182" s="92"/>
      <c r="C182" s="92"/>
      <c r="D182" s="93"/>
      <c r="E182" s="93"/>
      <c r="F182" s="93"/>
      <c r="G182" s="93"/>
      <c r="H182" s="93"/>
      <c r="I182" s="93"/>
      <c r="J182" s="93"/>
      <c r="K182" s="93"/>
      <c r="L182" s="93"/>
      <c r="M182" s="157"/>
      <c r="N182" s="155"/>
      <c r="O182" s="92" t="s">
        <v>237</v>
      </c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  <c r="AA182" s="157"/>
      <c r="AB182" s="157"/>
      <c r="AC182" s="157"/>
      <c r="AD182" s="157"/>
      <c r="AE182" s="157"/>
      <c r="AF182" s="158"/>
      <c r="AG182" s="158"/>
      <c r="AH182" s="158"/>
      <c r="AM182" s="150"/>
      <c r="AN182" s="150"/>
      <c r="AO182" s="150"/>
      <c r="AP182" s="150"/>
      <c r="AQ182" s="150"/>
      <c r="AR182" s="150"/>
      <c r="AT182" s="150"/>
      <c r="AU182" s="150"/>
    </row>
    <row r="183" spans="1:47" s="149" customFormat="1" ht="49.95" customHeight="1">
      <c r="A183" s="151" t="s">
        <v>244</v>
      </c>
      <c r="B183" s="152"/>
      <c r="C183" s="152" t="s">
        <v>261</v>
      </c>
      <c r="D183" s="152" t="s">
        <v>262</v>
      </c>
      <c r="E183" s="153"/>
      <c r="F183" s="153"/>
      <c r="G183" s="153"/>
      <c r="H183" s="153"/>
      <c r="I183" s="153"/>
      <c r="J183" s="153"/>
      <c r="K183" s="153"/>
      <c r="L183" s="153"/>
      <c r="M183" s="154"/>
      <c r="N183" s="155"/>
      <c r="O183" s="152" t="s">
        <v>252</v>
      </c>
      <c r="P183" s="154"/>
      <c r="Q183" s="154"/>
      <c r="R183" s="152" t="s">
        <v>261</v>
      </c>
      <c r="S183" s="152"/>
      <c r="T183" s="153"/>
      <c r="U183" s="152" t="s">
        <v>262</v>
      </c>
      <c r="V183" s="153"/>
      <c r="W183" s="154"/>
      <c r="X183" s="154"/>
      <c r="Y183" s="154"/>
      <c r="Z183" s="154"/>
      <c r="AA183" s="154"/>
      <c r="AB183" s="154"/>
      <c r="AC183" s="154"/>
      <c r="AD183" s="154"/>
      <c r="AE183" s="154"/>
      <c r="AF183" s="158"/>
      <c r="AG183" s="158"/>
      <c r="AH183" s="158"/>
      <c r="AM183" s="150"/>
      <c r="AN183" s="150"/>
      <c r="AO183" s="150"/>
      <c r="AP183" s="150"/>
      <c r="AQ183" s="150"/>
      <c r="AR183" s="150"/>
      <c r="AT183" s="150"/>
      <c r="AU183" s="150"/>
    </row>
    <row r="184" spans="1:47" s="149" customFormat="1" ht="49.95" customHeight="1">
      <c r="A184" s="91" t="s">
        <v>240</v>
      </c>
      <c r="B184" s="91"/>
      <c r="C184" s="92"/>
      <c r="D184" s="92"/>
      <c r="E184" s="93"/>
      <c r="F184" s="93"/>
      <c r="G184" s="93"/>
      <c r="H184" s="93"/>
      <c r="I184" s="93"/>
      <c r="J184" s="93"/>
      <c r="K184" s="93"/>
      <c r="L184" s="93"/>
      <c r="M184" s="157"/>
      <c r="N184" s="155"/>
      <c r="O184" s="91" t="s">
        <v>240</v>
      </c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  <c r="AA184" s="157"/>
      <c r="AB184" s="157"/>
      <c r="AC184" s="157"/>
      <c r="AD184" s="157"/>
      <c r="AE184" s="157"/>
      <c r="AF184" s="158"/>
      <c r="AG184" s="158"/>
      <c r="AH184" s="158"/>
      <c r="AM184" s="150"/>
      <c r="AN184" s="150"/>
      <c r="AO184" s="150"/>
      <c r="AP184" s="150"/>
      <c r="AQ184" s="150"/>
      <c r="AR184" s="150"/>
      <c r="AT184" s="150"/>
      <c r="AU184" s="150"/>
    </row>
    <row r="185" spans="1:47" s="149" customFormat="1" ht="49.95" customHeight="1">
      <c r="A185" s="279" t="s">
        <v>239</v>
      </c>
      <c r="B185" s="279"/>
      <c r="C185" s="159"/>
      <c r="D185" s="160"/>
      <c r="E185" s="93"/>
      <c r="F185" s="93"/>
      <c r="G185" s="93"/>
      <c r="H185" s="93"/>
      <c r="I185" s="93"/>
      <c r="J185" s="93"/>
      <c r="K185" s="93"/>
      <c r="L185" s="93"/>
      <c r="M185" s="157"/>
      <c r="N185" s="155"/>
      <c r="O185" s="279" t="s">
        <v>239</v>
      </c>
      <c r="P185" s="279"/>
      <c r="Q185" s="279"/>
      <c r="R185" s="157"/>
      <c r="S185" s="157"/>
      <c r="T185" s="157"/>
      <c r="U185" s="157"/>
      <c r="V185" s="157"/>
      <c r="W185" s="157"/>
      <c r="X185" s="157"/>
      <c r="Y185" s="157"/>
      <c r="Z185" s="157"/>
      <c r="AA185" s="157"/>
      <c r="AB185" s="157"/>
      <c r="AC185" s="157"/>
      <c r="AD185" s="157"/>
      <c r="AE185" s="157"/>
      <c r="AF185" s="158"/>
      <c r="AG185" s="158"/>
      <c r="AH185" s="158"/>
      <c r="AM185" s="150"/>
      <c r="AN185" s="150"/>
      <c r="AO185" s="150"/>
      <c r="AP185" s="150"/>
      <c r="AQ185" s="150"/>
      <c r="AR185" s="150"/>
      <c r="AT185" s="150"/>
      <c r="AU185" s="150"/>
    </row>
    <row r="186" spans="1:47" s="149" customFormat="1" ht="49.95" customHeight="1">
      <c r="A186" s="91" t="s">
        <v>237</v>
      </c>
      <c r="B186" s="92"/>
      <c r="C186" s="92"/>
      <c r="D186" s="93"/>
      <c r="E186" s="93"/>
      <c r="F186" s="93"/>
      <c r="G186" s="93"/>
      <c r="H186" s="93"/>
      <c r="I186" s="93"/>
      <c r="J186" s="93"/>
      <c r="K186" s="93"/>
      <c r="L186" s="93"/>
      <c r="M186" s="157"/>
      <c r="N186" s="155"/>
      <c r="O186" s="92" t="s">
        <v>237</v>
      </c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  <c r="AA186" s="157"/>
      <c r="AB186" s="157"/>
      <c r="AC186" s="157"/>
      <c r="AD186" s="157"/>
      <c r="AE186" s="157"/>
      <c r="AF186" s="158"/>
      <c r="AG186" s="158"/>
      <c r="AH186" s="158"/>
      <c r="AM186" s="150"/>
      <c r="AN186" s="150"/>
      <c r="AO186" s="150"/>
      <c r="AP186" s="150"/>
      <c r="AQ186" s="150"/>
      <c r="AR186" s="150"/>
      <c r="AT186" s="150"/>
      <c r="AU186" s="150"/>
    </row>
    <row r="187" spans="1:47" s="149" customFormat="1" ht="49.95" customHeight="1">
      <c r="A187" s="151" t="s">
        <v>245</v>
      </c>
      <c r="B187" s="152"/>
      <c r="C187" s="152" t="s">
        <v>261</v>
      </c>
      <c r="D187" s="152" t="s">
        <v>262</v>
      </c>
      <c r="E187" s="153"/>
      <c r="F187" s="153"/>
      <c r="G187" s="153"/>
      <c r="H187" s="153"/>
      <c r="I187" s="153"/>
      <c r="J187" s="153"/>
      <c r="K187" s="153"/>
      <c r="L187" s="153"/>
      <c r="M187" s="154"/>
      <c r="N187" s="155"/>
      <c r="O187" s="152" t="s">
        <v>250</v>
      </c>
      <c r="P187" s="154"/>
      <c r="Q187" s="154"/>
      <c r="R187" s="152" t="s">
        <v>261</v>
      </c>
      <c r="S187" s="152"/>
      <c r="T187" s="153"/>
      <c r="U187" s="152" t="s">
        <v>262</v>
      </c>
      <c r="V187" s="153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8"/>
      <c r="AG187" s="158"/>
      <c r="AH187" s="158"/>
      <c r="AM187" s="150"/>
      <c r="AN187" s="150"/>
      <c r="AO187" s="150"/>
      <c r="AP187" s="150"/>
      <c r="AQ187" s="150"/>
      <c r="AR187" s="150"/>
      <c r="AT187" s="150"/>
      <c r="AU187" s="150"/>
    </row>
    <row r="188" spans="1:47" s="149" customFormat="1" ht="49.95" customHeight="1">
      <c r="A188" s="91" t="s">
        <v>240</v>
      </c>
      <c r="B188" s="91"/>
      <c r="C188" s="92"/>
      <c r="D188" s="92"/>
      <c r="E188" s="93"/>
      <c r="F188" s="93"/>
      <c r="G188" s="93"/>
      <c r="H188" s="93"/>
      <c r="I188" s="93"/>
      <c r="J188" s="93"/>
      <c r="K188" s="93"/>
      <c r="L188" s="93"/>
      <c r="M188" s="157"/>
      <c r="N188" s="155"/>
      <c r="O188" s="91" t="s">
        <v>240</v>
      </c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8"/>
      <c r="AG188" s="158"/>
      <c r="AH188" s="158"/>
      <c r="AM188" s="150"/>
      <c r="AN188" s="150"/>
      <c r="AO188" s="150"/>
      <c r="AP188" s="150"/>
      <c r="AQ188" s="150"/>
      <c r="AR188" s="150"/>
      <c r="AT188" s="150"/>
      <c r="AU188" s="150"/>
    </row>
    <row r="189" spans="1:47" s="149" customFormat="1" ht="49.95" customHeight="1">
      <c r="A189" s="279" t="s">
        <v>239</v>
      </c>
      <c r="B189" s="279"/>
      <c r="C189" s="159"/>
      <c r="D189" s="160"/>
      <c r="E189" s="93"/>
      <c r="F189" s="93"/>
      <c r="G189" s="93"/>
      <c r="H189" s="93"/>
      <c r="I189" s="93"/>
      <c r="J189" s="93"/>
      <c r="K189" s="93"/>
      <c r="L189" s="93"/>
      <c r="M189" s="157"/>
      <c r="N189" s="155"/>
      <c r="O189" s="279" t="s">
        <v>239</v>
      </c>
      <c r="P189" s="279"/>
      <c r="Q189" s="279"/>
      <c r="R189" s="157"/>
      <c r="S189" s="157"/>
      <c r="T189" s="157"/>
      <c r="U189" s="157"/>
      <c r="V189" s="157"/>
      <c r="W189" s="157"/>
      <c r="X189" s="157"/>
      <c r="Y189" s="157"/>
      <c r="Z189" s="157"/>
      <c r="AA189" s="157"/>
      <c r="AB189" s="157"/>
      <c r="AC189" s="157"/>
      <c r="AD189" s="157"/>
      <c r="AE189" s="157"/>
      <c r="AF189" s="158"/>
      <c r="AG189" s="158"/>
      <c r="AH189" s="158"/>
      <c r="AM189" s="150"/>
      <c r="AN189" s="150"/>
      <c r="AO189" s="150"/>
      <c r="AP189" s="150"/>
      <c r="AQ189" s="150"/>
      <c r="AR189" s="150"/>
      <c r="AT189" s="150"/>
      <c r="AU189" s="150"/>
    </row>
    <row r="190" spans="1:47" s="149" customFormat="1" ht="49.95" customHeight="1">
      <c r="A190" s="91" t="s">
        <v>237</v>
      </c>
      <c r="B190" s="92"/>
      <c r="C190" s="92"/>
      <c r="D190" s="93"/>
      <c r="E190" s="93"/>
      <c r="F190" s="93"/>
      <c r="G190" s="93"/>
      <c r="H190" s="93"/>
      <c r="I190" s="93"/>
      <c r="J190" s="93"/>
      <c r="K190" s="93"/>
      <c r="L190" s="93"/>
      <c r="M190" s="157"/>
      <c r="N190" s="155"/>
      <c r="O190" s="92" t="s">
        <v>237</v>
      </c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8"/>
      <c r="AG190" s="158"/>
      <c r="AH190" s="158"/>
      <c r="AM190" s="150"/>
      <c r="AN190" s="150"/>
      <c r="AO190" s="150"/>
      <c r="AP190" s="150"/>
      <c r="AQ190" s="150"/>
      <c r="AR190" s="150"/>
      <c r="AT190" s="150"/>
      <c r="AU190" s="150"/>
    </row>
    <row r="191" spans="1:47" s="149" customFormat="1" ht="49.95" customHeight="1">
      <c r="A191" s="151" t="s">
        <v>246</v>
      </c>
      <c r="B191" s="152"/>
      <c r="C191" s="152" t="s">
        <v>261</v>
      </c>
      <c r="D191" s="152" t="s">
        <v>262</v>
      </c>
      <c r="E191" s="153"/>
      <c r="F191" s="153"/>
      <c r="G191" s="153"/>
      <c r="H191" s="153"/>
      <c r="I191" s="153"/>
      <c r="J191" s="153"/>
      <c r="K191" s="153"/>
      <c r="L191" s="153"/>
      <c r="M191" s="154"/>
      <c r="N191" s="155"/>
      <c r="O191" s="152" t="s">
        <v>249</v>
      </c>
      <c r="P191" s="154"/>
      <c r="Q191" s="154"/>
      <c r="R191" s="152" t="s">
        <v>261</v>
      </c>
      <c r="S191" s="152"/>
      <c r="T191" s="153"/>
      <c r="U191" s="152" t="s">
        <v>262</v>
      </c>
      <c r="V191" s="153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8"/>
      <c r="AG191" s="158"/>
      <c r="AH191" s="158"/>
      <c r="AM191" s="150"/>
      <c r="AN191" s="150"/>
      <c r="AO191" s="150"/>
      <c r="AP191" s="150"/>
      <c r="AQ191" s="150"/>
      <c r="AR191" s="150"/>
      <c r="AT191" s="150"/>
      <c r="AU191" s="150"/>
    </row>
    <row r="192" spans="1:47" s="149" customFormat="1" ht="49.95" customHeight="1">
      <c r="A192" s="91" t="s">
        <v>240</v>
      </c>
      <c r="B192" s="91"/>
      <c r="C192" s="92"/>
      <c r="D192" s="92"/>
      <c r="E192" s="93"/>
      <c r="F192" s="93"/>
      <c r="G192" s="93"/>
      <c r="H192" s="93"/>
      <c r="I192" s="93"/>
      <c r="J192" s="93"/>
      <c r="K192" s="93"/>
      <c r="L192" s="93"/>
      <c r="M192" s="157"/>
      <c r="N192" s="155"/>
      <c r="O192" s="91" t="s">
        <v>240</v>
      </c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8"/>
      <c r="AG192" s="158"/>
      <c r="AH192" s="158"/>
      <c r="AM192" s="150"/>
      <c r="AN192" s="150"/>
      <c r="AO192" s="150"/>
      <c r="AP192" s="150"/>
      <c r="AQ192" s="150"/>
      <c r="AR192" s="150"/>
      <c r="AT192" s="150"/>
      <c r="AU192" s="150"/>
    </row>
    <row r="193" spans="1:47" s="149" customFormat="1" ht="49.95" customHeight="1">
      <c r="A193" s="279" t="s">
        <v>239</v>
      </c>
      <c r="B193" s="279"/>
      <c r="C193" s="159"/>
      <c r="D193" s="93"/>
      <c r="E193" s="93"/>
      <c r="F193" s="93"/>
      <c r="G193" s="93"/>
      <c r="H193" s="93"/>
      <c r="I193" s="93"/>
      <c r="J193" s="93"/>
      <c r="K193" s="93"/>
      <c r="L193" s="93"/>
      <c r="M193" s="157"/>
      <c r="N193" s="155"/>
      <c r="O193" s="279" t="s">
        <v>239</v>
      </c>
      <c r="P193" s="279"/>
      <c r="Q193" s="279"/>
      <c r="R193" s="157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8"/>
      <c r="AG193" s="158"/>
      <c r="AH193" s="158"/>
      <c r="AM193" s="150"/>
      <c r="AN193" s="150"/>
      <c r="AO193" s="150"/>
      <c r="AP193" s="150"/>
      <c r="AQ193" s="150"/>
      <c r="AR193" s="150"/>
      <c r="AT193" s="150"/>
      <c r="AU193" s="150"/>
    </row>
    <row r="194" spans="1:47" s="149" customFormat="1" ht="49.95" customHeight="1">
      <c r="A194" s="91" t="s">
        <v>237</v>
      </c>
      <c r="B194" s="92"/>
      <c r="C194" s="92"/>
      <c r="D194" s="93"/>
      <c r="E194" s="93"/>
      <c r="F194" s="93"/>
      <c r="G194" s="93"/>
      <c r="H194" s="93"/>
      <c r="I194" s="93"/>
      <c r="J194" s="93"/>
      <c r="K194" s="93"/>
      <c r="L194" s="93"/>
      <c r="M194" s="157"/>
      <c r="N194" s="155"/>
      <c r="O194" s="92" t="s">
        <v>237</v>
      </c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  <c r="AA194" s="157"/>
      <c r="AB194" s="157"/>
      <c r="AC194" s="157"/>
      <c r="AD194" s="157"/>
      <c r="AE194" s="157"/>
      <c r="AF194" s="158"/>
      <c r="AG194" s="158"/>
      <c r="AH194" s="158"/>
      <c r="AM194" s="150"/>
      <c r="AN194" s="150"/>
      <c r="AO194" s="150"/>
      <c r="AP194" s="150"/>
      <c r="AQ194" s="150"/>
      <c r="AR194" s="150"/>
      <c r="AT194" s="150"/>
      <c r="AU194" s="150"/>
    </row>
    <row r="195" spans="1:47" s="149" customFormat="1" ht="49.95" customHeight="1">
      <c r="A195" s="151" t="s">
        <v>247</v>
      </c>
      <c r="B195" s="152"/>
      <c r="C195" s="152" t="s">
        <v>261</v>
      </c>
      <c r="D195" s="152" t="s">
        <v>262</v>
      </c>
      <c r="E195" s="153"/>
      <c r="F195" s="153"/>
      <c r="G195" s="153"/>
      <c r="H195" s="153"/>
      <c r="I195" s="153"/>
      <c r="J195" s="153"/>
      <c r="K195" s="153"/>
      <c r="L195" s="153"/>
      <c r="M195" s="154"/>
      <c r="N195" s="155"/>
      <c r="O195" s="152" t="s">
        <v>248</v>
      </c>
      <c r="P195" s="154"/>
      <c r="Q195" s="154"/>
      <c r="R195" s="152" t="s">
        <v>261</v>
      </c>
      <c r="S195" s="152"/>
      <c r="T195" s="153"/>
      <c r="U195" s="152" t="s">
        <v>262</v>
      </c>
      <c r="V195" s="153"/>
      <c r="W195" s="154"/>
      <c r="X195" s="154"/>
      <c r="Y195" s="154"/>
      <c r="Z195" s="154"/>
      <c r="AA195" s="154"/>
      <c r="AB195" s="154"/>
      <c r="AC195" s="154"/>
      <c r="AD195" s="154"/>
      <c r="AE195" s="154"/>
      <c r="AF195" s="158"/>
      <c r="AG195" s="158"/>
      <c r="AH195" s="158"/>
      <c r="AM195" s="150"/>
      <c r="AN195" s="150"/>
      <c r="AO195" s="150"/>
      <c r="AP195" s="150"/>
      <c r="AQ195" s="150"/>
      <c r="AR195" s="150"/>
      <c r="AT195" s="150"/>
      <c r="AU195" s="150"/>
    </row>
    <row r="196" spans="1:47" s="149" customFormat="1" ht="49.95" customHeight="1">
      <c r="A196" s="91" t="s">
        <v>240</v>
      </c>
      <c r="B196" s="91"/>
      <c r="C196" s="92"/>
      <c r="D196" s="92"/>
      <c r="E196" s="93"/>
      <c r="F196" s="93"/>
      <c r="G196" s="93"/>
      <c r="H196" s="93"/>
      <c r="I196" s="93"/>
      <c r="J196" s="93"/>
      <c r="K196" s="93"/>
      <c r="L196" s="93"/>
      <c r="M196" s="157"/>
      <c r="N196" s="155"/>
      <c r="O196" s="91" t="s">
        <v>240</v>
      </c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  <c r="Z196" s="157"/>
      <c r="AA196" s="157"/>
      <c r="AB196" s="157"/>
      <c r="AC196" s="157"/>
      <c r="AD196" s="157"/>
      <c r="AE196" s="157"/>
      <c r="AF196" s="158"/>
      <c r="AG196" s="158"/>
      <c r="AH196" s="158"/>
      <c r="AM196" s="150"/>
      <c r="AN196" s="150"/>
      <c r="AO196" s="150"/>
      <c r="AP196" s="150"/>
      <c r="AQ196" s="150"/>
      <c r="AR196" s="150"/>
      <c r="AT196" s="150"/>
      <c r="AU196" s="150"/>
    </row>
    <row r="197" spans="1:47" s="149" customFormat="1" ht="49.95" customHeight="1">
      <c r="A197" s="279" t="s">
        <v>239</v>
      </c>
      <c r="B197" s="279"/>
      <c r="C197" s="159"/>
      <c r="D197" s="160"/>
      <c r="E197" s="93"/>
      <c r="F197" s="93"/>
      <c r="G197" s="93"/>
      <c r="H197" s="93"/>
      <c r="I197" s="93"/>
      <c r="J197" s="93"/>
      <c r="K197" s="93"/>
      <c r="L197" s="93"/>
      <c r="M197" s="157"/>
      <c r="N197" s="155"/>
      <c r="O197" s="279" t="s">
        <v>239</v>
      </c>
      <c r="P197" s="279"/>
      <c r="Q197" s="279"/>
      <c r="R197" s="157"/>
      <c r="S197" s="157"/>
      <c r="T197" s="157"/>
      <c r="U197" s="157"/>
      <c r="V197" s="157"/>
      <c r="W197" s="157"/>
      <c r="X197" s="157"/>
      <c r="Y197" s="157"/>
      <c r="Z197" s="157"/>
      <c r="AA197" s="157"/>
      <c r="AB197" s="157"/>
      <c r="AC197" s="157"/>
      <c r="AD197" s="157"/>
      <c r="AE197" s="157"/>
      <c r="AF197" s="158"/>
      <c r="AG197" s="158"/>
      <c r="AH197" s="158"/>
      <c r="AM197" s="150"/>
      <c r="AN197" s="150"/>
      <c r="AO197" s="150"/>
      <c r="AP197" s="150"/>
      <c r="AQ197" s="150"/>
      <c r="AR197" s="150"/>
      <c r="AT197" s="150"/>
      <c r="AU197" s="150"/>
    </row>
    <row r="198" spans="1:47" s="149" customFormat="1" ht="49.95" customHeight="1">
      <c r="A198" s="91" t="s">
        <v>237</v>
      </c>
      <c r="B198" s="92"/>
      <c r="C198" s="92"/>
      <c r="D198" s="93"/>
      <c r="E198" s="161"/>
      <c r="F198" s="161"/>
      <c r="G198" s="93"/>
      <c r="H198" s="93"/>
      <c r="I198" s="93"/>
      <c r="J198" s="93"/>
      <c r="K198" s="93"/>
      <c r="L198" s="93"/>
      <c r="M198" s="157"/>
      <c r="N198" s="155"/>
      <c r="O198" s="92" t="s">
        <v>237</v>
      </c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  <c r="AD198" s="157"/>
      <c r="AE198" s="157"/>
      <c r="AF198" s="158"/>
      <c r="AG198" s="158"/>
      <c r="AH198" s="158"/>
      <c r="AM198" s="150"/>
      <c r="AN198" s="150"/>
      <c r="AO198" s="150"/>
      <c r="AP198" s="150"/>
      <c r="AQ198" s="150"/>
      <c r="AR198" s="150"/>
      <c r="AT198" s="150"/>
      <c r="AU198" s="150"/>
    </row>
    <row r="199" spans="1:47" s="149" customFormat="1" ht="30" customHeight="1">
      <c r="A199" s="264" t="s">
        <v>263</v>
      </c>
      <c r="B199" s="264"/>
      <c r="C199" s="264"/>
      <c r="D199" s="264"/>
      <c r="E199" s="264"/>
      <c r="F199" s="264"/>
      <c r="G199" s="264"/>
      <c r="H199" s="264"/>
      <c r="I199" s="264"/>
      <c r="J199" s="264"/>
      <c r="K199" s="264"/>
      <c r="L199" s="264"/>
      <c r="M199" s="264"/>
      <c r="N199" s="264"/>
      <c r="O199" s="264"/>
      <c r="P199" s="264"/>
      <c r="Q199" s="264"/>
      <c r="R199" s="264"/>
      <c r="S199" s="264"/>
      <c r="T199" s="264"/>
      <c r="U199" s="264"/>
      <c r="V199" s="264"/>
      <c r="W199" s="264"/>
      <c r="X199" s="264"/>
      <c r="Y199" s="264"/>
      <c r="Z199" s="264"/>
      <c r="AA199" s="264"/>
      <c r="AB199" s="264"/>
      <c r="AC199" s="264"/>
      <c r="AD199" s="264"/>
      <c r="AE199" s="264"/>
      <c r="AF199" s="148"/>
      <c r="AG199" s="148"/>
      <c r="AH199" s="148"/>
      <c r="AI199" s="148"/>
      <c r="AJ199" s="148"/>
      <c r="AK199" s="148"/>
      <c r="AL199" s="148"/>
      <c r="AM199" s="150"/>
      <c r="AN199" s="150"/>
      <c r="AO199" s="150"/>
      <c r="AP199" s="150"/>
      <c r="AQ199" s="150"/>
      <c r="AR199" s="150"/>
      <c r="AT199" s="150"/>
      <c r="AU199" s="150"/>
    </row>
    <row r="200" spans="1:47" s="149" customFormat="1" ht="30" customHeight="1">
      <c r="A200" s="215"/>
      <c r="B200" s="215"/>
      <c r="C200" s="215"/>
      <c r="D200" s="215"/>
      <c r="E200" s="215"/>
      <c r="F200" s="215"/>
      <c r="G200" s="215"/>
      <c r="H200" s="215"/>
      <c r="I200" s="215"/>
      <c r="J200" s="215"/>
      <c r="K200" s="215"/>
      <c r="L200" s="215"/>
      <c r="M200" s="215" t="s">
        <v>261</v>
      </c>
      <c r="N200" s="215"/>
      <c r="O200" s="215"/>
      <c r="P200" s="215" t="s">
        <v>262</v>
      </c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M200" s="150"/>
      <c r="AN200" s="150"/>
      <c r="AO200" s="150"/>
      <c r="AP200" s="150"/>
      <c r="AQ200" s="150"/>
      <c r="AR200" s="150"/>
      <c r="AT200" s="150"/>
      <c r="AU200" s="150"/>
    </row>
    <row r="201" spans="1:47" s="149" customFormat="1" ht="30" customHeight="1">
      <c r="A201" s="215"/>
      <c r="B201" s="215"/>
      <c r="C201" s="215"/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T201" s="150"/>
      <c r="AU201" s="150"/>
    </row>
  </sheetData>
  <mergeCells count="77">
    <mergeCell ref="V117:W117"/>
    <mergeCell ref="X117:Y117"/>
    <mergeCell ref="Z117:AA117"/>
    <mergeCell ref="AB117:AC117"/>
    <mergeCell ref="AD117:AE117"/>
    <mergeCell ref="L117:M117"/>
    <mergeCell ref="N117:O117"/>
    <mergeCell ref="P117:Q117"/>
    <mergeCell ref="R117:S117"/>
    <mergeCell ref="T117:U117"/>
    <mergeCell ref="C117:C118"/>
    <mergeCell ref="D117:E117"/>
    <mergeCell ref="F117:G117"/>
    <mergeCell ref="H117:I117"/>
    <mergeCell ref="J117:K117"/>
    <mergeCell ref="A197:B197"/>
    <mergeCell ref="O177:Q177"/>
    <mergeCell ref="O181:R181"/>
    <mergeCell ref="O185:Q185"/>
    <mergeCell ref="O189:Q189"/>
    <mergeCell ref="O193:Q193"/>
    <mergeCell ref="O197:Q197"/>
    <mergeCell ref="A177:B177"/>
    <mergeCell ref="A181:B181"/>
    <mergeCell ref="A185:B185"/>
    <mergeCell ref="A189:B189"/>
    <mergeCell ref="A193:B193"/>
    <mergeCell ref="A199:AE199"/>
    <mergeCell ref="A119:B134"/>
    <mergeCell ref="C59:Q64"/>
    <mergeCell ref="A173:AE174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6:A19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AC4:AD4"/>
    <mergeCell ref="F3:F5"/>
    <mergeCell ref="G3:AE3"/>
    <mergeCell ref="S4:T4"/>
    <mergeCell ref="Y4:Z4"/>
    <mergeCell ref="AE4:AE5"/>
    <mergeCell ref="U4:V4"/>
    <mergeCell ref="W4:X4"/>
    <mergeCell ref="B25:C25"/>
    <mergeCell ref="F34:F36"/>
    <mergeCell ref="AA4:AB4"/>
  </mergeCells>
  <phoneticPr fontId="25" type="noConversion"/>
  <pageMargins left="0.43307086614173229" right="0.19685039370078741" top="0.31496062992125984" bottom="0.31496062992125984" header="0.27559055118110237" footer="0.31496062992125984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9"/>
  <sheetViews>
    <sheetView zoomScale="70" zoomScaleNormal="70" workbookViewId="0">
      <selection activeCell="Q11" sqref="Q11"/>
    </sheetView>
  </sheetViews>
  <sheetFormatPr defaultColWidth="25.3984375" defaultRowHeight="24.6"/>
  <cols>
    <col min="1" max="1" width="41" style="6" customWidth="1"/>
    <col min="2" max="2" width="24.19921875" style="6" customWidth="1"/>
    <col min="3" max="3" width="10.59765625" style="6" customWidth="1"/>
    <col min="4" max="4" width="15.19921875" style="6" customWidth="1"/>
    <col min="5" max="15" width="10.59765625" style="6" customWidth="1"/>
    <col min="16" max="16" width="3.19921875" style="6" customWidth="1"/>
    <col min="17" max="17" width="13" style="6" customWidth="1"/>
    <col min="18" max="16384" width="25.3984375" style="6"/>
  </cols>
  <sheetData>
    <row r="1" spans="1:24" ht="28.8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24" ht="28.8">
      <c r="B2" s="4" t="s">
        <v>64</v>
      </c>
      <c r="C2" s="19">
        <v>22</v>
      </c>
      <c r="D2" s="19">
        <v>20</v>
      </c>
      <c r="E2" s="19">
        <v>21</v>
      </c>
      <c r="F2" s="19">
        <v>18</v>
      </c>
      <c r="G2" s="19">
        <v>20</v>
      </c>
      <c r="H2" s="19">
        <v>19</v>
      </c>
      <c r="I2" s="19">
        <v>21</v>
      </c>
      <c r="J2" s="19">
        <v>21</v>
      </c>
      <c r="K2" s="19">
        <v>21</v>
      </c>
      <c r="L2" s="19">
        <v>21</v>
      </c>
      <c r="M2" s="19">
        <v>21</v>
      </c>
      <c r="N2" s="19">
        <v>21</v>
      </c>
      <c r="O2" s="1">
        <f>SUM(C2:N2)</f>
        <v>246</v>
      </c>
      <c r="Q2" s="20">
        <f>D23*E23*F23*H23*I23</f>
        <v>1.2E-2</v>
      </c>
      <c r="R2" s="6" t="s">
        <v>78</v>
      </c>
    </row>
    <row r="3" spans="1:24">
      <c r="B3" s="4" t="s">
        <v>63</v>
      </c>
      <c r="C3" s="206">
        <f>'สรุปการคำนวณ ปี 2569'!D82</f>
        <v>4127</v>
      </c>
      <c r="D3" s="206">
        <f>'สรุปการคำนวณ ปี 2569'!E82</f>
        <v>3836</v>
      </c>
      <c r="E3" s="206">
        <f>'สรุปการคำนวณ ปี 2569'!F83</f>
        <v>2220</v>
      </c>
      <c r="F3" s="206">
        <f>'สรุปการคำนวณ ปี 2569'!G82</f>
        <v>3569</v>
      </c>
      <c r="G3" s="206">
        <f>'สรุปการคำนวณ ปี 2569'!H82</f>
        <v>3763</v>
      </c>
      <c r="H3" s="206">
        <f>'สรุปการคำนวณ ปี 2569'!I82</f>
        <v>4035</v>
      </c>
      <c r="I3" s="206">
        <f>'สรุปการคำนวณ ปี 2569'!J82</f>
        <v>4315</v>
      </c>
      <c r="J3" s="206">
        <f>'สรุปการคำนวณ ปี 2569'!K82</f>
        <v>4027</v>
      </c>
      <c r="K3" s="206">
        <f>'สรุปการคำนวณ ปี 2569'!L82</f>
        <v>4566</v>
      </c>
      <c r="L3" s="206">
        <f>'สรุปการคำนวณ ปี 2569'!M82</f>
        <v>4205</v>
      </c>
      <c r="M3" s="206">
        <f>'สรุปการคำนวณ ปี 2569'!N82</f>
        <v>4372</v>
      </c>
      <c r="N3" s="206">
        <f>'สรุปการคำนวณ ปี 2569'!O82</f>
        <v>4196</v>
      </c>
      <c r="O3" s="1">
        <f>SUM(C3:N3)</f>
        <v>47231</v>
      </c>
      <c r="P3" s="7"/>
    </row>
    <row r="4" spans="1:24">
      <c r="B4" s="28" t="s">
        <v>51</v>
      </c>
      <c r="C4" s="204">
        <f>C2*C3*$Q$2</f>
        <v>1089.528</v>
      </c>
      <c r="D4" s="204">
        <f t="shared" ref="D4:N4" si="0">D2*D3*$Q$2</f>
        <v>920.64</v>
      </c>
      <c r="E4" s="204">
        <f t="shared" si="0"/>
        <v>559.44000000000005</v>
      </c>
      <c r="F4" s="204">
        <f t="shared" si="0"/>
        <v>770.904</v>
      </c>
      <c r="G4" s="204">
        <f t="shared" si="0"/>
        <v>903.12</v>
      </c>
      <c r="H4" s="204">
        <f t="shared" si="0"/>
        <v>919.98</v>
      </c>
      <c r="I4" s="204">
        <f t="shared" si="0"/>
        <v>1087.3800000000001</v>
      </c>
      <c r="J4" s="204">
        <f t="shared" si="0"/>
        <v>1014.804</v>
      </c>
      <c r="K4" s="204">
        <f t="shared" si="0"/>
        <v>1150.6320000000001</v>
      </c>
      <c r="L4" s="204">
        <f t="shared" si="0"/>
        <v>1059.6600000000001</v>
      </c>
      <c r="M4" s="204">
        <f t="shared" si="0"/>
        <v>1101.7439999999999</v>
      </c>
      <c r="N4" s="204">
        <f t="shared" si="0"/>
        <v>1057.3920000000001</v>
      </c>
      <c r="O4" s="89">
        <f>SUM(C4:N4)</f>
        <v>11635.224000000002</v>
      </c>
    </row>
    <row r="5" spans="1:24">
      <c r="B5" s="8" t="s">
        <v>65</v>
      </c>
      <c r="C5" s="8"/>
      <c r="D5" s="8"/>
      <c r="E5" s="8"/>
      <c r="F5" s="8"/>
      <c r="G5" s="8"/>
      <c r="H5" s="8"/>
      <c r="I5" s="8">
        <v>21</v>
      </c>
      <c r="J5" s="8">
        <v>21</v>
      </c>
      <c r="K5" s="8">
        <v>21</v>
      </c>
      <c r="L5" s="8">
        <v>21</v>
      </c>
      <c r="M5" s="8">
        <v>21</v>
      </c>
      <c r="N5" s="8">
        <v>19</v>
      </c>
      <c r="O5" s="8"/>
    </row>
    <row r="6" spans="1:24">
      <c r="Q6" s="3" t="s">
        <v>66</v>
      </c>
      <c r="R6" s="3" t="s">
        <v>67</v>
      </c>
      <c r="S6" s="3" t="s">
        <v>23</v>
      </c>
      <c r="T6" s="3" t="s">
        <v>24</v>
      </c>
      <c r="U6" s="3" t="s">
        <v>25</v>
      </c>
      <c r="V6" s="3" t="s">
        <v>26</v>
      </c>
      <c r="W6" s="3" t="s">
        <v>22</v>
      </c>
      <c r="X6" s="3" t="s">
        <v>27</v>
      </c>
    </row>
    <row r="7" spans="1:24">
      <c r="Q7" s="19">
        <v>20</v>
      </c>
      <c r="R7" s="19">
        <v>19</v>
      </c>
      <c r="S7" s="19">
        <v>21</v>
      </c>
      <c r="T7" s="19">
        <v>21</v>
      </c>
      <c r="U7" s="19">
        <v>21</v>
      </c>
      <c r="V7" s="19">
        <v>21</v>
      </c>
      <c r="W7" s="19">
        <v>21</v>
      </c>
      <c r="X7" s="19">
        <v>19</v>
      </c>
    </row>
    <row r="9" spans="1:24">
      <c r="A9" s="9" t="s">
        <v>53</v>
      </c>
    </row>
    <row r="10" spans="1:24" ht="98.4">
      <c r="A10" s="10" t="s">
        <v>49</v>
      </c>
    </row>
    <row r="12" spans="1:24" ht="73.8">
      <c r="A12" s="10" t="s">
        <v>50</v>
      </c>
    </row>
    <row r="14" spans="1:24" ht="54.75" customHeight="1">
      <c r="A14" s="10" t="s">
        <v>77</v>
      </c>
    </row>
    <row r="22" spans="1:10" ht="73.8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2.952</v>
      </c>
      <c r="D23" s="16">
        <v>1</v>
      </c>
      <c r="E23" s="16">
        <v>1</v>
      </c>
      <c r="F23" s="16">
        <v>0.3</v>
      </c>
      <c r="G23" s="17">
        <f>O3</f>
        <v>47231</v>
      </c>
      <c r="H23" s="16">
        <v>40</v>
      </c>
      <c r="I23" s="16">
        <f>I22</f>
        <v>1E-3</v>
      </c>
      <c r="J23" s="16">
        <f>O2</f>
        <v>246</v>
      </c>
    </row>
    <row r="27" spans="1:10" ht="28.5" customHeight="1"/>
    <row r="29" spans="1:10" ht="43.5" customHeight="1">
      <c r="D29" s="18">
        <f>D23*E23*F23*G23*H23*J23</f>
        <v>139425912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zoomScaleNormal="100" workbookViewId="0">
      <selection activeCell="A15" sqref="A15:N15"/>
    </sheetView>
  </sheetViews>
  <sheetFormatPr defaultColWidth="9" defaultRowHeight="24.6"/>
  <cols>
    <col min="1" max="1" width="25" style="6" customWidth="1"/>
    <col min="2" max="2" width="10" style="6" customWidth="1"/>
    <col min="3" max="3" width="7.69921875" style="6" customWidth="1"/>
    <col min="4" max="14" width="6.59765625" style="6" customWidth="1"/>
    <col min="15" max="16384" width="9" style="6"/>
  </cols>
  <sheetData>
    <row r="1" spans="1:16">
      <c r="A1" s="283" t="s">
        <v>79</v>
      </c>
      <c r="B1" s="284"/>
    </row>
    <row r="2" spans="1:16">
      <c r="A2" s="284"/>
      <c r="B2" s="284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90">
        <f>'สรุปการคำนวณ ปี 2569'!G23</f>
        <v>806</v>
      </c>
      <c r="D3" s="90">
        <f>'สรุปการคำนวณ ปี 2569'!I23</f>
        <v>1317</v>
      </c>
      <c r="E3" s="90">
        <f>'สรุปการคำนวณ ปี 2569'!K23</f>
        <v>777</v>
      </c>
      <c r="F3" s="90">
        <f>'สรุปการคำนวณ ปี 2569'!M23</f>
        <v>777</v>
      </c>
      <c r="G3" s="90">
        <f>'สรุปการคำนวณ ปี 2569'!O23</f>
        <v>715</v>
      </c>
      <c r="H3" s="90">
        <f>'สรุปการคำนวณ ปี 2569'!Q23</f>
        <v>0</v>
      </c>
      <c r="I3" s="90">
        <f>'สรุปการคำนวณ ปี 2569'!S23</f>
        <v>0</v>
      </c>
      <c r="J3" s="90">
        <f>'สรุปการคำนวณ ปี 2569'!U23</f>
        <v>0</v>
      </c>
      <c r="K3" s="90">
        <f>'สรุปการคำนวณ ปี 2569'!W23</f>
        <v>0</v>
      </c>
      <c r="L3" s="90">
        <f>'สรุปการคำนวณ ปี 2569'!Y23</f>
        <v>0</v>
      </c>
      <c r="M3" s="90">
        <f>'สรุปการคำนวณ ปี 2569'!AA23</f>
        <v>0</v>
      </c>
      <c r="N3" s="90">
        <f>'สรุปการคำนวณ ปี 2569'!AC23</f>
        <v>0</v>
      </c>
      <c r="O3" s="16">
        <f>SUM(C3:N3)</f>
        <v>4392</v>
      </c>
    </row>
    <row r="4" spans="1:16">
      <c r="A4" s="6" t="s">
        <v>71</v>
      </c>
      <c r="C4" s="202">
        <f>C3*0.8</f>
        <v>644.80000000000007</v>
      </c>
      <c r="D4" s="202">
        <f t="shared" ref="D4:O4" si="0">D3*0.8</f>
        <v>1053.6000000000001</v>
      </c>
      <c r="E4" s="202">
        <f t="shared" si="0"/>
        <v>621.6</v>
      </c>
      <c r="F4" s="202">
        <f t="shared" si="0"/>
        <v>621.6</v>
      </c>
      <c r="G4" s="202">
        <f t="shared" si="0"/>
        <v>572</v>
      </c>
      <c r="H4" s="202">
        <f t="shared" si="0"/>
        <v>0</v>
      </c>
      <c r="I4" s="202">
        <f t="shared" si="0"/>
        <v>0</v>
      </c>
      <c r="J4" s="202">
        <f t="shared" si="0"/>
        <v>0</v>
      </c>
      <c r="K4" s="202">
        <f t="shared" si="0"/>
        <v>0</v>
      </c>
      <c r="L4" s="202">
        <f t="shared" si="0"/>
        <v>0</v>
      </c>
      <c r="M4" s="202">
        <f t="shared" si="0"/>
        <v>0</v>
      </c>
      <c r="N4" s="202">
        <f t="shared" si="0"/>
        <v>0</v>
      </c>
      <c r="O4" s="202">
        <f t="shared" si="0"/>
        <v>3513.6000000000004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2" t="s">
        <v>241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5">
        <f t="shared" ref="B12:N12" si="1">C4</f>
        <v>644.80000000000007</v>
      </c>
      <c r="C12" s="25">
        <f t="shared" si="1"/>
        <v>1053.6000000000001</v>
      </c>
      <c r="D12" s="25">
        <f t="shared" si="1"/>
        <v>621.6</v>
      </c>
      <c r="E12" s="25">
        <f t="shared" si="1"/>
        <v>621.6</v>
      </c>
      <c r="F12" s="25">
        <f t="shared" si="1"/>
        <v>572</v>
      </c>
      <c r="G12" s="25">
        <f t="shared" si="1"/>
        <v>0</v>
      </c>
      <c r="H12" s="25">
        <f t="shared" si="1"/>
        <v>0</v>
      </c>
      <c r="I12" s="25">
        <f t="shared" si="1"/>
        <v>0</v>
      </c>
      <c r="J12" s="25">
        <f t="shared" si="1"/>
        <v>0</v>
      </c>
      <c r="K12" s="25">
        <f t="shared" si="1"/>
        <v>0</v>
      </c>
      <c r="L12" s="25">
        <f t="shared" si="1"/>
        <v>0</v>
      </c>
      <c r="M12" s="25">
        <f t="shared" si="1"/>
        <v>0</v>
      </c>
      <c r="N12" s="25">
        <f t="shared" si="1"/>
        <v>3513.6000000000004</v>
      </c>
    </row>
    <row r="13" spans="1:16">
      <c r="A13" s="27" t="s">
        <v>56</v>
      </c>
      <c r="B13" s="203">
        <f t="shared" ref="B13:N13" si="2">$H$7*B12*0.12</f>
        <v>3.8688000000000002</v>
      </c>
      <c r="C13" s="203">
        <f t="shared" si="2"/>
        <v>6.321600000000001</v>
      </c>
      <c r="D13" s="203">
        <f t="shared" si="2"/>
        <v>3.7296</v>
      </c>
      <c r="E13" s="203">
        <f t="shared" si="2"/>
        <v>3.7296</v>
      </c>
      <c r="F13" s="203">
        <f t="shared" si="2"/>
        <v>3.4319999999999999</v>
      </c>
      <c r="G13" s="203">
        <f t="shared" si="2"/>
        <v>0</v>
      </c>
      <c r="H13" s="203">
        <f t="shared" si="2"/>
        <v>0</v>
      </c>
      <c r="I13" s="203">
        <f t="shared" si="2"/>
        <v>0</v>
      </c>
      <c r="J13" s="203">
        <f t="shared" si="2"/>
        <v>0</v>
      </c>
      <c r="K13" s="203">
        <f t="shared" si="2"/>
        <v>0</v>
      </c>
      <c r="L13" s="203">
        <f t="shared" si="2"/>
        <v>0</v>
      </c>
      <c r="M13" s="203">
        <f t="shared" si="2"/>
        <v>0</v>
      </c>
      <c r="N13" s="203">
        <f t="shared" si="2"/>
        <v>21.081600000000005</v>
      </c>
    </row>
    <row r="14" spans="1:16">
      <c r="A14" s="6" t="s">
        <v>86</v>
      </c>
    </row>
    <row r="15" spans="1:16" ht="25.5" customHeight="1">
      <c r="A15" s="285" t="s">
        <v>93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</row>
    <row r="16" spans="1:16">
      <c r="A16" s="285" t="s">
        <v>94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P16" s="6" t="s">
        <v>90</v>
      </c>
    </row>
    <row r="17" spans="1:6" ht="28.8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8"/>
  <sheetViews>
    <sheetView view="pageBreakPreview" topLeftCell="A3" zoomScaleNormal="100" zoomScaleSheetLayoutView="100" workbookViewId="0">
      <pane ySplit="2124" topLeftCell="A23" activePane="bottomLeft"/>
      <selection activeCell="F4" sqref="F4:G4"/>
      <selection pane="bottomLeft" activeCell="H28" sqref="H28"/>
    </sheetView>
  </sheetViews>
  <sheetFormatPr defaultColWidth="9" defaultRowHeight="25.05" customHeight="1"/>
  <cols>
    <col min="1" max="1" width="10.8984375" style="110" customWidth="1"/>
    <col min="2" max="2" width="42" style="144" customWidth="1"/>
    <col min="3" max="3" width="10.19921875" style="144" bestFit="1" customWidth="1"/>
    <col min="4" max="4" width="17.296875" style="144" customWidth="1"/>
    <col min="5" max="5" width="10.19921875" style="144" bestFit="1" customWidth="1"/>
    <col min="6" max="6" width="10.19921875" style="162" bestFit="1" customWidth="1"/>
    <col min="7" max="9" width="10.19921875" style="144" bestFit="1" customWidth="1"/>
    <col min="10" max="10" width="10.19921875" style="163" bestFit="1" customWidth="1"/>
    <col min="11" max="13" width="10.19921875" style="144" bestFit="1" customWidth="1"/>
    <col min="14" max="14" width="9.09765625" style="144" bestFit="1" customWidth="1"/>
    <col min="15" max="15" width="11.09765625" style="144" bestFit="1" customWidth="1"/>
    <col min="16" max="16" width="10.09765625" style="144" bestFit="1" customWidth="1"/>
    <col min="17" max="28" width="8.8984375" style="144" bestFit="1" customWidth="1"/>
    <col min="29" max="29" width="6.69921875" style="144" customWidth="1"/>
    <col min="30" max="30" width="9.69921875" style="144" customWidth="1"/>
    <col min="31" max="31" width="9" style="144"/>
    <col min="32" max="32" width="9" style="144" customWidth="1"/>
    <col min="33" max="16384" width="9" style="144"/>
  </cols>
  <sheetData>
    <row r="1" spans="1:37" ht="25.05" customHeight="1">
      <c r="AC1" s="144" t="s">
        <v>82</v>
      </c>
    </row>
    <row r="2" spans="1:37" ht="25.05" customHeight="1">
      <c r="A2" s="288" t="s">
        <v>81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90"/>
    </row>
    <row r="3" spans="1:37" s="110" customFormat="1" ht="25.05" customHeight="1">
      <c r="A3" s="247" t="s">
        <v>0</v>
      </c>
      <c r="B3" s="247" t="s">
        <v>17</v>
      </c>
      <c r="C3" s="247" t="s">
        <v>2</v>
      </c>
      <c r="D3" s="247" t="s">
        <v>3</v>
      </c>
      <c r="E3" s="247" t="s">
        <v>80</v>
      </c>
      <c r="F3" s="291" t="s">
        <v>271</v>
      </c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3" t="s">
        <v>3</v>
      </c>
    </row>
    <row r="4" spans="1:37" s="110" customFormat="1" ht="25.05" customHeight="1">
      <c r="A4" s="247"/>
      <c r="B4" s="247"/>
      <c r="C4" s="247"/>
      <c r="D4" s="247"/>
      <c r="E4" s="247"/>
      <c r="F4" s="296" t="s">
        <v>18</v>
      </c>
      <c r="G4" s="296"/>
      <c r="H4" s="296" t="s">
        <v>19</v>
      </c>
      <c r="I4" s="296"/>
      <c r="J4" s="296" t="s">
        <v>20</v>
      </c>
      <c r="K4" s="296"/>
      <c r="L4" s="296" t="s">
        <v>21</v>
      </c>
      <c r="M4" s="296"/>
      <c r="N4" s="296" t="s">
        <v>66</v>
      </c>
      <c r="O4" s="296"/>
      <c r="P4" s="296" t="s">
        <v>67</v>
      </c>
      <c r="Q4" s="296"/>
      <c r="R4" s="296" t="s">
        <v>23</v>
      </c>
      <c r="S4" s="296"/>
      <c r="T4" s="296" t="s">
        <v>24</v>
      </c>
      <c r="U4" s="296"/>
      <c r="V4" s="296" t="s">
        <v>25</v>
      </c>
      <c r="W4" s="296"/>
      <c r="X4" s="296" t="s">
        <v>26</v>
      </c>
      <c r="Y4" s="296"/>
      <c r="Z4" s="296" t="s">
        <v>22</v>
      </c>
      <c r="AA4" s="296"/>
      <c r="AB4" s="296" t="s">
        <v>27</v>
      </c>
      <c r="AC4" s="296"/>
      <c r="AD4" s="288" t="s">
        <v>28</v>
      </c>
      <c r="AE4" s="294"/>
      <c r="AH4" s="296" t="s">
        <v>28</v>
      </c>
    </row>
    <row r="5" spans="1:37" s="110" customFormat="1" ht="43.2" customHeight="1">
      <c r="A5" s="247"/>
      <c r="B5" s="247"/>
      <c r="C5" s="247"/>
      <c r="D5" s="247"/>
      <c r="E5" s="247"/>
      <c r="F5" s="85" t="s">
        <v>1</v>
      </c>
      <c r="G5" s="85" t="s">
        <v>12</v>
      </c>
      <c r="H5" s="85" t="s">
        <v>1</v>
      </c>
      <c r="I5" s="85" t="s">
        <v>12</v>
      </c>
      <c r="J5" s="85" t="s">
        <v>1</v>
      </c>
      <c r="K5" s="85" t="s">
        <v>12</v>
      </c>
      <c r="L5" s="85" t="s">
        <v>1</v>
      </c>
      <c r="M5" s="85" t="s">
        <v>12</v>
      </c>
      <c r="N5" s="85" t="s">
        <v>1</v>
      </c>
      <c r="O5" s="85" t="s">
        <v>12</v>
      </c>
      <c r="P5" s="85" t="s">
        <v>1</v>
      </c>
      <c r="Q5" s="85" t="s">
        <v>12</v>
      </c>
      <c r="R5" s="85" t="s">
        <v>1</v>
      </c>
      <c r="S5" s="85" t="s">
        <v>12</v>
      </c>
      <c r="T5" s="85" t="s">
        <v>1</v>
      </c>
      <c r="U5" s="85" t="s">
        <v>12</v>
      </c>
      <c r="V5" s="85" t="s">
        <v>1</v>
      </c>
      <c r="W5" s="85" t="s">
        <v>12</v>
      </c>
      <c r="X5" s="85" t="s">
        <v>1</v>
      </c>
      <c r="Y5" s="85" t="s">
        <v>12</v>
      </c>
      <c r="Z5" s="85" t="s">
        <v>1</v>
      </c>
      <c r="AA5" s="85" t="s">
        <v>12</v>
      </c>
      <c r="AB5" s="85" t="s">
        <v>1</v>
      </c>
      <c r="AC5" s="85" t="s">
        <v>12</v>
      </c>
      <c r="AD5" s="297"/>
      <c r="AE5" s="295"/>
      <c r="AH5" s="296"/>
    </row>
    <row r="6" spans="1:37" ht="46.8">
      <c r="A6" s="298" t="s">
        <v>97</v>
      </c>
      <c r="B6" s="164" t="s">
        <v>32</v>
      </c>
      <c r="C6" s="165"/>
      <c r="D6" s="165"/>
      <c r="E6" s="165"/>
      <c r="F6" s="166"/>
      <c r="G6" s="167"/>
      <c r="H6" s="168"/>
      <c r="I6" s="168"/>
      <c r="J6" s="167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6"/>
      <c r="AH6" s="168"/>
    </row>
    <row r="7" spans="1:37" ht="25.05" customHeight="1">
      <c r="A7" s="299"/>
      <c r="B7" s="164" t="s">
        <v>33</v>
      </c>
      <c r="C7" s="165"/>
      <c r="D7" s="165"/>
      <c r="E7" s="165"/>
      <c r="F7" s="166"/>
      <c r="G7" s="167"/>
      <c r="H7" s="168"/>
      <c r="I7" s="168"/>
      <c r="J7" s="167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9"/>
      <c r="AH7" s="168"/>
    </row>
    <row r="8" spans="1:37" ht="25.05" customHeight="1">
      <c r="A8" s="299"/>
      <c r="B8" s="170" t="s">
        <v>34</v>
      </c>
      <c r="C8" s="171">
        <v>2.7078000000000002</v>
      </c>
      <c r="D8" s="165" t="s">
        <v>13</v>
      </c>
      <c r="E8" s="165" t="s">
        <v>5</v>
      </c>
      <c r="F8" s="166"/>
      <c r="G8" s="172">
        <f>F8*C8</f>
        <v>0</v>
      </c>
      <c r="H8" s="166"/>
      <c r="I8" s="172">
        <f>H8*C8</f>
        <v>0</v>
      </c>
      <c r="J8" s="166"/>
      <c r="K8" s="172">
        <f>J8*C8</f>
        <v>0</v>
      </c>
      <c r="L8" s="166"/>
      <c r="M8" s="172">
        <f>L8*C8</f>
        <v>0</v>
      </c>
      <c r="N8" s="166"/>
      <c r="O8" s="172">
        <f>N8*C8</f>
        <v>0</v>
      </c>
      <c r="P8" s="166"/>
      <c r="Q8" s="172">
        <f>P8*C8</f>
        <v>0</v>
      </c>
      <c r="R8" s="166"/>
      <c r="S8" s="172">
        <f>R8*C8</f>
        <v>0</v>
      </c>
      <c r="T8" s="166"/>
      <c r="U8" s="172">
        <f>T8*C8</f>
        <v>0</v>
      </c>
      <c r="V8" s="166"/>
      <c r="W8" s="172">
        <f>V8*C8</f>
        <v>0</v>
      </c>
      <c r="X8" s="166"/>
      <c r="Y8" s="172">
        <f>X8*C8</f>
        <v>0</v>
      </c>
      <c r="Z8" s="166"/>
      <c r="AA8" s="172">
        <f>Z8*C8</f>
        <v>0</v>
      </c>
      <c r="AB8" s="166"/>
      <c r="AC8" s="172">
        <f>AB8*C8</f>
        <v>0</v>
      </c>
      <c r="AD8" s="173">
        <f>G8+I8+K8+M8+O8+Q8+S8+U8+W8+Y8+AA8+AC8</f>
        <v>0</v>
      </c>
      <c r="AE8" s="166" t="s">
        <v>84</v>
      </c>
      <c r="AH8" s="173"/>
    </row>
    <row r="9" spans="1:37" ht="25.05" customHeight="1">
      <c r="A9" s="299"/>
      <c r="B9" s="170" t="s">
        <v>35</v>
      </c>
      <c r="C9" s="171">
        <v>2.7078000000000002</v>
      </c>
      <c r="D9" s="165" t="s">
        <v>13</v>
      </c>
      <c r="E9" s="165" t="s">
        <v>5</v>
      </c>
      <c r="F9" s="166"/>
      <c r="G9" s="172">
        <f>F9*C9</f>
        <v>0</v>
      </c>
      <c r="H9" s="166"/>
      <c r="I9" s="172">
        <f>H9*C9</f>
        <v>0</v>
      </c>
      <c r="J9" s="166"/>
      <c r="K9" s="172">
        <f>J9*C9</f>
        <v>0</v>
      </c>
      <c r="L9" s="166"/>
      <c r="M9" s="172">
        <f>L9*C9</f>
        <v>0</v>
      </c>
      <c r="N9" s="166"/>
      <c r="O9" s="172">
        <f>N9*C9</f>
        <v>0</v>
      </c>
      <c r="P9" s="166"/>
      <c r="Q9" s="172">
        <f>P9*C9</f>
        <v>0</v>
      </c>
      <c r="R9" s="166"/>
      <c r="S9" s="172">
        <f>R9*C9</f>
        <v>0</v>
      </c>
      <c r="T9" s="166"/>
      <c r="U9" s="172">
        <f>T9*C9</f>
        <v>0</v>
      </c>
      <c r="V9" s="166"/>
      <c r="W9" s="172">
        <f>V9*C9</f>
        <v>0</v>
      </c>
      <c r="X9" s="166"/>
      <c r="Y9" s="172">
        <f>X9*C9</f>
        <v>0</v>
      </c>
      <c r="Z9" s="166"/>
      <c r="AA9" s="172">
        <f>Z9*C9</f>
        <v>0</v>
      </c>
      <c r="AB9" s="166"/>
      <c r="AC9" s="172">
        <f>AB9*C9</f>
        <v>0</v>
      </c>
      <c r="AD9" s="173">
        <f t="shared" ref="AD9:AD25" si="0">G9+I9+K9+M9+O9+Q9+S9+U9+W9+Y9+AA9+AC9</f>
        <v>0</v>
      </c>
      <c r="AE9" s="166" t="s">
        <v>84</v>
      </c>
      <c r="AH9" s="173"/>
    </row>
    <row r="10" spans="1:37" ht="25.05" customHeight="1">
      <c r="A10" s="299"/>
      <c r="B10" s="174" t="s">
        <v>36</v>
      </c>
      <c r="C10" s="171"/>
      <c r="D10" s="165"/>
      <c r="E10" s="165"/>
      <c r="F10" s="166"/>
      <c r="G10" s="172"/>
      <c r="H10" s="166"/>
      <c r="I10" s="172"/>
      <c r="J10" s="166"/>
      <c r="K10" s="172"/>
      <c r="L10" s="166"/>
      <c r="M10" s="172"/>
      <c r="N10" s="166"/>
      <c r="O10" s="172"/>
      <c r="P10" s="166"/>
      <c r="Q10" s="172"/>
      <c r="R10" s="166"/>
      <c r="S10" s="172"/>
      <c r="T10" s="166"/>
      <c r="U10" s="172"/>
      <c r="V10" s="166"/>
      <c r="W10" s="172"/>
      <c r="X10" s="166"/>
      <c r="Y10" s="172"/>
      <c r="Z10" s="166"/>
      <c r="AA10" s="172"/>
      <c r="AB10" s="166"/>
      <c r="AC10" s="172"/>
      <c r="AD10" s="173"/>
      <c r="AE10" s="166"/>
      <c r="AH10" s="173"/>
    </row>
    <row r="11" spans="1:37" ht="46.8">
      <c r="A11" s="299"/>
      <c r="B11" s="174" t="s">
        <v>37</v>
      </c>
      <c r="C11" s="171"/>
      <c r="D11" s="165"/>
      <c r="E11" s="165"/>
      <c r="F11" s="166"/>
      <c r="G11" s="172"/>
      <c r="H11" s="166"/>
      <c r="I11" s="172"/>
      <c r="J11" s="166"/>
      <c r="K11" s="172"/>
      <c r="L11" s="166"/>
      <c r="M11" s="172"/>
      <c r="N11" s="166"/>
      <c r="O11" s="172"/>
      <c r="P11" s="166"/>
      <c r="Q11" s="172"/>
      <c r="R11" s="166"/>
      <c r="S11" s="172"/>
      <c r="T11" s="166"/>
      <c r="U11" s="172"/>
      <c r="V11" s="166"/>
      <c r="W11" s="172"/>
      <c r="X11" s="166"/>
      <c r="Y11" s="172"/>
      <c r="Z11" s="166"/>
      <c r="AA11" s="172"/>
      <c r="AB11" s="166"/>
      <c r="AC11" s="172"/>
      <c r="AD11" s="173"/>
      <c r="AE11" s="166"/>
      <c r="AH11" s="173"/>
    </row>
    <row r="12" spans="1:37" ht="25.05" customHeight="1">
      <c r="A12" s="299"/>
      <c r="B12" s="170" t="s">
        <v>38</v>
      </c>
      <c r="C12" s="171">
        <v>2.7406000000000001</v>
      </c>
      <c r="D12" s="165" t="s">
        <v>13</v>
      </c>
      <c r="E12" s="165" t="s">
        <v>5</v>
      </c>
      <c r="F12" s="175">
        <f>'[10]สรุปการคำนวณ ปี 2568'!G12</f>
        <v>424.125</v>
      </c>
      <c r="G12" s="176">
        <f t="shared" ref="G12:G13" si="1">F12*$C12</f>
        <v>1162.3569750000001</v>
      </c>
      <c r="H12" s="175">
        <f>'[10]สรุปการคำนวณ ปี 2568'!I12</f>
        <v>125.517</v>
      </c>
      <c r="I12" s="176">
        <f t="shared" ref="I12:I13" si="2">H12*$C12</f>
        <v>343.9918902</v>
      </c>
      <c r="J12" s="175">
        <f>'[10]สรุปการคำนวณ ปี 2568'!K12</f>
        <v>135.05500000000001</v>
      </c>
      <c r="K12" s="176">
        <f t="shared" ref="K12:K13" si="3">J12*$C12</f>
        <v>370.13173300000005</v>
      </c>
      <c r="L12" s="175">
        <f>'[10]สรุปการคำนวณ ปี 2568'!M12</f>
        <v>166.72899999999998</v>
      </c>
      <c r="M12" s="176">
        <f t="shared" ref="M12:M13" si="4">L12*$C12</f>
        <v>456.93749739999998</v>
      </c>
      <c r="N12" s="175">
        <f>'[10]สรุปการคำนวณ ปี 2568'!O12</f>
        <v>228.78900000000002</v>
      </c>
      <c r="O12" s="176">
        <f t="shared" ref="O12:O13" si="5">N12*$C12</f>
        <v>627.0191334000001</v>
      </c>
      <c r="P12" s="175">
        <f>'[10]สรุปการคำนวณ ปี 2568'!Q12</f>
        <v>60.569000000000003</v>
      </c>
      <c r="Q12" s="176">
        <f t="shared" ref="Q12:Q13" si="6">P12*$C12</f>
        <v>165.99540140000002</v>
      </c>
      <c r="R12" s="175">
        <f>'[10]สรุปการคำนวณ ปี 2568'!S12</f>
        <v>142.858</v>
      </c>
      <c r="S12" s="176">
        <f t="shared" ref="S12:S13" si="7">R12*$C12</f>
        <v>391.51663480000002</v>
      </c>
      <c r="T12" s="175">
        <f>'[10]สรุปการคำนวณ ปี 2568'!U12</f>
        <v>261.77999999999997</v>
      </c>
      <c r="U12" s="176">
        <f t="shared" ref="U12:U13" si="8">T12*$C12</f>
        <v>717.43426799999997</v>
      </c>
      <c r="V12" s="175">
        <f>'[10]สรุปการคำนวณ ปี 2568'!W12</f>
        <v>211.84100000000001</v>
      </c>
      <c r="W12" s="176">
        <f t="shared" ref="W12:W13" si="9">V12*$C12</f>
        <v>580.57144460000006</v>
      </c>
      <c r="X12" s="175">
        <f>'[10]สรุปการคำนวณ ปี 2568'!Y12</f>
        <v>198.09700000000001</v>
      </c>
      <c r="Y12" s="176">
        <f t="shared" ref="Y12:Y13" si="10">X12*$C12</f>
        <v>542.90463820000002</v>
      </c>
      <c r="Z12" s="175">
        <f>'[10]สรุปการคำนวณ ปี 2568'!AA12</f>
        <v>192.81200000000001</v>
      </c>
      <c r="AA12" s="176">
        <f t="shared" ref="AA12:AA13" si="11">Z12*$C12</f>
        <v>528.42056720000005</v>
      </c>
      <c r="AB12" s="175">
        <f>'[10]สรุปการคำนวณ ปี 2568'!AC12</f>
        <v>215.70699999999999</v>
      </c>
      <c r="AC12" s="176">
        <f t="shared" ref="AC12:AC13" si="12">AB12*$C12</f>
        <v>591.16660420000005</v>
      </c>
      <c r="AD12" s="173">
        <f>G12+I12+K12+M12+O12+Q12+S12+U12+W12+Y12+AA12+AC12</f>
        <v>6478.4467873999993</v>
      </c>
      <c r="AE12" s="166" t="s">
        <v>84</v>
      </c>
      <c r="AH12" s="173">
        <f>G12+I12+K12+M12+O12</f>
        <v>2960.4372290000001</v>
      </c>
    </row>
    <row r="13" spans="1:37" ht="25.05" customHeight="1">
      <c r="A13" s="299"/>
      <c r="B13" s="170" t="s">
        <v>61</v>
      </c>
      <c r="C13" s="171">
        <v>2.2393999999999998</v>
      </c>
      <c r="D13" s="165" t="s">
        <v>13</v>
      </c>
      <c r="E13" s="165" t="s">
        <v>5</v>
      </c>
      <c r="F13" s="175">
        <f>'[10]สรุปการคำนวณ ปี 2568'!G13</f>
        <v>53.609000000000002</v>
      </c>
      <c r="G13" s="176">
        <f t="shared" si="1"/>
        <v>120.0519946</v>
      </c>
      <c r="H13" s="175">
        <f>'[10]สรุปการคำนวณ ปี 2568'!I13</f>
        <v>62.603999999999999</v>
      </c>
      <c r="I13" s="176">
        <f t="shared" si="2"/>
        <v>140.19539759999998</v>
      </c>
      <c r="J13" s="175">
        <f>'[10]สรุปการคำนวณ ปี 2568'!K13</f>
        <v>71.322000000000003</v>
      </c>
      <c r="K13" s="176">
        <f t="shared" si="3"/>
        <v>159.71848679999999</v>
      </c>
      <c r="L13" s="175">
        <f>'[10]สรุปการคำนวณ ปี 2568'!M13</f>
        <v>25.297999999999998</v>
      </c>
      <c r="M13" s="176">
        <f t="shared" si="4"/>
        <v>56.652341199999995</v>
      </c>
      <c r="N13" s="175">
        <f>'[10]สรุปการคำนวณ ปี 2568'!O13</f>
        <v>71.75</v>
      </c>
      <c r="O13" s="176">
        <f t="shared" si="5"/>
        <v>160.67694999999998</v>
      </c>
      <c r="P13" s="175">
        <f>'[10]สรุปการคำนวณ ปี 2568'!Q13</f>
        <v>0</v>
      </c>
      <c r="Q13" s="176">
        <f t="shared" si="6"/>
        <v>0</v>
      </c>
      <c r="R13" s="175">
        <f>'[10]สรุปการคำนวณ ปี 2568'!S13</f>
        <v>61.308999999999997</v>
      </c>
      <c r="S13" s="176">
        <f t="shared" si="7"/>
        <v>137.29537459999997</v>
      </c>
      <c r="T13" s="175">
        <f>'[10]สรุปการคำนวณ ปี 2568'!U13</f>
        <v>35</v>
      </c>
      <c r="U13" s="176">
        <f t="shared" si="8"/>
        <v>78.378999999999991</v>
      </c>
      <c r="V13" s="175">
        <f>'[10]สรุปการคำนวณ ปี 2568'!W13</f>
        <v>35.607999999999997</v>
      </c>
      <c r="W13" s="176">
        <f t="shared" si="9"/>
        <v>79.740555199999989</v>
      </c>
      <c r="X13" s="175">
        <f>'[10]สรุปการคำนวณ ปี 2568'!Y13</f>
        <v>51.84</v>
      </c>
      <c r="Y13" s="176">
        <f t="shared" si="10"/>
        <v>116.090496</v>
      </c>
      <c r="Z13" s="175">
        <f>'[10]สรุปการคำนวณ ปี 2568'!AA13</f>
        <v>39.877000000000002</v>
      </c>
      <c r="AA13" s="176">
        <f t="shared" si="11"/>
        <v>89.300553800000003</v>
      </c>
      <c r="AB13" s="175">
        <f>'[10]สรุปการคำนวณ ปี 2568'!AC13</f>
        <v>0</v>
      </c>
      <c r="AC13" s="176">
        <f t="shared" si="12"/>
        <v>0</v>
      </c>
      <c r="AD13" s="173">
        <f t="shared" si="0"/>
        <v>1138.1011498</v>
      </c>
      <c r="AE13" s="166" t="s">
        <v>84</v>
      </c>
      <c r="AH13" s="173">
        <f t="shared" ref="AH13" si="13">G13+I13+K13+M13+O13</f>
        <v>637.29517020000003</v>
      </c>
    </row>
    <row r="14" spans="1:37" ht="25.05" customHeight="1">
      <c r="A14" s="299"/>
      <c r="B14" s="170" t="s">
        <v>39</v>
      </c>
      <c r="C14" s="171">
        <v>2.2393999999999998</v>
      </c>
      <c r="D14" s="165" t="s">
        <v>13</v>
      </c>
      <c r="E14" s="165" t="s">
        <v>5</v>
      </c>
      <c r="F14" s="175"/>
      <c r="G14" s="172">
        <f t="shared" ref="G14:G25" si="14">F14*C14</f>
        <v>0</v>
      </c>
      <c r="H14" s="175"/>
      <c r="I14" s="172">
        <f t="shared" ref="I14:I25" si="15">H14*C14</f>
        <v>0</v>
      </c>
      <c r="J14" s="175"/>
      <c r="K14" s="172">
        <f t="shared" ref="K14:K25" si="16">J14*C14</f>
        <v>0</v>
      </c>
      <c r="L14" s="175"/>
      <c r="M14" s="172">
        <f t="shared" ref="M14:M25" si="17">L14*C14</f>
        <v>0</v>
      </c>
      <c r="N14" s="175"/>
      <c r="O14" s="172">
        <f t="shared" ref="O14:O25" si="18">N14*C14</f>
        <v>0</v>
      </c>
      <c r="P14" s="175"/>
      <c r="Q14" s="172">
        <f t="shared" ref="Q14:Q25" si="19">P14*C14</f>
        <v>0</v>
      </c>
      <c r="R14" s="175"/>
      <c r="S14" s="172">
        <f t="shared" ref="S14:S25" si="20">R14*C14</f>
        <v>0</v>
      </c>
      <c r="T14" s="175"/>
      <c r="U14" s="172">
        <f t="shared" ref="U14:U25" si="21">T14*C14</f>
        <v>0</v>
      </c>
      <c r="V14" s="175"/>
      <c r="W14" s="172">
        <f t="shared" ref="W14:W25" si="22">V14*C14</f>
        <v>0</v>
      </c>
      <c r="X14" s="175"/>
      <c r="Y14" s="172">
        <f t="shared" ref="Y14:Y25" si="23">X14*C14</f>
        <v>0</v>
      </c>
      <c r="Z14" s="175"/>
      <c r="AA14" s="172">
        <f t="shared" ref="AA14:AA25" si="24">Z14*C14</f>
        <v>0</v>
      </c>
      <c r="AB14" s="175"/>
      <c r="AC14" s="172">
        <f t="shared" ref="AC14:AC25" si="25">AB14*C14</f>
        <v>0</v>
      </c>
      <c r="AD14" s="173">
        <f t="shared" si="0"/>
        <v>0</v>
      </c>
      <c r="AE14" s="166" t="s">
        <v>84</v>
      </c>
      <c r="AH14" s="173">
        <f>G14+I14+K14+M14+O14+Q14</f>
        <v>0</v>
      </c>
    </row>
    <row r="15" spans="1:37" ht="25.05" customHeight="1">
      <c r="A15" s="299"/>
      <c r="B15" s="174" t="s">
        <v>59</v>
      </c>
      <c r="C15" s="171">
        <v>1</v>
      </c>
      <c r="D15" s="165" t="s">
        <v>60</v>
      </c>
      <c r="E15" s="165" t="s">
        <v>10</v>
      </c>
      <c r="F15" s="175"/>
      <c r="G15" s="172">
        <f t="shared" si="14"/>
        <v>0</v>
      </c>
      <c r="H15" s="175"/>
      <c r="I15" s="172">
        <f t="shared" si="15"/>
        <v>0</v>
      </c>
      <c r="J15" s="175"/>
      <c r="K15" s="172">
        <f t="shared" si="16"/>
        <v>0</v>
      </c>
      <c r="L15" s="175"/>
      <c r="M15" s="172">
        <f t="shared" si="17"/>
        <v>0</v>
      </c>
      <c r="N15" s="175"/>
      <c r="O15" s="172">
        <f t="shared" si="18"/>
        <v>0</v>
      </c>
      <c r="P15" s="175"/>
      <c r="Q15" s="172">
        <f t="shared" si="19"/>
        <v>0</v>
      </c>
      <c r="R15" s="175"/>
      <c r="S15" s="172">
        <f t="shared" si="20"/>
        <v>0</v>
      </c>
      <c r="T15" s="175"/>
      <c r="U15" s="172">
        <f t="shared" si="21"/>
        <v>0</v>
      </c>
      <c r="V15" s="175"/>
      <c r="W15" s="172">
        <f t="shared" si="22"/>
        <v>0</v>
      </c>
      <c r="X15" s="175"/>
      <c r="Y15" s="172">
        <f t="shared" si="23"/>
        <v>0</v>
      </c>
      <c r="Z15" s="175"/>
      <c r="AA15" s="172">
        <f t="shared" si="24"/>
        <v>0</v>
      </c>
      <c r="AB15" s="175"/>
      <c r="AC15" s="172">
        <f t="shared" si="25"/>
        <v>0</v>
      </c>
      <c r="AD15" s="173">
        <f t="shared" si="0"/>
        <v>0</v>
      </c>
      <c r="AE15" s="166" t="s">
        <v>84</v>
      </c>
      <c r="AH15" s="173">
        <f>G15+I15+K15+M15+O15+Q15</f>
        <v>0</v>
      </c>
    </row>
    <row r="16" spans="1:37" ht="24.45" customHeight="1">
      <c r="A16" s="299"/>
      <c r="B16" s="178" t="s">
        <v>57</v>
      </c>
      <c r="C16" s="179">
        <v>28</v>
      </c>
      <c r="D16" s="165" t="s">
        <v>45</v>
      </c>
      <c r="E16" s="165" t="s">
        <v>41</v>
      </c>
      <c r="F16" s="175"/>
      <c r="G16" s="176">
        <f t="shared" ref="G16:G17" si="26">F16*$C16</f>
        <v>0</v>
      </c>
      <c r="H16" s="175"/>
      <c r="I16" s="176">
        <f t="shared" ref="I16:I17" si="27">H16*$C16</f>
        <v>0</v>
      </c>
      <c r="J16" s="175"/>
      <c r="K16" s="176">
        <f t="shared" ref="K16:K17" si="28">J16*$C16</f>
        <v>0</v>
      </c>
      <c r="L16" s="175"/>
      <c r="M16" s="176">
        <f t="shared" ref="M16:M17" si="29">L16*$C16</f>
        <v>0</v>
      </c>
      <c r="N16" s="175"/>
      <c r="O16" s="176">
        <f t="shared" ref="O16:O17" si="30">N16*$C16</f>
        <v>0</v>
      </c>
      <c r="P16" s="175"/>
      <c r="Q16" s="176">
        <f t="shared" ref="Q16:Q17" si="31">P16*$C16</f>
        <v>0</v>
      </c>
      <c r="R16" s="175"/>
      <c r="S16" s="176">
        <f t="shared" ref="S16:S17" si="32">R16*$C16</f>
        <v>0</v>
      </c>
      <c r="T16" s="175"/>
      <c r="U16" s="176">
        <f t="shared" ref="U16:U17" si="33">T16*$C16</f>
        <v>0</v>
      </c>
      <c r="V16" s="175"/>
      <c r="W16" s="176">
        <f t="shared" ref="W16:W17" si="34">V16*$C16</f>
        <v>0</v>
      </c>
      <c r="X16" s="175"/>
      <c r="Y16" s="176">
        <f t="shared" ref="Y16:Y17" si="35">X16*$C16</f>
        <v>0</v>
      </c>
      <c r="Z16" s="175"/>
      <c r="AA16" s="176">
        <f t="shared" ref="AA16:AA17" si="36">Z16*$C16</f>
        <v>0</v>
      </c>
      <c r="AB16" s="175"/>
      <c r="AC16" s="176">
        <f t="shared" ref="AC16:AC17" si="37">AB16*$C16</f>
        <v>0</v>
      </c>
      <c r="AD16" s="173">
        <f t="shared" si="0"/>
        <v>0</v>
      </c>
      <c r="AE16" s="166" t="s">
        <v>84</v>
      </c>
      <c r="AH16" s="173">
        <f t="shared" ref="AH16:AH25" si="38">G16+I16+K16+M16+O16+Q16</f>
        <v>0</v>
      </c>
      <c r="AJ16" s="286" t="s">
        <v>217</v>
      </c>
      <c r="AK16" s="287"/>
    </row>
    <row r="17" spans="1:44" ht="46.8">
      <c r="A17" s="299"/>
      <c r="B17" s="180" t="s">
        <v>58</v>
      </c>
      <c r="C17" s="171">
        <v>28</v>
      </c>
      <c r="D17" s="165" t="s">
        <v>45</v>
      </c>
      <c r="E17" s="165" t="s">
        <v>41</v>
      </c>
      <c r="F17" s="175">
        <f>'[10]สรุปการคำนวณ ปี 2568'!G17</f>
        <v>2.8704000000000001</v>
      </c>
      <c r="G17" s="238">
        <f t="shared" si="26"/>
        <v>80.371200000000002</v>
      </c>
      <c r="H17" s="175">
        <f>'[10]สรุปการคำนวณ ปี 2568'!I17</f>
        <v>2.6064000000000003</v>
      </c>
      <c r="I17" s="238">
        <f t="shared" si="27"/>
        <v>72.979200000000006</v>
      </c>
      <c r="J17" s="175">
        <f>'[10]สรุปการคำนวณ ปี 2568'!K17</f>
        <v>2.7024000000000004</v>
      </c>
      <c r="K17" s="238">
        <f t="shared" si="28"/>
        <v>75.667200000000008</v>
      </c>
      <c r="L17" s="175">
        <f>'[10]สรุปการคำนวณ ปี 2568'!M17</f>
        <v>3.5952000000000006</v>
      </c>
      <c r="M17" s="238">
        <f t="shared" si="29"/>
        <v>100.66560000000001</v>
      </c>
      <c r="N17" s="175">
        <f>'[10]สรุปการคำนวณ ปี 2568'!O17</f>
        <v>2.0975999999999999</v>
      </c>
      <c r="O17" s="238">
        <f t="shared" si="30"/>
        <v>58.732799999999997</v>
      </c>
      <c r="P17" s="175">
        <f>'[10]สรุปการคำนวณ ปี 2568'!Q17</f>
        <v>3.1920000000000002</v>
      </c>
      <c r="Q17" s="238">
        <f t="shared" si="31"/>
        <v>89.376000000000005</v>
      </c>
      <c r="R17" s="175">
        <f>'[10]สรุปการคำนวณ ปี 2568'!S17</f>
        <v>3.0672000000000001</v>
      </c>
      <c r="S17" s="238">
        <f t="shared" si="32"/>
        <v>85.881600000000006</v>
      </c>
      <c r="T17" s="175">
        <f>'[10]สรุปการคำนวณ ปี 2568'!U17</f>
        <v>2.9088000000000003</v>
      </c>
      <c r="U17" s="238">
        <f t="shared" si="33"/>
        <v>81.446400000000011</v>
      </c>
      <c r="V17" s="175">
        <f>'[10]สรุปการคำนวณ ปี 2568'!W17</f>
        <v>3.6335999999999999</v>
      </c>
      <c r="W17" s="238">
        <f t="shared" si="34"/>
        <v>101.74079999999999</v>
      </c>
      <c r="X17" s="175">
        <f>'[10]สรุปการคำนวณ ปี 2568'!Y17</f>
        <v>2.8992000000000004</v>
      </c>
      <c r="Y17" s="238">
        <f t="shared" si="35"/>
        <v>81.177600000000012</v>
      </c>
      <c r="Z17" s="175">
        <f>'[10]สรุปการคำนวณ ปี 2568'!AA17</f>
        <v>2.5344000000000007</v>
      </c>
      <c r="AA17" s="238">
        <f t="shared" si="36"/>
        <v>70.963200000000015</v>
      </c>
      <c r="AB17" s="175">
        <f>'[10]สรุปการคำนวณ ปี 2568'!AC17</f>
        <v>3.1632000000000002</v>
      </c>
      <c r="AC17" s="238">
        <f t="shared" si="37"/>
        <v>88.569600000000008</v>
      </c>
      <c r="AD17" s="173">
        <f>G17+I17+K17+M17+O17+Q17+S17+U17+W17+Y17+AA17+AC17</f>
        <v>987.5712000000002</v>
      </c>
      <c r="AE17" s="166" t="s">
        <v>84</v>
      </c>
      <c r="AH17" s="173">
        <f t="shared" si="38"/>
        <v>477.79200000000003</v>
      </c>
      <c r="AJ17" s="210" t="s">
        <v>66</v>
      </c>
      <c r="AK17" s="210" t="s">
        <v>67</v>
      </c>
    </row>
    <row r="18" spans="1:44" ht="24.45" customHeight="1">
      <c r="A18" s="299"/>
      <c r="B18" s="174" t="s">
        <v>203</v>
      </c>
      <c r="C18" s="171">
        <v>1760</v>
      </c>
      <c r="D18" s="165" t="s">
        <v>204</v>
      </c>
      <c r="E18" s="165" t="s">
        <v>207</v>
      </c>
      <c r="F18" s="175"/>
      <c r="G18" s="172"/>
      <c r="H18" s="175"/>
      <c r="I18" s="172"/>
      <c r="J18" s="175"/>
      <c r="K18" s="172"/>
      <c r="L18" s="175"/>
      <c r="M18" s="172"/>
      <c r="N18" s="175"/>
      <c r="O18" s="172"/>
      <c r="P18" s="175"/>
      <c r="Q18" s="172"/>
      <c r="R18" s="175"/>
      <c r="S18" s="172"/>
      <c r="T18" s="175"/>
      <c r="U18" s="172"/>
      <c r="V18" s="175"/>
      <c r="W18" s="172"/>
      <c r="X18" s="175"/>
      <c r="Y18" s="172"/>
      <c r="Z18" s="175"/>
      <c r="AA18" s="172"/>
      <c r="AB18" s="175"/>
      <c r="AC18" s="172"/>
      <c r="AD18" s="173"/>
      <c r="AE18" s="166"/>
      <c r="AH18" s="173">
        <f t="shared" si="38"/>
        <v>0</v>
      </c>
      <c r="AJ18" s="211">
        <v>2567</v>
      </c>
      <c r="AK18" s="211">
        <v>2568</v>
      </c>
    </row>
    <row r="19" spans="1:44" ht="25.05" customHeight="1">
      <c r="A19" s="300"/>
      <c r="B19" s="174" t="s">
        <v>202</v>
      </c>
      <c r="C19" s="171">
        <v>677</v>
      </c>
      <c r="D19" s="165" t="s">
        <v>205</v>
      </c>
      <c r="E19" s="181" t="s">
        <v>206</v>
      </c>
      <c r="F19" s="175"/>
      <c r="G19" s="172">
        <f t="shared" si="14"/>
        <v>0</v>
      </c>
      <c r="H19" s="175"/>
      <c r="I19" s="172">
        <f t="shared" si="15"/>
        <v>0</v>
      </c>
      <c r="J19" s="175"/>
      <c r="K19" s="172">
        <f t="shared" si="16"/>
        <v>0</v>
      </c>
      <c r="L19" s="175"/>
      <c r="M19" s="172">
        <f t="shared" si="17"/>
        <v>0</v>
      </c>
      <c r="N19" s="175"/>
      <c r="O19" s="172">
        <f t="shared" si="18"/>
        <v>0</v>
      </c>
      <c r="P19" s="175"/>
      <c r="Q19" s="172">
        <f t="shared" si="19"/>
        <v>0</v>
      </c>
      <c r="R19" s="175"/>
      <c r="S19" s="172">
        <f t="shared" si="20"/>
        <v>0</v>
      </c>
      <c r="T19" s="175"/>
      <c r="U19" s="172">
        <f t="shared" si="21"/>
        <v>0</v>
      </c>
      <c r="V19" s="175"/>
      <c r="W19" s="172">
        <f t="shared" si="22"/>
        <v>0</v>
      </c>
      <c r="X19" s="175"/>
      <c r="Y19" s="172">
        <f t="shared" si="23"/>
        <v>0</v>
      </c>
      <c r="Z19" s="175"/>
      <c r="AA19" s="172">
        <f t="shared" si="24"/>
        <v>0</v>
      </c>
      <c r="AB19" s="175"/>
      <c r="AC19" s="172">
        <f t="shared" si="25"/>
        <v>0</v>
      </c>
      <c r="AD19" s="173">
        <f t="shared" si="0"/>
        <v>0</v>
      </c>
      <c r="AE19" s="166" t="s">
        <v>84</v>
      </c>
      <c r="AH19" s="173">
        <f t="shared" si="38"/>
        <v>0</v>
      </c>
      <c r="AI19" s="162" t="s">
        <v>4</v>
      </c>
      <c r="AJ19" s="209">
        <f>SUM(AH12:AH19)/1000</f>
        <v>4.0755243991999999</v>
      </c>
      <c r="AK19" s="209">
        <f>'สรุปการคำนวณ ปี 2569'!E39</f>
        <v>1.7221484776000002</v>
      </c>
    </row>
    <row r="20" spans="1:44" ht="46.8">
      <c r="A20" s="85" t="s">
        <v>96</v>
      </c>
      <c r="B20" s="170" t="s">
        <v>7</v>
      </c>
      <c r="C20" s="171">
        <v>0.49990000000000001</v>
      </c>
      <c r="D20" s="165" t="s">
        <v>14</v>
      </c>
      <c r="E20" s="165" t="s">
        <v>8</v>
      </c>
      <c r="F20" s="175">
        <f>'[10]สรุปการคำนวณ ปี 2568'!G20</f>
        <v>8103.37</v>
      </c>
      <c r="G20" s="176">
        <f t="shared" ref="G20:G23" si="39">F20*$C20</f>
        <v>4050.8746630000001</v>
      </c>
      <c r="H20" s="175">
        <f>'[10]สรุปการคำนวณ ปี 2568'!I20</f>
        <v>10545.89</v>
      </c>
      <c r="I20" s="176">
        <f t="shared" ref="I20:I23" si="40">H20*$C20</f>
        <v>5271.8904109999994</v>
      </c>
      <c r="J20" s="175">
        <f>'[10]สรุปการคำนวณ ปี 2568'!K20</f>
        <v>19433.22</v>
      </c>
      <c r="K20" s="176">
        <f t="shared" ref="K20:K23" si="41">J20*$C20</f>
        <v>9714.6666780000014</v>
      </c>
      <c r="L20" s="175">
        <f>'[10]สรุปการคำนวณ ปี 2568'!M20</f>
        <v>23735.809999999998</v>
      </c>
      <c r="M20" s="176">
        <f t="shared" ref="M20:M23" si="42">L20*$C20</f>
        <v>11865.531418999999</v>
      </c>
      <c r="N20" s="175">
        <f>'[10]สรุปการคำนวณ ปี 2568'!O20</f>
        <v>21557.54</v>
      </c>
      <c r="O20" s="176">
        <f t="shared" ref="O20:O23" si="43">N20*$C20</f>
        <v>10776.614246000001</v>
      </c>
      <c r="P20" s="175">
        <f>'[10]สรุปการคำนวณ ปี 2568'!Q20</f>
        <v>23427.23</v>
      </c>
      <c r="Q20" s="176">
        <f t="shared" ref="Q20:Q23" si="44">P20*$C20</f>
        <v>11711.272277</v>
      </c>
      <c r="R20" s="175">
        <f>'[10]สรุปการคำนวณ ปี 2568'!S20</f>
        <v>24150.65</v>
      </c>
      <c r="S20" s="176">
        <f t="shared" ref="S20:S23" si="45">R20*$C20</f>
        <v>12072.909935000001</v>
      </c>
      <c r="T20" s="175">
        <f>'[10]สรุปการคำนวณ ปี 2568'!U20</f>
        <v>23480.75</v>
      </c>
      <c r="U20" s="176">
        <f t="shared" ref="U20:U23" si="46">T20*$C20</f>
        <v>11738.026925</v>
      </c>
      <c r="V20" s="175">
        <f>'[10]สรุปการคำนวณ ปี 2568'!W20</f>
        <v>22638.559999999998</v>
      </c>
      <c r="W20" s="176">
        <f t="shared" ref="W20:W23" si="47">V20*$C20</f>
        <v>11317.016143999999</v>
      </c>
      <c r="X20" s="175">
        <f>'[10]สรุปการคำนวณ ปี 2568'!Y20</f>
        <v>19536.71</v>
      </c>
      <c r="Y20" s="176">
        <f t="shared" ref="Y20:Y23" si="48">X20*$C20</f>
        <v>9766.4013290000003</v>
      </c>
      <c r="Z20" s="175">
        <f>'[10]สรุปการคำนวณ ปี 2568'!AA20</f>
        <v>15050.01</v>
      </c>
      <c r="AA20" s="176">
        <f>Z20*$C20</f>
        <v>7523.4999990000006</v>
      </c>
      <c r="AB20" s="175">
        <f>'[10]สรุปการคำนวณ ปี 2568'!AC20</f>
        <v>13195.6</v>
      </c>
      <c r="AC20" s="176">
        <f t="shared" ref="AC20:AC24" si="49">AB20*$C20</f>
        <v>6596.4804400000003</v>
      </c>
      <c r="AD20" s="173">
        <f t="shared" si="0"/>
        <v>112405.18446600001</v>
      </c>
      <c r="AE20" s="166" t="s">
        <v>84</v>
      </c>
      <c r="AH20" s="173">
        <f t="shared" si="38"/>
        <v>53390.849694000004</v>
      </c>
      <c r="AI20" s="162" t="s">
        <v>6</v>
      </c>
      <c r="AJ20" s="209">
        <f>AH20/1000</f>
        <v>53.390849694000003</v>
      </c>
      <c r="AK20" s="209">
        <f>'สรุปการคำนวณ ปี 2569'!E40</f>
        <v>45.584056365000002</v>
      </c>
    </row>
    <row r="21" spans="1:44" ht="25.05" customHeight="1">
      <c r="A21" s="298" t="s">
        <v>98</v>
      </c>
      <c r="B21" s="170" t="s">
        <v>40</v>
      </c>
      <c r="C21" s="171">
        <v>2.1019999999999999</v>
      </c>
      <c r="D21" s="165" t="s">
        <v>15</v>
      </c>
      <c r="E21" s="165" t="s">
        <v>10</v>
      </c>
      <c r="F21" s="175">
        <f>'[10]สรุปการคำนวณ ปี 2568'!G21</f>
        <v>425</v>
      </c>
      <c r="G21" s="176">
        <f t="shared" si="39"/>
        <v>893.34999999999991</v>
      </c>
      <c r="H21" s="175">
        <f>'[10]สรุปการคำนวณ ปี 2568'!I21</f>
        <v>375</v>
      </c>
      <c r="I21" s="176">
        <f t="shared" si="40"/>
        <v>788.25</v>
      </c>
      <c r="J21" s="175">
        <f>'[10]สรุปการคำนวณ ปี 2568'!K21</f>
        <v>330</v>
      </c>
      <c r="K21" s="176">
        <f t="shared" si="41"/>
        <v>693.66</v>
      </c>
      <c r="L21" s="175">
        <f>'[10]สรุปการคำนวณ ปี 2568'!M21</f>
        <v>150</v>
      </c>
      <c r="M21" s="176">
        <f t="shared" si="42"/>
        <v>315.29999999999995</v>
      </c>
      <c r="N21" s="175">
        <f>'[10]สรุปการคำนวณ ปี 2568'!O21</f>
        <v>625</v>
      </c>
      <c r="O21" s="176">
        <f t="shared" si="43"/>
        <v>1313.75</v>
      </c>
      <c r="P21" s="175">
        <f>'[10]สรุปการคำนวณ ปี 2568'!Q21</f>
        <v>250</v>
      </c>
      <c r="Q21" s="176">
        <f t="shared" si="44"/>
        <v>525.5</v>
      </c>
      <c r="R21" s="175">
        <f>'[10]สรุปการคำนวณ ปี 2568'!S21</f>
        <v>392.5</v>
      </c>
      <c r="S21" s="176">
        <f t="shared" si="45"/>
        <v>825.03499999999997</v>
      </c>
      <c r="T21" s="175">
        <f>'[10]สรุปการคำนวณ ปี 2568'!U21</f>
        <v>450</v>
      </c>
      <c r="U21" s="176">
        <f t="shared" si="46"/>
        <v>945.9</v>
      </c>
      <c r="V21" s="175">
        <f>'[10]สรุปการคำนวณ ปี 2568'!W21</f>
        <v>212.5</v>
      </c>
      <c r="W21" s="176">
        <f t="shared" si="47"/>
        <v>446.67499999999995</v>
      </c>
      <c r="X21" s="175">
        <f>'[10]สรุปการคำนวณ ปี 2568'!Y21</f>
        <v>422.5</v>
      </c>
      <c r="Y21" s="176">
        <f t="shared" si="48"/>
        <v>888.09499999999991</v>
      </c>
      <c r="Z21" s="175">
        <f>'[10]สรุปการคำนวณ ปี 2568'!AA21</f>
        <v>337.5</v>
      </c>
      <c r="AA21" s="176">
        <f t="shared" ref="AA21:AA23" si="50">Z21*$C21</f>
        <v>709.42499999999995</v>
      </c>
      <c r="AB21" s="175">
        <f>'[10]สรุปการคำนวณ ปี 2568'!AC21</f>
        <v>367.5</v>
      </c>
      <c r="AC21" s="176">
        <f t="shared" si="49"/>
        <v>772.4849999999999</v>
      </c>
      <c r="AD21" s="173">
        <f t="shared" si="0"/>
        <v>9117.4249999999993</v>
      </c>
      <c r="AE21" s="166" t="s">
        <v>84</v>
      </c>
      <c r="AH21" s="173">
        <f t="shared" si="38"/>
        <v>4529.8099999999995</v>
      </c>
      <c r="AI21" s="162" t="s">
        <v>9</v>
      </c>
      <c r="AJ21" s="209">
        <f>SUM(AH21:AH25)/1000</f>
        <v>16.789592999999996</v>
      </c>
      <c r="AK21" s="209">
        <f>'สรุปการคำนวณ ปี 2569'!E41</f>
        <v>13.281169999999999</v>
      </c>
    </row>
    <row r="22" spans="1:44" ht="25.05" customHeight="1">
      <c r="A22" s="299"/>
      <c r="B22" s="170" t="s">
        <v>72</v>
      </c>
      <c r="C22" s="171">
        <v>0.79479999999999995</v>
      </c>
      <c r="D22" s="165" t="s">
        <v>16</v>
      </c>
      <c r="E22" s="165" t="s">
        <v>11</v>
      </c>
      <c r="F22" s="175"/>
      <c r="G22" s="176">
        <f t="shared" si="39"/>
        <v>0</v>
      </c>
      <c r="H22" s="175"/>
      <c r="I22" s="176">
        <f t="shared" si="40"/>
        <v>0</v>
      </c>
      <c r="J22" s="175"/>
      <c r="K22" s="176">
        <f t="shared" si="41"/>
        <v>0</v>
      </c>
      <c r="L22" s="175"/>
      <c r="M22" s="176">
        <f t="shared" si="42"/>
        <v>0</v>
      </c>
      <c r="N22" s="175"/>
      <c r="O22" s="176">
        <f t="shared" si="43"/>
        <v>0</v>
      </c>
      <c r="P22" s="175"/>
      <c r="Q22" s="176">
        <f t="shared" si="44"/>
        <v>0</v>
      </c>
      <c r="R22" s="175"/>
      <c r="S22" s="176">
        <f t="shared" si="45"/>
        <v>0</v>
      </c>
      <c r="T22" s="175"/>
      <c r="U22" s="176">
        <f t="shared" si="46"/>
        <v>0</v>
      </c>
      <c r="V22" s="175"/>
      <c r="W22" s="176">
        <f t="shared" si="47"/>
        <v>0</v>
      </c>
      <c r="X22" s="175"/>
      <c r="Y22" s="176">
        <f t="shared" si="48"/>
        <v>0</v>
      </c>
      <c r="Z22" s="175"/>
      <c r="AA22" s="176">
        <f t="shared" si="50"/>
        <v>0</v>
      </c>
      <c r="AB22" s="175"/>
      <c r="AC22" s="176">
        <f t="shared" si="49"/>
        <v>0</v>
      </c>
      <c r="AD22" s="173">
        <f t="shared" si="0"/>
        <v>0</v>
      </c>
      <c r="AE22" s="166" t="s">
        <v>84</v>
      </c>
      <c r="AH22" s="173">
        <f t="shared" si="38"/>
        <v>0</v>
      </c>
      <c r="AI22" s="162" t="s">
        <v>28</v>
      </c>
      <c r="AJ22" s="209">
        <f>SUM(AJ19:AJ21)</f>
        <v>74.255967093199999</v>
      </c>
      <c r="AK22" s="209">
        <f>SUM(AK19:AK21)</f>
        <v>60.587374842599999</v>
      </c>
      <c r="AM22" s="212">
        <f>(AK22-AJ22)/AK22</f>
        <v>-0.22560132843038089</v>
      </c>
    </row>
    <row r="23" spans="1:44" ht="25.05" customHeight="1">
      <c r="A23" s="299"/>
      <c r="B23" s="170" t="s">
        <v>73</v>
      </c>
      <c r="C23" s="171">
        <v>0.54100000000000004</v>
      </c>
      <c r="D23" s="165" t="s">
        <v>16</v>
      </c>
      <c r="E23" s="165" t="s">
        <v>11</v>
      </c>
      <c r="F23" s="175">
        <f>'[10]สรุปการคำนวณ ปี 2568'!G23</f>
        <v>598</v>
      </c>
      <c r="G23" s="176">
        <f t="shared" si="39"/>
        <v>323.51800000000003</v>
      </c>
      <c r="H23" s="175">
        <f>'[10]สรุปการคำนวณ ปี 2568'!I23</f>
        <v>543</v>
      </c>
      <c r="I23" s="176">
        <f t="shared" si="40"/>
        <v>293.76300000000003</v>
      </c>
      <c r="J23" s="175">
        <f>'[10]สรุปการคำนวณ ปี 2568'!K23</f>
        <v>563</v>
      </c>
      <c r="K23" s="176">
        <f t="shared" si="41"/>
        <v>304.58300000000003</v>
      </c>
      <c r="L23" s="175">
        <f>'[10]สรุปการคำนวณ ปี 2568'!M23</f>
        <v>749</v>
      </c>
      <c r="M23" s="176">
        <f t="shared" si="42"/>
        <v>405.209</v>
      </c>
      <c r="N23" s="175">
        <f>'[10]สรุปการคำนวณ ปี 2568'!O23</f>
        <v>437</v>
      </c>
      <c r="O23" s="176">
        <f t="shared" si="43"/>
        <v>236.41700000000003</v>
      </c>
      <c r="P23" s="175">
        <f>'[10]สรุปการคำนวณ ปี 2568'!Q23</f>
        <v>665</v>
      </c>
      <c r="Q23" s="176">
        <f t="shared" si="44"/>
        <v>359.76500000000004</v>
      </c>
      <c r="R23" s="175">
        <f>'[10]สรุปการคำนวณ ปี 2568'!S23</f>
        <v>639</v>
      </c>
      <c r="S23" s="176">
        <f t="shared" si="45"/>
        <v>345.69900000000001</v>
      </c>
      <c r="T23" s="175">
        <f>'[10]สรุปการคำนวณ ปี 2568'!U23</f>
        <v>606</v>
      </c>
      <c r="U23" s="176">
        <f t="shared" si="46"/>
        <v>327.846</v>
      </c>
      <c r="V23" s="175">
        <f>'[10]สรุปการคำนวณ ปี 2568'!W23</f>
        <v>757</v>
      </c>
      <c r="W23" s="176">
        <f t="shared" si="47"/>
        <v>409.53700000000003</v>
      </c>
      <c r="X23" s="175">
        <f>'[10]สรุปการคำนวณ ปี 2568'!Y23</f>
        <v>604</v>
      </c>
      <c r="Y23" s="176">
        <f t="shared" si="48"/>
        <v>326.76400000000001</v>
      </c>
      <c r="Z23" s="175">
        <f>'[10]สรุปการคำนวณ ปี 2568'!AA23</f>
        <v>528</v>
      </c>
      <c r="AA23" s="176">
        <f t="shared" si="50"/>
        <v>285.64800000000002</v>
      </c>
      <c r="AB23" s="175">
        <f>'[10]สรุปการคำนวณ ปี 2568'!AC23</f>
        <v>659</v>
      </c>
      <c r="AC23" s="176">
        <f t="shared" si="49"/>
        <v>356.51900000000001</v>
      </c>
      <c r="AD23" s="173">
        <f t="shared" si="0"/>
        <v>3975.2680000000009</v>
      </c>
      <c r="AE23" s="166" t="s">
        <v>84</v>
      </c>
      <c r="AH23" s="173">
        <f t="shared" si="38"/>
        <v>1923.2550000000003</v>
      </c>
      <c r="AR23" s="182"/>
    </row>
    <row r="24" spans="1:44" ht="25.05" customHeight="1">
      <c r="A24" s="299"/>
      <c r="B24" s="183" t="s">
        <v>29</v>
      </c>
      <c r="C24" s="171">
        <v>2.3199999999999998</v>
      </c>
      <c r="D24" s="165" t="s">
        <v>15</v>
      </c>
      <c r="E24" s="181" t="s">
        <v>10</v>
      </c>
      <c r="F24" s="175">
        <f>'[10]สรุปการคำนวณ ปี 2568'!G24</f>
        <v>710.4</v>
      </c>
      <c r="G24" s="102">
        <f t="shared" ref="G24" si="51">F24*C24</f>
        <v>1648.1279999999999</v>
      </c>
      <c r="H24" s="175">
        <f>'[10]สรุปการคำนวณ ปี 2568'!I24</f>
        <v>694.1</v>
      </c>
      <c r="I24" s="102">
        <f t="shared" ref="I24" si="52">H24*C24</f>
        <v>1610.3119999999999</v>
      </c>
      <c r="J24" s="175">
        <f>'[10]สรุปการคำนวณ ปี 2568'!K24</f>
        <v>811.4</v>
      </c>
      <c r="K24" s="102">
        <f t="shared" ref="K24" si="53">J24*C24</f>
        <v>1882.4479999999999</v>
      </c>
      <c r="L24" s="175">
        <f>'[10]สรุปการคำนวณ ปี 2568'!M24</f>
        <v>498.3</v>
      </c>
      <c r="M24" s="102">
        <f t="shared" ref="M24" si="54">L24*C24</f>
        <v>1156.056</v>
      </c>
      <c r="N24" s="175">
        <f>'[10]สรุปการคำนวณ ปี 2568'!O24</f>
        <v>577.6</v>
      </c>
      <c r="O24" s="102">
        <f t="shared" ref="O24" si="55">N24*C24</f>
        <v>1340.0319999999999</v>
      </c>
      <c r="P24" s="175">
        <f>'[10]สรุปการคำนวณ ปี 2568'!Q24</f>
        <v>1163.5999999999999</v>
      </c>
      <c r="Q24" s="102">
        <f t="shared" ref="Q24" si="56">P24*C24</f>
        <v>2699.5519999999997</v>
      </c>
      <c r="R24" s="175">
        <f>'[10]สรุปการคำนวณ ปี 2568'!S24</f>
        <v>630.5</v>
      </c>
      <c r="S24" s="102">
        <f t="shared" ref="S24" si="57">R24*C24</f>
        <v>1462.76</v>
      </c>
      <c r="T24" s="175">
        <f>'[10]สรุปการคำนวณ ปี 2568'!U24</f>
        <v>709.2</v>
      </c>
      <c r="U24" s="102">
        <f t="shared" ref="U24" si="58">T24*C24</f>
        <v>1645.3440000000001</v>
      </c>
      <c r="V24" s="175">
        <f>'[10]สรุปการคำนวณ ปี 2568'!W24</f>
        <v>721.6</v>
      </c>
      <c r="W24" s="102">
        <f t="shared" ref="W24" si="59">V24*C24</f>
        <v>1674.1119999999999</v>
      </c>
      <c r="X24" s="175">
        <f>'[10]สรุปการคำนวณ ปี 2568'!Y24</f>
        <v>805.8</v>
      </c>
      <c r="Y24" s="102">
        <f t="shared" ref="Y24" si="60">X24*C24</f>
        <v>1869.4559999999997</v>
      </c>
      <c r="Z24" s="175">
        <f>'[10]สรุปการคำนวณ ปี 2568'!AA24</f>
        <v>889.7</v>
      </c>
      <c r="AA24" s="102">
        <f t="shared" ref="AA24" si="61">Z24*C24</f>
        <v>2064.1039999999998</v>
      </c>
      <c r="AB24" s="175">
        <f>'[10]สรุปการคำนวณ ปี 2568'!AC24</f>
        <v>583.5</v>
      </c>
      <c r="AC24" s="176">
        <f t="shared" si="49"/>
        <v>1353.7199999999998</v>
      </c>
      <c r="AD24" s="173">
        <f t="shared" si="0"/>
        <v>20406.023999999998</v>
      </c>
      <c r="AE24" s="166" t="s">
        <v>84</v>
      </c>
      <c r="AH24" s="173">
        <f t="shared" si="38"/>
        <v>10336.527999999998</v>
      </c>
      <c r="AK24" s="213">
        <f>SUM(AJ22:AK22)</f>
        <v>134.8433419358</v>
      </c>
      <c r="AR24" s="184"/>
    </row>
    <row r="25" spans="1:44" ht="25.5" customHeight="1">
      <c r="A25" s="300"/>
      <c r="B25" s="185" t="s">
        <v>99</v>
      </c>
      <c r="C25" s="171">
        <v>2.7078000000000002</v>
      </c>
      <c r="D25" s="165" t="s">
        <v>13</v>
      </c>
      <c r="E25" s="165" t="s">
        <v>5</v>
      </c>
      <c r="F25" s="177"/>
      <c r="G25" s="172">
        <f t="shared" si="14"/>
        <v>0</v>
      </c>
      <c r="H25" s="177"/>
      <c r="I25" s="172">
        <f t="shared" si="15"/>
        <v>0</v>
      </c>
      <c r="J25" s="177"/>
      <c r="K25" s="172">
        <f t="shared" si="16"/>
        <v>0</v>
      </c>
      <c r="L25" s="177"/>
      <c r="M25" s="172">
        <f t="shared" si="17"/>
        <v>0</v>
      </c>
      <c r="N25" s="177"/>
      <c r="O25" s="172">
        <f t="shared" si="18"/>
        <v>0</v>
      </c>
      <c r="P25" s="177"/>
      <c r="Q25" s="172">
        <f t="shared" si="19"/>
        <v>0</v>
      </c>
      <c r="R25" s="177"/>
      <c r="S25" s="172">
        <f t="shared" si="20"/>
        <v>0</v>
      </c>
      <c r="T25" s="177"/>
      <c r="U25" s="172">
        <f t="shared" si="21"/>
        <v>0</v>
      </c>
      <c r="V25" s="177"/>
      <c r="W25" s="172">
        <f t="shared" si="22"/>
        <v>0</v>
      </c>
      <c r="X25" s="177"/>
      <c r="Y25" s="172">
        <f t="shared" si="23"/>
        <v>0</v>
      </c>
      <c r="Z25" s="177"/>
      <c r="AA25" s="172">
        <f t="shared" si="24"/>
        <v>0</v>
      </c>
      <c r="AB25" s="177"/>
      <c r="AC25" s="172">
        <f t="shared" si="25"/>
        <v>0</v>
      </c>
      <c r="AD25" s="173">
        <f t="shared" si="0"/>
        <v>0</v>
      </c>
      <c r="AE25" s="166" t="s">
        <v>84</v>
      </c>
      <c r="AH25" s="173">
        <f t="shared" si="38"/>
        <v>0</v>
      </c>
      <c r="AR25" s="184"/>
    </row>
    <row r="26" spans="1:44" s="110" customFormat="1" ht="25.5" customHeight="1">
      <c r="A26" s="302" t="s">
        <v>28</v>
      </c>
      <c r="B26" s="302"/>
      <c r="C26" s="302"/>
      <c r="D26" s="302"/>
      <c r="E26" s="302"/>
      <c r="F26" s="186"/>
      <c r="G26" s="187">
        <f t="shared" ref="G26:AD26" si="62">SUM(G8:G25)</f>
        <v>8278.6508326000003</v>
      </c>
      <c r="H26" s="187"/>
      <c r="I26" s="187">
        <f t="shared" si="62"/>
        <v>8521.3818987999985</v>
      </c>
      <c r="J26" s="187"/>
      <c r="K26" s="187">
        <f t="shared" si="62"/>
        <v>13200.875097800003</v>
      </c>
      <c r="L26" s="187"/>
      <c r="M26" s="187">
        <f t="shared" si="62"/>
        <v>14356.351857599999</v>
      </c>
      <c r="N26" s="187"/>
      <c r="O26" s="187">
        <f t="shared" si="62"/>
        <v>14513.2421294</v>
      </c>
      <c r="P26" s="187"/>
      <c r="Q26" s="187">
        <f t="shared" si="62"/>
        <v>15551.460678399999</v>
      </c>
      <c r="R26" s="187"/>
      <c r="S26" s="187">
        <f t="shared" si="62"/>
        <v>15321.097544400001</v>
      </c>
      <c r="T26" s="187"/>
      <c r="U26" s="187">
        <f t="shared" si="62"/>
        <v>15534.376593000001</v>
      </c>
      <c r="V26" s="187"/>
      <c r="W26" s="187">
        <f t="shared" si="62"/>
        <v>14609.392943799998</v>
      </c>
      <c r="X26" s="187"/>
      <c r="Y26" s="187">
        <f t="shared" si="62"/>
        <v>13590.889063199998</v>
      </c>
      <c r="Z26" s="187"/>
      <c r="AA26" s="187">
        <f t="shared" si="62"/>
        <v>11271.361319999998</v>
      </c>
      <c r="AB26" s="187"/>
      <c r="AC26" s="187">
        <f t="shared" si="62"/>
        <v>9758.9406442</v>
      </c>
      <c r="AD26" s="187">
        <f t="shared" si="62"/>
        <v>154508.02060320001</v>
      </c>
      <c r="AE26" s="188" t="s">
        <v>84</v>
      </c>
      <c r="AH26" s="187">
        <f t="shared" ref="AH26" si="63">SUM(AH8:AH25)</f>
        <v>74255.967093200001</v>
      </c>
      <c r="AR26" s="189"/>
    </row>
    <row r="27" spans="1:44" s="110" customFormat="1" ht="25.05" customHeight="1">
      <c r="A27" s="110" t="s">
        <v>89</v>
      </c>
      <c r="B27" s="144" t="s">
        <v>209</v>
      </c>
      <c r="F27" s="190"/>
      <c r="G27" s="182"/>
      <c r="J27" s="191"/>
      <c r="AR27" s="189"/>
    </row>
    <row r="28" spans="1:44" ht="25.05" customHeight="1">
      <c r="B28" s="144" t="s">
        <v>208</v>
      </c>
      <c r="K28" s="182"/>
      <c r="L28" s="182"/>
      <c r="M28" s="182"/>
      <c r="N28" s="182"/>
      <c r="P28" s="182"/>
      <c r="Q28" s="182"/>
      <c r="R28" s="182"/>
      <c r="S28" s="182"/>
      <c r="AR28" s="184"/>
    </row>
    <row r="29" spans="1:44" ht="25.05" customHeight="1">
      <c r="B29" s="192" t="s">
        <v>210</v>
      </c>
      <c r="K29" s="182"/>
      <c r="L29" s="182"/>
      <c r="M29" s="182"/>
      <c r="N29" s="182"/>
      <c r="P29" s="182"/>
      <c r="Q29" s="182"/>
      <c r="R29" s="182"/>
      <c r="S29" s="182"/>
      <c r="AR29" s="184"/>
    </row>
    <row r="30" spans="1:44" ht="25.05" customHeight="1">
      <c r="B30" s="192" t="s">
        <v>211</v>
      </c>
      <c r="K30" s="182"/>
      <c r="L30" s="182"/>
      <c r="M30" s="182"/>
      <c r="N30" s="182"/>
      <c r="P30" s="182"/>
      <c r="Q30" s="182"/>
      <c r="R30" s="182"/>
      <c r="S30" s="182"/>
      <c r="AR30" s="184"/>
    </row>
    <row r="31" spans="1:44" ht="25.05" customHeight="1">
      <c r="B31" s="192" t="s">
        <v>212</v>
      </c>
      <c r="K31" s="182"/>
      <c r="L31" s="182"/>
      <c r="M31" s="182"/>
      <c r="N31" s="182"/>
      <c r="P31" s="182"/>
      <c r="Q31" s="182"/>
      <c r="R31" s="182"/>
      <c r="S31" s="182"/>
      <c r="AR31" s="184"/>
    </row>
    <row r="32" spans="1:44" ht="25.05" customHeight="1">
      <c r="B32" s="192" t="s">
        <v>213</v>
      </c>
      <c r="K32" s="193"/>
      <c r="L32" s="194"/>
      <c r="M32" s="195"/>
      <c r="N32" s="193"/>
      <c r="P32" s="193"/>
      <c r="Q32" s="194"/>
      <c r="R32" s="195"/>
      <c r="S32" s="193"/>
    </row>
    <row r="33" spans="1:49" ht="25.05" customHeight="1">
      <c r="B33" s="192" t="s">
        <v>214</v>
      </c>
      <c r="K33" s="193"/>
      <c r="L33" s="194"/>
      <c r="M33" s="195"/>
      <c r="N33" s="193"/>
      <c r="P33" s="193"/>
      <c r="Q33" s="194"/>
      <c r="R33" s="195"/>
      <c r="S33" s="193"/>
      <c r="AW33" s="163"/>
    </row>
    <row r="34" spans="1:49" ht="25.05" customHeight="1">
      <c r="B34" s="144" t="s">
        <v>215</v>
      </c>
      <c r="K34" s="193"/>
      <c r="L34" s="194"/>
      <c r="M34" s="195"/>
      <c r="N34" s="193"/>
      <c r="P34" s="193"/>
      <c r="Q34" s="194"/>
      <c r="R34" s="195"/>
      <c r="S34" s="193"/>
      <c r="AW34" s="163"/>
    </row>
    <row r="35" spans="1:49" ht="25.05" customHeight="1">
      <c r="K35" s="193"/>
      <c r="L35" s="194"/>
      <c r="M35" s="195"/>
      <c r="N35" s="193"/>
      <c r="P35" s="193"/>
      <c r="Q35" s="194"/>
      <c r="R35" s="195"/>
      <c r="S35" s="193"/>
      <c r="AW35" s="163"/>
    </row>
    <row r="36" spans="1:49" ht="25.05" customHeight="1">
      <c r="B36" s="296" t="s">
        <v>272</v>
      </c>
      <c r="C36" s="296"/>
      <c r="D36" s="296"/>
      <c r="E36" s="296"/>
      <c r="J36" s="144"/>
      <c r="AW36" s="163"/>
    </row>
    <row r="37" spans="1:49" ht="25.05" customHeight="1">
      <c r="B37" s="85" t="s">
        <v>83</v>
      </c>
      <c r="C37" s="85" t="s">
        <v>30</v>
      </c>
      <c r="D37" s="85" t="s">
        <v>62</v>
      </c>
      <c r="E37" s="85" t="s">
        <v>3</v>
      </c>
      <c r="J37" s="144"/>
      <c r="AW37" s="163"/>
    </row>
    <row r="38" spans="1:49" ht="25.05" customHeight="1">
      <c r="B38" s="86" t="s">
        <v>4</v>
      </c>
      <c r="C38" s="87">
        <f>(SUM(AD8:AD19))/1000</f>
        <v>8.6041191371999997</v>
      </c>
      <c r="D38" s="208">
        <f>(C38*100)/$C$41</f>
        <v>5.5687200597156572</v>
      </c>
      <c r="E38" s="86" t="s">
        <v>31</v>
      </c>
      <c r="J38" s="144"/>
      <c r="AW38" s="163"/>
    </row>
    <row r="39" spans="1:49" ht="25.05" customHeight="1">
      <c r="B39" s="86" t="s">
        <v>6</v>
      </c>
      <c r="C39" s="87">
        <f>$AD$20/1000</f>
        <v>112.40518446600001</v>
      </c>
      <c r="D39" s="208">
        <f>(C39*100)/$C$41</f>
        <v>72.750387990972683</v>
      </c>
      <c r="E39" s="86" t="s">
        <v>31</v>
      </c>
      <c r="J39" s="144"/>
      <c r="AW39" s="163"/>
    </row>
    <row r="40" spans="1:49" ht="25.05" customHeight="1">
      <c r="B40" s="86" t="s">
        <v>9</v>
      </c>
      <c r="C40" s="87">
        <f>SUM(AD21:AD24)/1000</f>
        <v>33.498716999999999</v>
      </c>
      <c r="D40" s="208">
        <f>(C40*100)/$C$41</f>
        <v>21.680891949311665</v>
      </c>
      <c r="E40" s="86" t="s">
        <v>31</v>
      </c>
      <c r="J40" s="144"/>
      <c r="AW40" s="163"/>
    </row>
    <row r="41" spans="1:49" ht="25.05" customHeight="1">
      <c r="A41" s="196"/>
      <c r="B41" s="86" t="s">
        <v>28</v>
      </c>
      <c r="C41" s="87">
        <f>SUM(C38:C40)</f>
        <v>154.50802060320001</v>
      </c>
      <c r="D41" s="88">
        <f>(C41*100)/$C$41</f>
        <v>100</v>
      </c>
      <c r="E41" s="86" t="s">
        <v>31</v>
      </c>
      <c r="J41" s="144"/>
      <c r="AW41" s="163"/>
    </row>
    <row r="42" spans="1:49" ht="25.05" customHeight="1">
      <c r="A42" s="196"/>
      <c r="B42" s="194"/>
      <c r="J42" s="144"/>
      <c r="AW42" s="163"/>
    </row>
    <row r="43" spans="1:49" ht="25.05" customHeight="1">
      <c r="A43" s="196"/>
      <c r="B43" s="194"/>
      <c r="J43" s="144"/>
      <c r="AW43" s="163"/>
    </row>
    <row r="44" spans="1:49" ht="25.05" customHeight="1">
      <c r="A44" s="196"/>
      <c r="B44" s="194"/>
      <c r="J44" s="144"/>
      <c r="AW44" s="163"/>
    </row>
    <row r="45" spans="1:49" ht="25.05" customHeight="1">
      <c r="A45" s="196"/>
      <c r="B45" s="194"/>
      <c r="J45" s="144"/>
      <c r="AW45" s="163"/>
    </row>
    <row r="46" spans="1:49" ht="25.05" customHeight="1">
      <c r="A46" s="196"/>
      <c r="B46" s="194"/>
      <c r="J46" s="144"/>
      <c r="AW46" s="163"/>
    </row>
    <row r="47" spans="1:49" ht="25.05" customHeight="1">
      <c r="A47" s="231"/>
      <c r="B47" s="301" t="s">
        <v>273</v>
      </c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50"/>
      <c r="AW47" s="163"/>
    </row>
    <row r="48" spans="1:49" ht="25.05" customHeight="1">
      <c r="A48" s="231"/>
      <c r="B48" s="132" t="s">
        <v>17</v>
      </c>
      <c r="C48" s="133" t="s">
        <v>18</v>
      </c>
      <c r="D48" s="133" t="s">
        <v>19</v>
      </c>
      <c r="E48" s="133" t="s">
        <v>267</v>
      </c>
      <c r="F48" s="133" t="s">
        <v>21</v>
      </c>
      <c r="G48" s="134" t="s">
        <v>66</v>
      </c>
      <c r="H48" s="133" t="s">
        <v>67</v>
      </c>
      <c r="I48" s="133" t="s">
        <v>23</v>
      </c>
      <c r="J48" s="133" t="s">
        <v>225</v>
      </c>
      <c r="K48" s="133" t="s">
        <v>25</v>
      </c>
      <c r="L48" s="133" t="s">
        <v>26</v>
      </c>
      <c r="M48" s="133" t="s">
        <v>22</v>
      </c>
      <c r="N48" s="133" t="s">
        <v>27</v>
      </c>
      <c r="O48" s="133" t="s">
        <v>28</v>
      </c>
      <c r="P48" s="133" t="s">
        <v>226</v>
      </c>
      <c r="AW48" s="163"/>
    </row>
    <row r="49" spans="1:49" ht="25.05" customHeight="1">
      <c r="A49" s="231"/>
      <c r="B49" s="135" t="s">
        <v>220</v>
      </c>
      <c r="C49" s="136">
        <f>G8</f>
        <v>0</v>
      </c>
      <c r="D49" s="137">
        <f>I8</f>
        <v>0</v>
      </c>
      <c r="E49" s="137">
        <f>K8</f>
        <v>0</v>
      </c>
      <c r="F49" s="137">
        <f>M8</f>
        <v>0</v>
      </c>
      <c r="G49" s="137">
        <f>O8</f>
        <v>0</v>
      </c>
      <c r="H49" s="137">
        <f>Q8</f>
        <v>0</v>
      </c>
      <c r="I49" s="137">
        <f>S8</f>
        <v>0</v>
      </c>
      <c r="J49" s="137">
        <f>U8</f>
        <v>0</v>
      </c>
      <c r="K49" s="137">
        <f>W8</f>
        <v>0</v>
      </c>
      <c r="L49" s="137">
        <f>Y8</f>
        <v>0</v>
      </c>
      <c r="M49" s="137">
        <f>AA8</f>
        <v>0</v>
      </c>
      <c r="N49" s="137">
        <f>AC8</f>
        <v>0</v>
      </c>
      <c r="O49" s="137">
        <f t="shared" ref="O49:O65" si="64">SUM(C49:N49)</f>
        <v>0</v>
      </c>
      <c r="P49" s="137">
        <f t="shared" ref="P49:P65" si="65">AVERAGE(C49:N49)</f>
        <v>0</v>
      </c>
      <c r="AW49" s="163"/>
    </row>
    <row r="50" spans="1:49" ht="25.05" customHeight="1">
      <c r="A50" s="231"/>
      <c r="B50" s="135" t="s">
        <v>221</v>
      </c>
      <c r="C50" s="136">
        <f>G9</f>
        <v>0</v>
      </c>
      <c r="D50" s="137">
        <f>I9</f>
        <v>0</v>
      </c>
      <c r="E50" s="137">
        <f>K9</f>
        <v>0</v>
      </c>
      <c r="F50" s="137">
        <f>M9</f>
        <v>0</v>
      </c>
      <c r="G50" s="137">
        <f>O9</f>
        <v>0</v>
      </c>
      <c r="H50" s="137">
        <f>Q9</f>
        <v>0</v>
      </c>
      <c r="I50" s="137">
        <f>S9</f>
        <v>0</v>
      </c>
      <c r="J50" s="137">
        <f>U9</f>
        <v>0</v>
      </c>
      <c r="K50" s="137">
        <f>W9</f>
        <v>0</v>
      </c>
      <c r="L50" s="137">
        <f>Y9</f>
        <v>0</v>
      </c>
      <c r="M50" s="137">
        <f>AA9</f>
        <v>0</v>
      </c>
      <c r="N50" s="137">
        <f>AC9</f>
        <v>0</v>
      </c>
      <c r="O50" s="137">
        <f t="shared" si="64"/>
        <v>0</v>
      </c>
      <c r="P50" s="137">
        <f t="shared" si="65"/>
        <v>0</v>
      </c>
      <c r="AW50" s="163"/>
    </row>
    <row r="51" spans="1:49" ht="25.05" customHeight="1">
      <c r="A51" s="231"/>
      <c r="B51" s="135" t="s">
        <v>227</v>
      </c>
      <c r="C51" s="137">
        <f t="shared" ref="C51:C64" si="66">G12</f>
        <v>1162.3569750000001</v>
      </c>
      <c r="D51" s="137">
        <f>I12</f>
        <v>343.9918902</v>
      </c>
      <c r="E51" s="137">
        <f t="shared" ref="E51:E64" si="67">K12</f>
        <v>370.13173300000005</v>
      </c>
      <c r="F51" s="137">
        <f t="shared" ref="F51:F64" si="68">M12</f>
        <v>456.93749739999998</v>
      </c>
      <c r="G51" s="137">
        <f t="shared" ref="G51:G64" si="69">O12</f>
        <v>627.0191334000001</v>
      </c>
      <c r="H51" s="137">
        <f t="shared" ref="H51:H64" si="70">Q12</f>
        <v>165.99540140000002</v>
      </c>
      <c r="I51" s="137">
        <f t="shared" ref="I51:I64" si="71">S12</f>
        <v>391.51663480000002</v>
      </c>
      <c r="J51" s="137">
        <f t="shared" ref="J51:J64" si="72">U12</f>
        <v>717.43426799999997</v>
      </c>
      <c r="K51" s="137">
        <f t="shared" ref="K51:K64" si="73">W12</f>
        <v>580.57144460000006</v>
      </c>
      <c r="L51" s="137">
        <f t="shared" ref="L51:L64" si="74">Y12</f>
        <v>542.90463820000002</v>
      </c>
      <c r="M51" s="137">
        <f t="shared" ref="M51:M64" si="75">AA12</f>
        <v>528.42056720000005</v>
      </c>
      <c r="N51" s="137">
        <f t="shared" ref="N51:N64" si="76">AC12</f>
        <v>591.16660420000005</v>
      </c>
      <c r="O51" s="137">
        <f t="shared" si="64"/>
        <v>6478.4467873999993</v>
      </c>
      <c r="P51" s="137">
        <f t="shared" si="65"/>
        <v>539.87056561666657</v>
      </c>
      <c r="AW51" s="163"/>
    </row>
    <row r="52" spans="1:49" ht="25.05" customHeight="1">
      <c r="A52" s="231"/>
      <c r="B52" s="135" t="s">
        <v>228</v>
      </c>
      <c r="C52" s="137">
        <f t="shared" ref="C52:C63" si="77">G13</f>
        <v>120.0519946</v>
      </c>
      <c r="D52" s="137">
        <f t="shared" ref="D52:D63" si="78">I13</f>
        <v>140.19539759999998</v>
      </c>
      <c r="E52" s="137">
        <f t="shared" ref="E52:E63" si="79">K13</f>
        <v>159.71848679999999</v>
      </c>
      <c r="F52" s="137">
        <f t="shared" ref="F52:F63" si="80">M13</f>
        <v>56.652341199999995</v>
      </c>
      <c r="G52" s="137">
        <f t="shared" ref="G52:G63" si="81">O13</f>
        <v>160.67694999999998</v>
      </c>
      <c r="H52" s="137">
        <f t="shared" ref="H52:H63" si="82">Q13</f>
        <v>0</v>
      </c>
      <c r="I52" s="137">
        <f t="shared" ref="I52:I63" si="83">S13</f>
        <v>137.29537459999997</v>
      </c>
      <c r="J52" s="137">
        <f t="shared" ref="J52:J63" si="84">U13</f>
        <v>78.378999999999991</v>
      </c>
      <c r="K52" s="137">
        <f t="shared" ref="K52:K63" si="85">W13</f>
        <v>79.740555199999989</v>
      </c>
      <c r="L52" s="137">
        <f t="shared" ref="L52:L63" si="86">Y13</f>
        <v>116.090496</v>
      </c>
      <c r="M52" s="137">
        <f t="shared" ref="M52:M63" si="87">AA13</f>
        <v>89.300553800000003</v>
      </c>
      <c r="N52" s="137">
        <f t="shared" ref="N52:N63" si="88">AC13</f>
        <v>0</v>
      </c>
      <c r="O52" s="137">
        <f t="shared" si="64"/>
        <v>1138.1011498</v>
      </c>
      <c r="P52" s="137">
        <f t="shared" si="65"/>
        <v>94.841762483333341</v>
      </c>
      <c r="AW52" s="163"/>
    </row>
    <row r="53" spans="1:49" ht="25.05" customHeight="1">
      <c r="A53" s="231"/>
      <c r="B53" s="135" t="s">
        <v>229</v>
      </c>
      <c r="C53" s="137">
        <f t="shared" si="77"/>
        <v>0</v>
      </c>
      <c r="D53" s="137">
        <f t="shared" si="78"/>
        <v>0</v>
      </c>
      <c r="E53" s="137">
        <f t="shared" si="79"/>
        <v>0</v>
      </c>
      <c r="F53" s="137">
        <f t="shared" si="80"/>
        <v>0</v>
      </c>
      <c r="G53" s="137">
        <f t="shared" si="81"/>
        <v>0</v>
      </c>
      <c r="H53" s="137">
        <f t="shared" si="82"/>
        <v>0</v>
      </c>
      <c r="I53" s="137">
        <f t="shared" si="83"/>
        <v>0</v>
      </c>
      <c r="J53" s="137">
        <f t="shared" si="84"/>
        <v>0</v>
      </c>
      <c r="K53" s="137">
        <f t="shared" si="85"/>
        <v>0</v>
      </c>
      <c r="L53" s="137">
        <f t="shared" si="86"/>
        <v>0</v>
      </c>
      <c r="M53" s="137">
        <f t="shared" si="87"/>
        <v>0</v>
      </c>
      <c r="N53" s="137">
        <f t="shared" si="88"/>
        <v>0</v>
      </c>
      <c r="O53" s="137">
        <f t="shared" si="64"/>
        <v>0</v>
      </c>
      <c r="P53" s="137">
        <f t="shared" si="65"/>
        <v>0</v>
      </c>
      <c r="AW53" s="163"/>
    </row>
    <row r="54" spans="1:49" ht="25.05" customHeight="1">
      <c r="A54" s="231"/>
      <c r="B54" s="135" t="s">
        <v>222</v>
      </c>
      <c r="C54" s="137">
        <f t="shared" si="77"/>
        <v>0</v>
      </c>
      <c r="D54" s="137">
        <f t="shared" si="78"/>
        <v>0</v>
      </c>
      <c r="E54" s="137">
        <f t="shared" si="79"/>
        <v>0</v>
      </c>
      <c r="F54" s="137">
        <f t="shared" si="80"/>
        <v>0</v>
      </c>
      <c r="G54" s="137">
        <f t="shared" si="81"/>
        <v>0</v>
      </c>
      <c r="H54" s="137">
        <f t="shared" si="82"/>
        <v>0</v>
      </c>
      <c r="I54" s="137">
        <f t="shared" si="83"/>
        <v>0</v>
      </c>
      <c r="J54" s="137">
        <f t="shared" si="84"/>
        <v>0</v>
      </c>
      <c r="K54" s="137">
        <f t="shared" si="85"/>
        <v>0</v>
      </c>
      <c r="L54" s="137">
        <f t="shared" si="86"/>
        <v>0</v>
      </c>
      <c r="M54" s="137">
        <f t="shared" si="87"/>
        <v>0</v>
      </c>
      <c r="N54" s="137">
        <f t="shared" si="88"/>
        <v>0</v>
      </c>
      <c r="O54" s="137">
        <f t="shared" si="64"/>
        <v>0</v>
      </c>
      <c r="P54" s="137">
        <f t="shared" si="65"/>
        <v>0</v>
      </c>
      <c r="AW54" s="163"/>
    </row>
    <row r="55" spans="1:49" ht="25.05" customHeight="1">
      <c r="A55" s="231"/>
      <c r="B55" s="135" t="s">
        <v>232</v>
      </c>
      <c r="C55" s="137">
        <f t="shared" si="77"/>
        <v>0</v>
      </c>
      <c r="D55" s="137">
        <f t="shared" si="78"/>
        <v>0</v>
      </c>
      <c r="E55" s="137">
        <f t="shared" si="79"/>
        <v>0</v>
      </c>
      <c r="F55" s="137">
        <f t="shared" si="80"/>
        <v>0</v>
      </c>
      <c r="G55" s="137">
        <f t="shared" si="81"/>
        <v>0</v>
      </c>
      <c r="H55" s="137">
        <f t="shared" si="82"/>
        <v>0</v>
      </c>
      <c r="I55" s="137">
        <f t="shared" si="83"/>
        <v>0</v>
      </c>
      <c r="J55" s="137">
        <f t="shared" si="84"/>
        <v>0</v>
      </c>
      <c r="K55" s="137">
        <f t="shared" si="85"/>
        <v>0</v>
      </c>
      <c r="L55" s="137">
        <f t="shared" si="86"/>
        <v>0</v>
      </c>
      <c r="M55" s="137">
        <f t="shared" si="87"/>
        <v>0</v>
      </c>
      <c r="N55" s="137">
        <f t="shared" si="88"/>
        <v>0</v>
      </c>
      <c r="O55" s="137">
        <f t="shared" si="64"/>
        <v>0</v>
      </c>
      <c r="P55" s="137">
        <f t="shared" si="65"/>
        <v>0</v>
      </c>
      <c r="AW55" s="163"/>
    </row>
    <row r="56" spans="1:49" ht="25.05" customHeight="1">
      <c r="A56" s="231"/>
      <c r="B56" s="135" t="s">
        <v>231</v>
      </c>
      <c r="C56" s="137">
        <f t="shared" si="77"/>
        <v>80.371200000000002</v>
      </c>
      <c r="D56" s="137">
        <f t="shared" si="78"/>
        <v>72.979200000000006</v>
      </c>
      <c r="E56" s="137">
        <f t="shared" si="79"/>
        <v>75.667200000000008</v>
      </c>
      <c r="F56" s="137">
        <f t="shared" si="80"/>
        <v>100.66560000000001</v>
      </c>
      <c r="G56" s="137">
        <f t="shared" si="81"/>
        <v>58.732799999999997</v>
      </c>
      <c r="H56" s="137">
        <f t="shared" si="82"/>
        <v>89.376000000000005</v>
      </c>
      <c r="I56" s="137">
        <f t="shared" si="83"/>
        <v>85.881600000000006</v>
      </c>
      <c r="J56" s="137">
        <f t="shared" si="84"/>
        <v>81.446400000000011</v>
      </c>
      <c r="K56" s="137">
        <f t="shared" si="85"/>
        <v>101.74079999999999</v>
      </c>
      <c r="L56" s="137">
        <f t="shared" si="86"/>
        <v>81.177600000000012</v>
      </c>
      <c r="M56" s="137">
        <f t="shared" si="87"/>
        <v>70.963200000000015</v>
      </c>
      <c r="N56" s="137">
        <f t="shared" si="88"/>
        <v>88.569600000000008</v>
      </c>
      <c r="O56" s="137">
        <f t="shared" si="64"/>
        <v>987.5712000000002</v>
      </c>
      <c r="P56" s="137">
        <f t="shared" si="65"/>
        <v>82.297600000000017</v>
      </c>
      <c r="AW56" s="163"/>
    </row>
    <row r="57" spans="1:49" ht="25.05" customHeight="1">
      <c r="A57" s="231"/>
      <c r="B57" s="135" t="s">
        <v>223</v>
      </c>
      <c r="C57" s="137">
        <f t="shared" si="77"/>
        <v>0</v>
      </c>
      <c r="D57" s="137">
        <f t="shared" si="78"/>
        <v>0</v>
      </c>
      <c r="E57" s="137">
        <f t="shared" si="79"/>
        <v>0</v>
      </c>
      <c r="F57" s="137">
        <f t="shared" si="80"/>
        <v>0</v>
      </c>
      <c r="G57" s="137">
        <f t="shared" si="81"/>
        <v>0</v>
      </c>
      <c r="H57" s="137">
        <f t="shared" si="82"/>
        <v>0</v>
      </c>
      <c r="I57" s="137">
        <f t="shared" si="83"/>
        <v>0</v>
      </c>
      <c r="J57" s="137">
        <f t="shared" si="84"/>
        <v>0</v>
      </c>
      <c r="K57" s="137">
        <f t="shared" si="85"/>
        <v>0</v>
      </c>
      <c r="L57" s="137">
        <f t="shared" si="86"/>
        <v>0</v>
      </c>
      <c r="M57" s="137">
        <f t="shared" si="87"/>
        <v>0</v>
      </c>
      <c r="N57" s="137">
        <f t="shared" si="88"/>
        <v>0</v>
      </c>
      <c r="O57" s="137">
        <f t="shared" si="64"/>
        <v>0</v>
      </c>
      <c r="P57" s="137">
        <f t="shared" si="65"/>
        <v>0</v>
      </c>
      <c r="AW57" s="163"/>
    </row>
    <row r="58" spans="1:49" ht="25.05" customHeight="1">
      <c r="A58" s="231"/>
      <c r="B58" s="135" t="s">
        <v>224</v>
      </c>
      <c r="C58" s="137">
        <f t="shared" si="77"/>
        <v>0</v>
      </c>
      <c r="D58" s="137">
        <f t="shared" si="78"/>
        <v>0</v>
      </c>
      <c r="E58" s="137">
        <f t="shared" si="79"/>
        <v>0</v>
      </c>
      <c r="F58" s="137">
        <f t="shared" si="80"/>
        <v>0</v>
      </c>
      <c r="G58" s="137">
        <f t="shared" si="81"/>
        <v>0</v>
      </c>
      <c r="H58" s="137">
        <f t="shared" si="82"/>
        <v>0</v>
      </c>
      <c r="I58" s="137">
        <f t="shared" si="83"/>
        <v>0</v>
      </c>
      <c r="J58" s="137">
        <f t="shared" si="84"/>
        <v>0</v>
      </c>
      <c r="K58" s="137">
        <f t="shared" si="85"/>
        <v>0</v>
      </c>
      <c r="L58" s="137">
        <f t="shared" si="86"/>
        <v>0</v>
      </c>
      <c r="M58" s="137">
        <f t="shared" si="87"/>
        <v>0</v>
      </c>
      <c r="N58" s="137">
        <f t="shared" si="88"/>
        <v>0</v>
      </c>
      <c r="O58" s="137">
        <f t="shared" si="64"/>
        <v>0</v>
      </c>
      <c r="P58" s="137">
        <f t="shared" si="65"/>
        <v>0</v>
      </c>
      <c r="AW58" s="163"/>
    </row>
    <row r="59" spans="1:49" ht="25.05" customHeight="1">
      <c r="A59" s="231"/>
      <c r="B59" s="135" t="s">
        <v>7</v>
      </c>
      <c r="C59" s="137">
        <f t="shared" si="77"/>
        <v>4050.8746630000001</v>
      </c>
      <c r="D59" s="137">
        <f t="shared" si="78"/>
        <v>5271.8904109999994</v>
      </c>
      <c r="E59" s="137">
        <f t="shared" si="79"/>
        <v>9714.6666780000014</v>
      </c>
      <c r="F59" s="137">
        <f t="shared" si="80"/>
        <v>11865.531418999999</v>
      </c>
      <c r="G59" s="137">
        <f t="shared" si="81"/>
        <v>10776.614246000001</v>
      </c>
      <c r="H59" s="137">
        <f t="shared" si="82"/>
        <v>11711.272277</v>
      </c>
      <c r="I59" s="137">
        <f t="shared" si="83"/>
        <v>12072.909935000001</v>
      </c>
      <c r="J59" s="137">
        <f t="shared" si="84"/>
        <v>11738.026925</v>
      </c>
      <c r="K59" s="137">
        <f t="shared" si="85"/>
        <v>11317.016143999999</v>
      </c>
      <c r="L59" s="137">
        <f t="shared" si="86"/>
        <v>9766.4013290000003</v>
      </c>
      <c r="M59" s="137">
        <f t="shared" si="87"/>
        <v>7523.4999990000006</v>
      </c>
      <c r="N59" s="137">
        <f t="shared" si="88"/>
        <v>6596.4804400000003</v>
      </c>
      <c r="O59" s="137">
        <f t="shared" si="64"/>
        <v>112405.18446600001</v>
      </c>
      <c r="P59" s="137">
        <f t="shared" si="65"/>
        <v>9367.0987055000005</v>
      </c>
      <c r="AW59" s="163"/>
    </row>
    <row r="60" spans="1:49" ht="25.05" customHeight="1">
      <c r="A60" s="231"/>
      <c r="B60" s="135" t="s">
        <v>40</v>
      </c>
      <c r="C60" s="137">
        <f t="shared" si="77"/>
        <v>893.34999999999991</v>
      </c>
      <c r="D60" s="137">
        <f t="shared" si="78"/>
        <v>788.25</v>
      </c>
      <c r="E60" s="137">
        <f t="shared" si="79"/>
        <v>693.66</v>
      </c>
      <c r="F60" s="137">
        <f t="shared" si="80"/>
        <v>315.29999999999995</v>
      </c>
      <c r="G60" s="137">
        <f t="shared" si="81"/>
        <v>1313.75</v>
      </c>
      <c r="H60" s="137">
        <f t="shared" si="82"/>
        <v>525.5</v>
      </c>
      <c r="I60" s="137">
        <f t="shared" si="83"/>
        <v>825.03499999999997</v>
      </c>
      <c r="J60" s="137">
        <f t="shared" si="84"/>
        <v>945.9</v>
      </c>
      <c r="K60" s="137">
        <f t="shared" si="85"/>
        <v>446.67499999999995</v>
      </c>
      <c r="L60" s="137">
        <f t="shared" si="86"/>
        <v>888.09499999999991</v>
      </c>
      <c r="M60" s="137">
        <f t="shared" si="87"/>
        <v>709.42499999999995</v>
      </c>
      <c r="N60" s="137">
        <f t="shared" si="88"/>
        <v>772.4849999999999</v>
      </c>
      <c r="O60" s="137">
        <f t="shared" si="64"/>
        <v>9117.4249999999993</v>
      </c>
      <c r="P60" s="137">
        <f t="shared" si="65"/>
        <v>759.78541666666661</v>
      </c>
      <c r="AW60" s="163"/>
    </row>
    <row r="61" spans="1:49" ht="25.05" customHeight="1">
      <c r="A61" s="231"/>
      <c r="B61" s="135" t="s">
        <v>72</v>
      </c>
      <c r="C61" s="137">
        <f t="shared" si="77"/>
        <v>0</v>
      </c>
      <c r="D61" s="137">
        <f t="shared" si="78"/>
        <v>0</v>
      </c>
      <c r="E61" s="137">
        <f t="shared" si="79"/>
        <v>0</v>
      </c>
      <c r="F61" s="137">
        <f t="shared" si="80"/>
        <v>0</v>
      </c>
      <c r="G61" s="137">
        <f t="shared" si="81"/>
        <v>0</v>
      </c>
      <c r="H61" s="137">
        <f t="shared" si="82"/>
        <v>0</v>
      </c>
      <c r="I61" s="137">
        <f t="shared" si="83"/>
        <v>0</v>
      </c>
      <c r="J61" s="137">
        <f t="shared" si="84"/>
        <v>0</v>
      </c>
      <c r="K61" s="137">
        <f t="shared" si="85"/>
        <v>0</v>
      </c>
      <c r="L61" s="137">
        <f t="shared" si="86"/>
        <v>0</v>
      </c>
      <c r="M61" s="137">
        <f t="shared" si="87"/>
        <v>0</v>
      </c>
      <c r="N61" s="137">
        <f t="shared" si="88"/>
        <v>0</v>
      </c>
      <c r="O61" s="137">
        <f t="shared" si="64"/>
        <v>0</v>
      </c>
      <c r="P61" s="137">
        <f t="shared" si="65"/>
        <v>0</v>
      </c>
      <c r="AW61" s="163"/>
    </row>
    <row r="62" spans="1:49" ht="25.05" customHeight="1">
      <c r="A62" s="231"/>
      <c r="B62" s="135" t="s">
        <v>73</v>
      </c>
      <c r="C62" s="137">
        <f t="shared" si="77"/>
        <v>323.51800000000003</v>
      </c>
      <c r="D62" s="137">
        <f t="shared" si="78"/>
        <v>293.76300000000003</v>
      </c>
      <c r="E62" s="137">
        <f t="shared" si="79"/>
        <v>304.58300000000003</v>
      </c>
      <c r="F62" s="137">
        <f t="shared" si="80"/>
        <v>405.209</v>
      </c>
      <c r="G62" s="137">
        <f t="shared" si="81"/>
        <v>236.41700000000003</v>
      </c>
      <c r="H62" s="137">
        <f t="shared" si="82"/>
        <v>359.76500000000004</v>
      </c>
      <c r="I62" s="137">
        <f t="shared" si="83"/>
        <v>345.69900000000001</v>
      </c>
      <c r="J62" s="137">
        <f t="shared" si="84"/>
        <v>327.846</v>
      </c>
      <c r="K62" s="137">
        <f t="shared" si="85"/>
        <v>409.53700000000003</v>
      </c>
      <c r="L62" s="137">
        <f t="shared" si="86"/>
        <v>326.76400000000001</v>
      </c>
      <c r="M62" s="137">
        <f t="shared" si="87"/>
        <v>285.64800000000002</v>
      </c>
      <c r="N62" s="137">
        <f t="shared" si="88"/>
        <v>356.51900000000001</v>
      </c>
      <c r="O62" s="137">
        <f t="shared" si="64"/>
        <v>3975.2680000000009</v>
      </c>
      <c r="P62" s="137">
        <f t="shared" si="65"/>
        <v>331.27233333333339</v>
      </c>
      <c r="AW62" s="163"/>
    </row>
    <row r="63" spans="1:49" ht="25.05" customHeight="1">
      <c r="A63" s="231"/>
      <c r="B63" s="138" t="s">
        <v>29</v>
      </c>
      <c r="C63" s="137">
        <f t="shared" si="77"/>
        <v>1648.1279999999999</v>
      </c>
      <c r="D63" s="137">
        <f t="shared" si="78"/>
        <v>1610.3119999999999</v>
      </c>
      <c r="E63" s="137">
        <f t="shared" si="79"/>
        <v>1882.4479999999999</v>
      </c>
      <c r="F63" s="137">
        <f t="shared" si="80"/>
        <v>1156.056</v>
      </c>
      <c r="G63" s="137">
        <f t="shared" si="81"/>
        <v>1340.0319999999999</v>
      </c>
      <c r="H63" s="137">
        <f t="shared" si="82"/>
        <v>2699.5519999999997</v>
      </c>
      <c r="I63" s="137">
        <f t="shared" si="83"/>
        <v>1462.76</v>
      </c>
      <c r="J63" s="137">
        <f t="shared" si="84"/>
        <v>1645.3440000000001</v>
      </c>
      <c r="K63" s="137">
        <f t="shared" si="85"/>
        <v>1674.1119999999999</v>
      </c>
      <c r="L63" s="137">
        <f t="shared" si="86"/>
        <v>1869.4559999999997</v>
      </c>
      <c r="M63" s="137">
        <f t="shared" si="87"/>
        <v>2064.1039999999998</v>
      </c>
      <c r="N63" s="137">
        <f t="shared" si="88"/>
        <v>1353.7199999999998</v>
      </c>
      <c r="O63" s="137">
        <f t="shared" si="64"/>
        <v>20406.023999999998</v>
      </c>
      <c r="P63" s="137">
        <f t="shared" si="65"/>
        <v>1700.5019999999997</v>
      </c>
      <c r="AW63" s="163"/>
    </row>
    <row r="64" spans="1:49" ht="25.05" customHeight="1">
      <c r="A64" s="231"/>
      <c r="B64" s="140" t="s">
        <v>99</v>
      </c>
      <c r="C64" s="137">
        <f t="shared" si="66"/>
        <v>0</v>
      </c>
      <c r="D64" s="137">
        <f t="shared" ref="D64" si="89">I25</f>
        <v>0</v>
      </c>
      <c r="E64" s="137">
        <f t="shared" si="67"/>
        <v>0</v>
      </c>
      <c r="F64" s="137">
        <f t="shared" si="68"/>
        <v>0</v>
      </c>
      <c r="G64" s="137">
        <f t="shared" si="69"/>
        <v>0</v>
      </c>
      <c r="H64" s="137">
        <f t="shared" si="70"/>
        <v>0</v>
      </c>
      <c r="I64" s="137">
        <f t="shared" si="71"/>
        <v>0</v>
      </c>
      <c r="J64" s="137">
        <f t="shared" si="72"/>
        <v>0</v>
      </c>
      <c r="K64" s="137">
        <f t="shared" si="73"/>
        <v>0</v>
      </c>
      <c r="L64" s="137">
        <f t="shared" si="74"/>
        <v>0</v>
      </c>
      <c r="M64" s="137">
        <f t="shared" si="75"/>
        <v>0</v>
      </c>
      <c r="N64" s="137">
        <f t="shared" si="76"/>
        <v>0</v>
      </c>
      <c r="O64" s="137">
        <f t="shared" si="64"/>
        <v>0</v>
      </c>
      <c r="P64" s="137">
        <f t="shared" si="65"/>
        <v>0</v>
      </c>
      <c r="AW64" s="163"/>
    </row>
    <row r="65" spans="1:49" ht="25.05" customHeight="1">
      <c r="A65" s="231"/>
      <c r="B65" s="142" t="s">
        <v>230</v>
      </c>
      <c r="C65" s="137">
        <f>'สรุปการคำนวณ ปี 2569'!D83</f>
        <v>1998</v>
      </c>
      <c r="D65" s="137">
        <f>'สรุปการคำนวณ ปี 2569'!E83</f>
        <v>2244</v>
      </c>
      <c r="E65" s="137">
        <f>'สรุปการคำนวณ ปี 2569'!F83</f>
        <v>2220</v>
      </c>
      <c r="F65" s="137">
        <f>'สรุปการคำนวณ ปี 2569'!G83</f>
        <v>1764</v>
      </c>
      <c r="G65" s="137">
        <f>'สรุปการคำนวณ ปี 2569'!H83</f>
        <v>2100</v>
      </c>
      <c r="H65" s="137">
        <f>'สรุปการคำนวณ ปี 2569'!I83</f>
        <v>2058</v>
      </c>
      <c r="I65" s="137">
        <f>'สรุปการคำนวณ ปี 2569'!J83</f>
        <v>2124</v>
      </c>
      <c r="J65" s="137">
        <f>'สรุปการคำนวณ ปี 2569'!K83</f>
        <v>2454</v>
      </c>
      <c r="K65" s="137">
        <f>'สรุปการคำนวณ ปี 2569'!L83</f>
        <v>1716</v>
      </c>
      <c r="L65" s="137">
        <f>'สรุปการคำนวณ ปี 2569'!M83</f>
        <v>1422</v>
      </c>
      <c r="M65" s="137">
        <f>'สรุปการคำนวณ ปี 2569'!N83</f>
        <v>1234</v>
      </c>
      <c r="N65" s="137">
        <f>'สรุปการคำนวณ ปี 2569'!O83</f>
        <v>1436</v>
      </c>
      <c r="O65" s="137">
        <f t="shared" si="64"/>
        <v>22770</v>
      </c>
      <c r="P65" s="137">
        <f t="shared" si="65"/>
        <v>1897.5</v>
      </c>
      <c r="AW65" s="163"/>
    </row>
    <row r="66" spans="1:49" ht="25.05" customHeight="1">
      <c r="A66" s="231"/>
      <c r="B66" s="142" t="s">
        <v>233</v>
      </c>
      <c r="C66" s="143">
        <f>'สรุปการคำนวณ ปี 2568'!$G$26</f>
        <v>8278.6508326000003</v>
      </c>
      <c r="D66" s="143">
        <f>'สรุปการคำนวณ ปี 2568'!$I$26</f>
        <v>8521.3818987999985</v>
      </c>
      <c r="E66" s="143">
        <f>'สรุปการคำนวณ ปี 2568'!$K$26</f>
        <v>13200.875097800003</v>
      </c>
      <c r="F66" s="143">
        <f>'สรุปการคำนวณ ปี 2568'!$M$26</f>
        <v>14356.351857599999</v>
      </c>
      <c r="G66" s="143">
        <f>'สรุปการคำนวณ ปี 2568'!$O$26</f>
        <v>14513.2421294</v>
      </c>
      <c r="H66" s="143">
        <f>'สรุปการคำนวณ ปี 2568'!$Q$26</f>
        <v>15551.460678399999</v>
      </c>
      <c r="I66" s="143">
        <f>'สรุปการคำนวณ ปี 2568'!$S$26</f>
        <v>15321.097544400001</v>
      </c>
      <c r="J66" s="143">
        <f>'สรุปการคำนวณ ปี 2568'!$U$26</f>
        <v>15534.376593000001</v>
      </c>
      <c r="K66" s="143">
        <f>'สรุปการคำนวณ ปี 2568'!$W$26</f>
        <v>14609.392943799998</v>
      </c>
      <c r="L66" s="143">
        <f>'สรุปการคำนวณ ปี 2568'!$Y$26</f>
        <v>13590.889063199998</v>
      </c>
      <c r="M66" s="143">
        <f>'สรุปการคำนวณ ปี 2568'!$AA$26</f>
        <v>11271.361319999998</v>
      </c>
      <c r="N66" s="145">
        <f>'สรุปการคำนวณ ปี 2568'!$AC$26</f>
        <v>9758.9406442</v>
      </c>
      <c r="O66" s="137">
        <f t="shared" ref="O66" si="90">SUM(C66:N66)</f>
        <v>154508.02060319998</v>
      </c>
      <c r="P66" s="137">
        <f t="shared" ref="P66" si="91">AVERAGE(C66:N66)</f>
        <v>12875.668383599999</v>
      </c>
      <c r="AW66" s="163"/>
    </row>
    <row r="67" spans="1:49" ht="25.05" customHeight="1">
      <c r="A67" s="231"/>
      <c r="B67" s="142" t="s">
        <v>234</v>
      </c>
      <c r="C67" s="137">
        <f t="shared" ref="C67:N67" si="92">C66/C65</f>
        <v>4.1434688851851851</v>
      </c>
      <c r="D67" s="137">
        <f t="shared" si="92"/>
        <v>3.7974072632798568</v>
      </c>
      <c r="E67" s="137">
        <f t="shared" si="92"/>
        <v>5.9463401341441449</v>
      </c>
      <c r="F67" s="137">
        <f t="shared" si="92"/>
        <v>8.1385214612244887</v>
      </c>
      <c r="G67" s="137">
        <f t="shared" si="92"/>
        <v>6.9110676806666662</v>
      </c>
      <c r="H67" s="137">
        <f t="shared" si="92"/>
        <v>7.556589250923226</v>
      </c>
      <c r="I67" s="137">
        <f t="shared" si="92"/>
        <v>7.2133227610169497</v>
      </c>
      <c r="J67" s="137">
        <f t="shared" si="92"/>
        <v>6.330226810513448</v>
      </c>
      <c r="K67" s="137">
        <f t="shared" si="92"/>
        <v>8.5136322516316998</v>
      </c>
      <c r="L67" s="137">
        <f t="shared" si="92"/>
        <v>9.5575872455696196</v>
      </c>
      <c r="M67" s="137">
        <f t="shared" si="92"/>
        <v>9.1340043111831424</v>
      </c>
      <c r="N67" s="137">
        <f t="shared" si="92"/>
        <v>6.7959196686629531</v>
      </c>
      <c r="O67" s="137">
        <f>SUM(C67:N67)</f>
        <v>84.038087724001372</v>
      </c>
      <c r="P67" s="137">
        <f>AVERAGE(C67:N67)</f>
        <v>7.003173977000114</v>
      </c>
      <c r="AW67" s="163"/>
    </row>
    <row r="68" spans="1:49" ht="25.05" customHeight="1">
      <c r="A68" s="196"/>
      <c r="B68" s="194"/>
      <c r="J68" s="144"/>
      <c r="AW68" s="163"/>
    </row>
    <row r="69" spans="1:49" ht="25.05" customHeight="1">
      <c r="A69" s="196"/>
      <c r="B69" s="194"/>
      <c r="C69" s="232"/>
      <c r="D69" s="232"/>
      <c r="E69" s="232"/>
      <c r="F69" s="233"/>
      <c r="G69" s="232"/>
      <c r="H69" s="232"/>
      <c r="I69" s="232"/>
      <c r="J69" s="232"/>
      <c r="K69" s="232"/>
      <c r="L69" s="232"/>
      <c r="M69" s="232"/>
      <c r="N69" s="232"/>
      <c r="AW69" s="163"/>
    </row>
    <row r="70" spans="1:49" ht="25.05" customHeight="1">
      <c r="A70" s="196"/>
      <c r="B70" s="194"/>
      <c r="J70" s="144"/>
      <c r="AW70" s="163"/>
    </row>
    <row r="71" spans="1:49" ht="25.05" customHeight="1">
      <c r="A71" s="196"/>
      <c r="B71" s="194"/>
      <c r="J71" s="144"/>
      <c r="AW71" s="163"/>
    </row>
    <row r="72" spans="1:49" ht="25.05" customHeight="1">
      <c r="A72" s="196"/>
      <c r="B72" s="194"/>
      <c r="J72" s="144"/>
      <c r="AW72" s="163"/>
    </row>
    <row r="73" spans="1:49" ht="25.05" customHeight="1">
      <c r="A73" s="196"/>
      <c r="B73" s="194"/>
      <c r="J73" s="144"/>
      <c r="AW73" s="163"/>
    </row>
    <row r="74" spans="1:49" ht="25.05" customHeight="1">
      <c r="A74" s="196"/>
      <c r="B74" s="194"/>
      <c r="J74" s="144"/>
      <c r="AW74" s="163"/>
    </row>
    <row r="75" spans="1:49" ht="25.05" customHeight="1">
      <c r="A75" s="196"/>
      <c r="B75" s="194"/>
      <c r="J75" s="144"/>
      <c r="AW75" s="163"/>
    </row>
    <row r="76" spans="1:49" ht="25.05" customHeight="1">
      <c r="A76" s="196"/>
      <c r="B76" s="194"/>
      <c r="J76" s="144"/>
      <c r="AW76" s="163"/>
    </row>
    <row r="77" spans="1:49" ht="25.05" customHeight="1">
      <c r="A77" s="196"/>
      <c r="B77" s="194"/>
      <c r="J77" s="144"/>
      <c r="AW77" s="163"/>
    </row>
    <row r="78" spans="1:49" ht="25.05" customHeight="1">
      <c r="A78" s="196"/>
      <c r="B78" s="194"/>
      <c r="J78" s="144"/>
      <c r="AW78" s="163"/>
    </row>
    <row r="79" spans="1:49" ht="25.05" customHeight="1">
      <c r="A79" s="196"/>
      <c r="B79" s="194"/>
      <c r="J79" s="144"/>
      <c r="AW79" s="163"/>
    </row>
    <row r="80" spans="1:49" ht="25.05" customHeight="1">
      <c r="A80" s="196"/>
      <c r="B80" s="194"/>
      <c r="J80" s="144"/>
      <c r="AW80" s="163"/>
    </row>
    <row r="81" spans="1:49" ht="25.05" customHeight="1">
      <c r="A81" s="196"/>
      <c r="B81" s="194"/>
      <c r="J81" s="144"/>
      <c r="AW81" s="163"/>
    </row>
    <row r="82" spans="1:49" ht="25.05" customHeight="1">
      <c r="A82" s="196"/>
      <c r="B82" s="194"/>
      <c r="J82" s="144"/>
      <c r="AW82" s="163"/>
    </row>
    <row r="83" spans="1:49" ht="25.05" customHeight="1">
      <c r="J83" s="144"/>
      <c r="AW83" s="163"/>
    </row>
    <row r="84" spans="1:49" ht="25.05" customHeight="1">
      <c r="J84" s="144"/>
      <c r="AW84" s="163"/>
    </row>
    <row r="85" spans="1:49" ht="25.05" customHeight="1">
      <c r="J85" s="144"/>
      <c r="AW85" s="163"/>
    </row>
    <row r="86" spans="1:49" ht="25.05" customHeight="1">
      <c r="J86" s="144"/>
    </row>
    <row r="87" spans="1:49" ht="25.05" customHeight="1">
      <c r="J87" s="144"/>
    </row>
    <row r="88" spans="1:49" ht="25.05" customHeight="1">
      <c r="J88" s="144"/>
    </row>
  </sheetData>
  <mergeCells count="28">
    <mergeCell ref="B47:P47"/>
    <mergeCell ref="A21:A25"/>
    <mergeCell ref="A26:E26"/>
    <mergeCell ref="B36:E36"/>
    <mergeCell ref="V4:W4"/>
    <mergeCell ref="X4:Y4"/>
    <mergeCell ref="A6:A19"/>
    <mergeCell ref="J4:K4"/>
    <mergeCell ref="L4:M4"/>
    <mergeCell ref="N4:O4"/>
    <mergeCell ref="P4:Q4"/>
    <mergeCell ref="T4:U4"/>
    <mergeCell ref="AJ16:AK16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  <mergeCell ref="AH4:AH5"/>
  </mergeCells>
  <pageMargins left="0.51181102362204722" right="0.11811023622047245" top="0.35433070866141736" bottom="0.35433070866141736" header="0.31496062992125984" footer="0.31496062992125984"/>
  <pageSetup paperSize="9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9"/>
  <sheetViews>
    <sheetView topLeftCell="A18" zoomScale="70" zoomScaleNormal="70" workbookViewId="0">
      <selection activeCell="Q29" sqref="Q29"/>
    </sheetView>
  </sheetViews>
  <sheetFormatPr defaultColWidth="25.3984375" defaultRowHeight="24.6"/>
  <cols>
    <col min="1" max="1" width="41" style="6" customWidth="1"/>
    <col min="2" max="2" width="24.19921875" style="6" customWidth="1"/>
    <col min="3" max="15" width="10.59765625" style="6" customWidth="1"/>
    <col min="16" max="16" width="3.19921875" style="6" customWidth="1"/>
    <col min="17" max="17" width="13" style="6" customWidth="1"/>
    <col min="18" max="16384" width="25.3984375" style="6"/>
  </cols>
  <sheetData>
    <row r="1" spans="1:18" ht="28.8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18" ht="28.8">
      <c r="B2" s="4" t="s">
        <v>64</v>
      </c>
      <c r="C2" s="227">
        <v>22</v>
      </c>
      <c r="D2" s="227">
        <v>20</v>
      </c>
      <c r="E2" s="227">
        <v>21</v>
      </c>
      <c r="F2" s="227">
        <v>18</v>
      </c>
      <c r="G2" s="227">
        <v>20</v>
      </c>
      <c r="H2" s="227">
        <v>19</v>
      </c>
      <c r="I2" s="227">
        <v>21</v>
      </c>
      <c r="J2" s="227">
        <v>21</v>
      </c>
      <c r="K2" s="227">
        <v>21</v>
      </c>
      <c r="L2" s="227">
        <v>21</v>
      </c>
      <c r="M2" s="227">
        <v>21</v>
      </c>
      <c r="N2" s="227">
        <v>21</v>
      </c>
      <c r="O2" s="228">
        <f>SUM(C2:N2)</f>
        <v>246</v>
      </c>
      <c r="Q2" s="20">
        <f>D23*E23*F23*H23*I23</f>
        <v>1.2E-2</v>
      </c>
      <c r="R2" s="6" t="s">
        <v>78</v>
      </c>
    </row>
    <row r="3" spans="1:18">
      <c r="B3" s="4" t="s">
        <v>63</v>
      </c>
      <c r="C3" s="227">
        <v>4127</v>
      </c>
      <c r="D3" s="227">
        <v>3836</v>
      </c>
      <c r="E3" s="227">
        <v>4936</v>
      </c>
      <c r="F3" s="227">
        <v>3569</v>
      </c>
      <c r="G3" s="227">
        <v>3763</v>
      </c>
      <c r="H3" s="227">
        <v>4035</v>
      </c>
      <c r="I3" s="227">
        <v>4315</v>
      </c>
      <c r="J3" s="227">
        <v>4027</v>
      </c>
      <c r="K3" s="227">
        <v>4566</v>
      </c>
      <c r="L3" s="227">
        <v>4205</v>
      </c>
      <c r="M3" s="227">
        <v>4372</v>
      </c>
      <c r="N3" s="227">
        <v>4196</v>
      </c>
      <c r="O3" s="228">
        <f>SUM(C3:N3)</f>
        <v>49947</v>
      </c>
      <c r="P3" s="7"/>
    </row>
    <row r="4" spans="1:18">
      <c r="B4" s="28" t="s">
        <v>51</v>
      </c>
      <c r="C4" s="229">
        <f>C2*C3*$Q$2</f>
        <v>1089.528</v>
      </c>
      <c r="D4" s="229">
        <f t="shared" ref="D4:N4" si="0">D2*D3*$Q$2</f>
        <v>920.64</v>
      </c>
      <c r="E4" s="229">
        <f t="shared" si="0"/>
        <v>1243.8720000000001</v>
      </c>
      <c r="F4" s="229">
        <f t="shared" si="0"/>
        <v>770.904</v>
      </c>
      <c r="G4" s="229">
        <f t="shared" si="0"/>
        <v>903.12</v>
      </c>
      <c r="H4" s="229">
        <f t="shared" si="0"/>
        <v>919.98</v>
      </c>
      <c r="I4" s="229">
        <f t="shared" si="0"/>
        <v>1087.3800000000001</v>
      </c>
      <c r="J4" s="229">
        <f t="shared" si="0"/>
        <v>1014.804</v>
      </c>
      <c r="K4" s="229">
        <f t="shared" si="0"/>
        <v>1150.6320000000001</v>
      </c>
      <c r="L4" s="229">
        <f t="shared" si="0"/>
        <v>1059.6600000000001</v>
      </c>
      <c r="M4" s="229">
        <f t="shared" si="0"/>
        <v>1101.7439999999999</v>
      </c>
      <c r="N4" s="229">
        <f t="shared" si="0"/>
        <v>1057.3920000000001</v>
      </c>
      <c r="O4" s="228">
        <f>SUM(C4:N4)</f>
        <v>12319.656000000001</v>
      </c>
    </row>
    <row r="5" spans="1:18">
      <c r="B5" s="8" t="s">
        <v>65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53</v>
      </c>
    </row>
    <row r="10" spans="1:18" ht="98.4">
      <c r="A10" s="10" t="s">
        <v>49</v>
      </c>
    </row>
    <row r="12" spans="1:18" ht="73.8">
      <c r="A12" s="10" t="s">
        <v>50</v>
      </c>
    </row>
    <row r="14" spans="1:18" ht="54.75" customHeight="1">
      <c r="A14" s="10" t="s">
        <v>77</v>
      </c>
    </row>
    <row r="22" spans="1:10" ht="73.8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2.952</v>
      </c>
      <c r="D23" s="16">
        <v>1</v>
      </c>
      <c r="E23" s="16">
        <v>1</v>
      </c>
      <c r="F23" s="16">
        <v>0.3</v>
      </c>
      <c r="G23" s="17">
        <f>O3</f>
        <v>49947</v>
      </c>
      <c r="H23" s="16">
        <v>40</v>
      </c>
      <c r="I23" s="16">
        <f>I22</f>
        <v>1E-3</v>
      </c>
      <c r="J23" s="16">
        <f>O2</f>
        <v>246</v>
      </c>
    </row>
    <row r="27" spans="1:10" ht="28.5" customHeight="1"/>
    <row r="29" spans="1:10" ht="43.5" customHeight="1">
      <c r="D29" s="18">
        <f>D23*E23*F23*G23*H23*J23</f>
        <v>147443544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zoomScale="70" zoomScaleNormal="70" workbookViewId="0">
      <selection activeCell="W15" sqref="W15"/>
    </sheetView>
  </sheetViews>
  <sheetFormatPr defaultColWidth="9" defaultRowHeight="24.6"/>
  <cols>
    <col min="1" max="1" width="25" style="6" customWidth="1"/>
    <col min="2" max="2" width="10" style="6" customWidth="1"/>
    <col min="3" max="3" width="7.69921875" style="6" customWidth="1"/>
    <col min="4" max="14" width="6.59765625" style="6" customWidth="1"/>
    <col min="15" max="16384" width="9" style="6"/>
  </cols>
  <sheetData>
    <row r="1" spans="1:16">
      <c r="A1" s="283" t="s">
        <v>79</v>
      </c>
      <c r="B1" s="284"/>
    </row>
    <row r="2" spans="1:16">
      <c r="A2" s="284"/>
      <c r="B2" s="284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230">
        <f>'สรุปการคำนวณ ปี 2568'!F23</f>
        <v>598</v>
      </c>
      <c r="D3" s="230">
        <f>'สรุปการคำนวณ ปี 2568'!H23</f>
        <v>543</v>
      </c>
      <c r="E3" s="230">
        <f>'สรุปการคำนวณ ปี 2568'!J23</f>
        <v>563</v>
      </c>
      <c r="F3" s="230">
        <f>'สรุปการคำนวณ ปี 2568'!L23</f>
        <v>749</v>
      </c>
      <c r="G3" s="230">
        <f>'สรุปการคำนวณ ปี 2568'!N23</f>
        <v>437</v>
      </c>
      <c r="H3" s="230">
        <f>'สรุปการคำนวณ ปี 2568'!P23</f>
        <v>665</v>
      </c>
      <c r="I3" s="230">
        <f>'สรุปการคำนวณ ปี 2568'!R23</f>
        <v>639</v>
      </c>
      <c r="J3" s="230">
        <f>'สรุปการคำนวณ ปี 2568'!T23</f>
        <v>606</v>
      </c>
      <c r="K3" s="230">
        <f>'สรุปการคำนวณ ปี 2568'!V23</f>
        <v>757</v>
      </c>
      <c r="L3" s="230">
        <f>'สรุปการคำนวณ ปี 2568'!X23</f>
        <v>604</v>
      </c>
      <c r="M3" s="230">
        <f>'สรุปการคำนวณ ปี 2568'!Z23</f>
        <v>528</v>
      </c>
      <c r="N3" s="230">
        <f>'สรุปการคำนวณ ปี 2568'!AB23</f>
        <v>659</v>
      </c>
      <c r="O3" s="16">
        <f>SUM(C3:N3)</f>
        <v>7348</v>
      </c>
    </row>
    <row r="4" spans="1:16">
      <c r="A4" s="6" t="s">
        <v>71</v>
      </c>
      <c r="C4" s="225">
        <f>C3*0.8</f>
        <v>478.40000000000003</v>
      </c>
      <c r="D4" s="225">
        <f t="shared" ref="D4:O4" si="0">D3*0.8</f>
        <v>434.40000000000003</v>
      </c>
      <c r="E4" s="225">
        <f t="shared" si="0"/>
        <v>450.40000000000003</v>
      </c>
      <c r="F4" s="225">
        <f t="shared" si="0"/>
        <v>599.20000000000005</v>
      </c>
      <c r="G4" s="225">
        <f t="shared" si="0"/>
        <v>349.6</v>
      </c>
      <c r="H4" s="225">
        <f t="shared" si="0"/>
        <v>532</v>
      </c>
      <c r="I4" s="225">
        <f t="shared" si="0"/>
        <v>511.20000000000005</v>
      </c>
      <c r="J4" s="225">
        <f t="shared" si="0"/>
        <v>484.8</v>
      </c>
      <c r="K4" s="225">
        <f t="shared" si="0"/>
        <v>605.6</v>
      </c>
      <c r="L4" s="225">
        <f t="shared" si="0"/>
        <v>483.20000000000005</v>
      </c>
      <c r="M4" s="225">
        <f t="shared" si="0"/>
        <v>422.40000000000003</v>
      </c>
      <c r="N4" s="225">
        <f t="shared" si="0"/>
        <v>527.20000000000005</v>
      </c>
      <c r="O4" s="25">
        <f t="shared" si="0"/>
        <v>5878.4000000000005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14" t="s">
        <v>266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25">
        <f t="shared" ref="B12:N12" si="1">C4</f>
        <v>478.40000000000003</v>
      </c>
      <c r="C12" s="225">
        <f t="shared" si="1"/>
        <v>434.40000000000003</v>
      </c>
      <c r="D12" s="225">
        <f t="shared" si="1"/>
        <v>450.40000000000003</v>
      </c>
      <c r="E12" s="225">
        <f t="shared" si="1"/>
        <v>599.20000000000005</v>
      </c>
      <c r="F12" s="225">
        <f t="shared" si="1"/>
        <v>349.6</v>
      </c>
      <c r="G12" s="225">
        <f t="shared" si="1"/>
        <v>532</v>
      </c>
      <c r="H12" s="225">
        <f t="shared" si="1"/>
        <v>511.20000000000005</v>
      </c>
      <c r="I12" s="225">
        <f t="shared" si="1"/>
        <v>484.8</v>
      </c>
      <c r="J12" s="225">
        <f t="shared" si="1"/>
        <v>605.6</v>
      </c>
      <c r="K12" s="225">
        <f t="shared" si="1"/>
        <v>483.20000000000005</v>
      </c>
      <c r="L12" s="225">
        <f t="shared" si="1"/>
        <v>422.40000000000003</v>
      </c>
      <c r="M12" s="225">
        <f t="shared" si="1"/>
        <v>527.20000000000005</v>
      </c>
      <c r="N12" s="25">
        <f t="shared" si="1"/>
        <v>5878.4000000000005</v>
      </c>
    </row>
    <row r="13" spans="1:16">
      <c r="A13" s="27" t="s">
        <v>56</v>
      </c>
      <c r="B13" s="203">
        <f t="shared" ref="B13:N13" si="2">$H$7*B12*0.12</f>
        <v>2.8704000000000001</v>
      </c>
      <c r="C13" s="203">
        <f t="shared" si="2"/>
        <v>2.6064000000000003</v>
      </c>
      <c r="D13" s="203">
        <f t="shared" si="2"/>
        <v>2.7024000000000004</v>
      </c>
      <c r="E13" s="203">
        <f t="shared" si="2"/>
        <v>3.5952000000000006</v>
      </c>
      <c r="F13" s="203">
        <f t="shared" si="2"/>
        <v>2.0975999999999999</v>
      </c>
      <c r="G13" s="203">
        <f t="shared" si="2"/>
        <v>3.1920000000000002</v>
      </c>
      <c r="H13" s="203">
        <f t="shared" si="2"/>
        <v>3.0672000000000001</v>
      </c>
      <c r="I13" s="203">
        <f t="shared" si="2"/>
        <v>2.9088000000000003</v>
      </c>
      <c r="J13" s="203">
        <f t="shared" si="2"/>
        <v>3.6335999999999999</v>
      </c>
      <c r="K13" s="203">
        <f t="shared" si="2"/>
        <v>2.8992000000000004</v>
      </c>
      <c r="L13" s="203">
        <f t="shared" si="2"/>
        <v>2.5344000000000007</v>
      </c>
      <c r="M13" s="203">
        <f t="shared" si="2"/>
        <v>3.1632000000000002</v>
      </c>
      <c r="N13" s="226">
        <f t="shared" si="2"/>
        <v>35.270400000000002</v>
      </c>
    </row>
    <row r="14" spans="1:16">
      <c r="A14" s="6" t="s">
        <v>86</v>
      </c>
    </row>
    <row r="15" spans="1:16" ht="25.5" customHeight="1">
      <c r="A15" s="285" t="s">
        <v>93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</row>
    <row r="16" spans="1:16">
      <c r="A16" s="285" t="s">
        <v>94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P16" s="6" t="s">
        <v>90</v>
      </c>
    </row>
    <row r="17" spans="1:6" ht="28.8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zoomScaleNormal="70" zoomScaleSheetLayoutView="100" workbookViewId="0">
      <selection activeCell="J44" sqref="J44"/>
    </sheetView>
  </sheetViews>
  <sheetFormatPr defaultColWidth="9.19921875" defaultRowHeight="13.8"/>
  <cols>
    <col min="1" max="1" width="6.19921875" style="33" customWidth="1"/>
    <col min="2" max="2" width="34.3984375" style="33" customWidth="1"/>
    <col min="3" max="3" width="8" style="33" customWidth="1"/>
    <col min="4" max="6" width="14.19921875" style="33" customWidth="1"/>
    <col min="7" max="7" width="14.19921875" style="46" customWidth="1"/>
    <col min="8" max="8" width="48.69921875" style="33" bestFit="1" customWidth="1"/>
    <col min="9" max="9" width="9.19921875" style="33"/>
    <col min="10" max="10" width="16.19921875" style="33" customWidth="1"/>
    <col min="11" max="11" width="23.19921875" style="33" customWidth="1"/>
    <col min="12" max="12" width="9.19921875" style="33"/>
    <col min="13" max="13" width="8.796875" style="33" hidden="1" customWidth="1"/>
    <col min="14" max="15" width="0" style="33" hidden="1" customWidth="1"/>
    <col min="16" max="16" width="9.19921875" style="33"/>
    <col min="17" max="17" width="23.19921875" style="33" customWidth="1"/>
    <col min="18" max="19" width="9.19921875" style="33"/>
    <col min="20" max="20" width="15.19921875" style="33" bestFit="1" customWidth="1"/>
    <col min="21" max="21" width="12.19921875" style="33" bestFit="1" customWidth="1"/>
    <col min="22" max="22" width="15.19921875" style="33" bestFit="1" customWidth="1"/>
    <col min="23" max="16384" width="9.19921875" style="33"/>
  </cols>
  <sheetData>
    <row r="2" spans="1:13" ht="15">
      <c r="A2" s="310"/>
      <c r="B2" s="311" t="s">
        <v>100</v>
      </c>
      <c r="C2" s="310" t="s">
        <v>101</v>
      </c>
      <c r="D2" s="312" t="s">
        <v>102</v>
      </c>
      <c r="E2" s="313"/>
      <c r="F2" s="313"/>
      <c r="G2" s="313"/>
      <c r="H2" s="311" t="s">
        <v>103</v>
      </c>
      <c r="J2" s="308" t="s">
        <v>104</v>
      </c>
      <c r="K2" s="309"/>
    </row>
    <row r="3" spans="1:13" ht="15.6">
      <c r="A3" s="310"/>
      <c r="B3" s="311"/>
      <c r="C3" s="310"/>
      <c r="D3" s="32" t="s">
        <v>105</v>
      </c>
      <c r="E3" s="32" t="s">
        <v>106</v>
      </c>
      <c r="F3" s="32" t="s">
        <v>107</v>
      </c>
      <c r="G3" s="34" t="s">
        <v>44</v>
      </c>
      <c r="H3" s="311"/>
      <c r="J3" s="35" t="s">
        <v>108</v>
      </c>
      <c r="K3" s="36" t="s">
        <v>109</v>
      </c>
    </row>
    <row r="4" spans="1:13" ht="15.6">
      <c r="A4" s="310"/>
      <c r="B4" s="311"/>
      <c r="C4" s="310"/>
      <c r="D4" s="32" t="s">
        <v>110</v>
      </c>
      <c r="E4" s="32" t="s">
        <v>111</v>
      </c>
      <c r="F4" s="32" t="s">
        <v>112</v>
      </c>
      <c r="G4" s="34" t="s">
        <v>113</v>
      </c>
      <c r="H4" s="311"/>
      <c r="J4" s="35" t="s">
        <v>114</v>
      </c>
      <c r="K4" s="37">
        <v>1</v>
      </c>
    </row>
    <row r="5" spans="1:13">
      <c r="A5" s="38" t="s">
        <v>115</v>
      </c>
      <c r="C5" s="39"/>
      <c r="D5" s="39"/>
      <c r="E5" s="39"/>
      <c r="F5" s="39"/>
      <c r="G5" s="40"/>
      <c r="H5" s="41"/>
      <c r="J5" s="35" t="s">
        <v>116</v>
      </c>
      <c r="K5" s="37">
        <v>30</v>
      </c>
    </row>
    <row r="6" spans="1:13">
      <c r="A6" s="42"/>
      <c r="B6" s="43" t="s">
        <v>117</v>
      </c>
      <c r="C6" s="42" t="s">
        <v>118</v>
      </c>
      <c r="D6" s="44">
        <f>D69*$G$69*10^-6</f>
        <v>5.7221999999999995E-2</v>
      </c>
      <c r="E6" s="44">
        <f>E69*$G$69*10^-6</f>
        <v>1.02E-6</v>
      </c>
      <c r="F6" s="44">
        <f>F69*$G$69*10^-6</f>
        <v>1.02E-7</v>
      </c>
      <c r="G6" s="40">
        <f t="shared" ref="G6:G15" si="0">D6+(E6*$K$5)+(F6*$K$7)</f>
        <v>5.7279629999999991E-2</v>
      </c>
      <c r="H6" s="45" t="s">
        <v>119</v>
      </c>
      <c r="I6" s="46"/>
      <c r="J6" s="35" t="s">
        <v>120</v>
      </c>
      <c r="K6" s="37">
        <v>28</v>
      </c>
    </row>
    <row r="7" spans="1:13">
      <c r="A7" s="42"/>
      <c r="B7" s="43" t="s">
        <v>117</v>
      </c>
      <c r="C7" s="42" t="s">
        <v>121</v>
      </c>
      <c r="D7" s="44">
        <f>D69/1000000</f>
        <v>5.6099999999999997E-2</v>
      </c>
      <c r="E7" s="44">
        <f t="shared" ref="E7" si="1">E69/1000000</f>
        <v>9.9999999999999995E-7</v>
      </c>
      <c r="F7" s="44">
        <f>F69/1000000</f>
        <v>1.0000000000000001E-7</v>
      </c>
      <c r="G7" s="40">
        <f t="shared" si="0"/>
        <v>5.6156499999999998E-2</v>
      </c>
      <c r="H7" s="45" t="s">
        <v>119</v>
      </c>
      <c r="I7" s="46"/>
      <c r="J7" s="35" t="s">
        <v>122</v>
      </c>
      <c r="K7" s="37">
        <v>265</v>
      </c>
    </row>
    <row r="8" spans="1:13">
      <c r="A8" s="42"/>
      <c r="B8" s="43" t="s">
        <v>123</v>
      </c>
      <c r="C8" s="42" t="s">
        <v>10</v>
      </c>
      <c r="D8" s="44">
        <f>D70*$G$70*10^-6</f>
        <v>1.0574699999999999</v>
      </c>
      <c r="E8" s="44">
        <f t="shared" ref="E8:F8" si="2">E70*$G$70*10^-6</f>
        <v>1.047E-5</v>
      </c>
      <c r="F8" s="44">
        <f t="shared" si="2"/>
        <v>1.5705E-5</v>
      </c>
      <c r="G8" s="40">
        <f t="shared" si="0"/>
        <v>1.0619459249999998</v>
      </c>
      <c r="H8" s="45" t="s">
        <v>119</v>
      </c>
      <c r="I8" s="46"/>
      <c r="J8" s="35" t="s">
        <v>124</v>
      </c>
      <c r="K8" s="37">
        <v>23500</v>
      </c>
    </row>
    <row r="9" spans="1:13">
      <c r="A9" s="42"/>
      <c r="B9" s="43" t="s">
        <v>125</v>
      </c>
      <c r="C9" s="42" t="s">
        <v>126</v>
      </c>
      <c r="D9" s="44">
        <f>D71*$G$71*10^-6</f>
        <v>3.2096984443713019</v>
      </c>
      <c r="E9" s="44">
        <f>E71*$G$71*10^-6</f>
        <v>1.2440691644850007E-4</v>
      </c>
      <c r="F9" s="44">
        <f>F71*$G$71*10^-6</f>
        <v>2.4881383289700012E-5</v>
      </c>
      <c r="G9" s="40">
        <f t="shared" si="0"/>
        <v>3.2200242184365275</v>
      </c>
      <c r="H9" s="45" t="s">
        <v>127</v>
      </c>
      <c r="I9" s="46"/>
      <c r="J9" s="35" t="s">
        <v>128</v>
      </c>
      <c r="K9" s="37">
        <v>16100</v>
      </c>
    </row>
    <row r="10" spans="1:13">
      <c r="A10" s="42"/>
      <c r="B10" s="43" t="s">
        <v>129</v>
      </c>
      <c r="C10" s="42" t="s">
        <v>126</v>
      </c>
      <c r="D10" s="44">
        <f>D72*$G$72*10^-6</f>
        <v>3.2353401009425418</v>
      </c>
      <c r="E10" s="44">
        <f>E72*$G$72*10^-6</f>
        <v>1.2540077910630005E-4</v>
      </c>
      <c r="F10" s="44">
        <f>F72*$G$72*10^-6</f>
        <v>2.5080155821260009E-5</v>
      </c>
      <c r="G10" s="40">
        <f t="shared" si="0"/>
        <v>3.2457483656083648</v>
      </c>
      <c r="H10" s="45" t="s">
        <v>127</v>
      </c>
      <c r="I10" s="46"/>
      <c r="J10" s="33" t="s">
        <v>130</v>
      </c>
    </row>
    <row r="11" spans="1:13">
      <c r="A11" s="42"/>
      <c r="B11" s="43" t="s">
        <v>131</v>
      </c>
      <c r="C11" s="42" t="s">
        <v>126</v>
      </c>
      <c r="D11" s="44">
        <f>D73*$G$73*10^-6</f>
        <v>2.6987220000000001</v>
      </c>
      <c r="E11" s="44">
        <f>E73*$G$73*10^-6</f>
        <v>1.0925999999999999E-4</v>
      </c>
      <c r="F11" s="44">
        <f>F73*$G$73*10^-6</f>
        <v>2.1852E-5</v>
      </c>
      <c r="G11" s="40">
        <f t="shared" si="0"/>
        <v>2.7077905800000002</v>
      </c>
      <c r="H11" s="45" t="s">
        <v>119</v>
      </c>
      <c r="I11" s="46"/>
    </row>
    <row r="12" spans="1:13">
      <c r="A12" s="42"/>
      <c r="B12" s="43" t="s">
        <v>132</v>
      </c>
      <c r="C12" s="42" t="s">
        <v>10</v>
      </c>
      <c r="D12" s="44">
        <f>D74*$G$74*10^-6</f>
        <v>3.0866199999999999</v>
      </c>
      <c r="E12" s="44">
        <f t="shared" ref="E12:F12" si="3">E74*$G$74*10^-6</f>
        <v>3.1399999999999998E-5</v>
      </c>
      <c r="F12" s="44">
        <f t="shared" si="3"/>
        <v>4.7099999999999993E-5</v>
      </c>
      <c r="G12" s="40">
        <f t="shared" si="0"/>
        <v>3.1000435</v>
      </c>
      <c r="H12" s="45" t="s">
        <v>119</v>
      </c>
      <c r="I12" s="46"/>
      <c r="L12" s="47" t="s">
        <v>2</v>
      </c>
    </row>
    <row r="13" spans="1:13">
      <c r="A13" s="42"/>
      <c r="B13" s="43" t="s">
        <v>133</v>
      </c>
      <c r="C13" s="42" t="s">
        <v>10</v>
      </c>
      <c r="D13" s="44">
        <f>D75*$G$75*10^-6</f>
        <v>2.534157</v>
      </c>
      <c r="E13" s="44">
        <f t="shared" ref="E13:F13" si="4">E75*$G$75*10^-6</f>
        <v>2.637E-5</v>
      </c>
      <c r="F13" s="44">
        <f t="shared" si="4"/>
        <v>3.9554999999999997E-5</v>
      </c>
      <c r="G13" s="40">
        <f t="shared" si="0"/>
        <v>2.5454301749999999</v>
      </c>
      <c r="H13" s="45" t="s">
        <v>119</v>
      </c>
      <c r="I13" s="46"/>
      <c r="J13" s="33" t="s">
        <v>134</v>
      </c>
      <c r="K13" s="33" t="s">
        <v>135</v>
      </c>
      <c r="L13" s="48">
        <v>2.1019999999999999</v>
      </c>
      <c r="M13" s="33" t="s">
        <v>15</v>
      </c>
    </row>
    <row r="14" spans="1:13">
      <c r="A14" s="42"/>
      <c r="B14" s="43" t="s">
        <v>136</v>
      </c>
      <c r="C14" s="42" t="s">
        <v>126</v>
      </c>
      <c r="D14" s="44">
        <f>D76*$G$76*10^-6</f>
        <v>2.4688949999999998</v>
      </c>
      <c r="E14" s="44">
        <f>E76*$G$76*10^-6</f>
        <v>1.0359E-4</v>
      </c>
      <c r="F14" s="44">
        <f t="shared" ref="F14" si="5">F76*$G$76*10^-6</f>
        <v>2.0718000000000001E-5</v>
      </c>
      <c r="G14" s="40">
        <f t="shared" si="0"/>
        <v>2.4774929700000001</v>
      </c>
      <c r="H14" s="45" t="s">
        <v>119</v>
      </c>
      <c r="I14" s="46"/>
      <c r="K14" s="33" t="s">
        <v>137</v>
      </c>
      <c r="L14" s="48">
        <v>0.79479999999999995</v>
      </c>
      <c r="M14" s="33" t="s">
        <v>16</v>
      </c>
    </row>
    <row r="15" spans="1:13">
      <c r="A15" s="42"/>
      <c r="B15" s="43" t="s">
        <v>138</v>
      </c>
      <c r="C15" s="42" t="s">
        <v>126</v>
      </c>
      <c r="D15" s="44">
        <f>D77*$G$77*10^-6</f>
        <v>1.6797219999999999</v>
      </c>
      <c r="E15" s="44">
        <f t="shared" ref="E15:F15" si="6">E77*$G$77*10^-6</f>
        <v>2.6619999999999999E-5</v>
      </c>
      <c r="F15" s="44">
        <f t="shared" si="6"/>
        <v>2.6620000000000001E-6</v>
      </c>
      <c r="G15" s="40">
        <f t="shared" si="0"/>
        <v>1.6812260299999999</v>
      </c>
      <c r="H15" s="45" t="s">
        <v>119</v>
      </c>
      <c r="I15" s="46"/>
      <c r="K15" s="33" t="s">
        <v>29</v>
      </c>
      <c r="L15" s="48">
        <v>2.3199999999999998</v>
      </c>
      <c r="M15" s="33" t="s">
        <v>15</v>
      </c>
    </row>
    <row r="16" spans="1:13">
      <c r="A16" s="38"/>
      <c r="B16" s="43" t="s">
        <v>138</v>
      </c>
      <c r="C16" s="42" t="s">
        <v>10</v>
      </c>
      <c r="D16" s="44">
        <f>D15/0.54</f>
        <v>3.1105962962962961</v>
      </c>
      <c r="E16" s="44">
        <f t="shared" ref="E16:F16" si="7">E15/0.54</f>
        <v>4.9296296296296292E-5</v>
      </c>
      <c r="F16" s="44">
        <f t="shared" si="7"/>
        <v>4.9296296296296292E-6</v>
      </c>
      <c r="G16" s="40">
        <f>D16+(E16*$K$5)+(F16*$K$7)</f>
        <v>3.1133815370370366</v>
      </c>
      <c r="H16" s="45" t="s">
        <v>139</v>
      </c>
      <c r="I16" s="46"/>
      <c r="K16" s="33" t="s">
        <v>140</v>
      </c>
      <c r="L16" s="49">
        <v>4.3548999999999998</v>
      </c>
      <c r="M16" s="33" t="s">
        <v>15</v>
      </c>
    </row>
    <row r="17" spans="1:9">
      <c r="A17" s="38"/>
      <c r="B17" s="43" t="s">
        <v>141</v>
      </c>
      <c r="C17" s="42" t="s">
        <v>126</v>
      </c>
      <c r="D17" s="44">
        <f>D78*$G$78*10^-6</f>
        <v>2.1815639999999998</v>
      </c>
      <c r="E17" s="44">
        <f t="shared" ref="E17:F17" si="8">E78*$G$78*10^-6</f>
        <v>9.4439999999999997E-5</v>
      </c>
      <c r="F17" s="44">
        <f t="shared" si="8"/>
        <v>1.8887999999999996E-5</v>
      </c>
      <c r="G17" s="40">
        <f>D17+(E17*$K$5)+(F17*$K$7)</f>
        <v>2.1894025199999998</v>
      </c>
      <c r="H17" s="45" t="s">
        <v>119</v>
      </c>
      <c r="I17" s="46"/>
    </row>
    <row r="18" spans="1:9">
      <c r="A18" s="38"/>
      <c r="B18" s="43" t="s">
        <v>142</v>
      </c>
      <c r="C18" s="42" t="s">
        <v>10</v>
      </c>
      <c r="D18" s="44"/>
      <c r="E18" s="44">
        <f>E79*$G$79*10^-6</f>
        <v>4.7969999999999995E-4</v>
      </c>
      <c r="F18" s="44">
        <f>F79*$G$79*10^-6</f>
        <v>6.3960000000000004E-5</v>
      </c>
      <c r="G18" s="40">
        <f>D18+(E18*$K$6)+(F18*$K$7)</f>
        <v>3.0380999999999998E-2</v>
      </c>
      <c r="H18" s="45" t="s">
        <v>119</v>
      </c>
      <c r="I18" s="46"/>
    </row>
    <row r="19" spans="1:9">
      <c r="A19" s="38"/>
      <c r="B19" s="43" t="s">
        <v>143</v>
      </c>
      <c r="C19" s="42" t="s">
        <v>10</v>
      </c>
      <c r="D19" s="44"/>
      <c r="E19" s="44">
        <f>E81*$G$81*10^-6</f>
        <v>2.2589999999999999E-4</v>
      </c>
      <c r="F19" s="44">
        <f>F81*$G$81*10^-6</f>
        <v>3.012E-5</v>
      </c>
      <c r="G19" s="40">
        <f t="shared" ref="G19:G22" si="9">D19+(E19*$K$6)+(F19*$K$7)</f>
        <v>1.4307E-2</v>
      </c>
      <c r="H19" s="45" t="s">
        <v>119</v>
      </c>
      <c r="I19" s="46"/>
    </row>
    <row r="20" spans="1:9">
      <c r="A20" s="38"/>
      <c r="B20" s="43" t="s">
        <v>144</v>
      </c>
      <c r="C20" s="42" t="s">
        <v>10</v>
      </c>
      <c r="D20" s="44"/>
      <c r="E20" s="44">
        <f>E82*$G$82*10^-6</f>
        <v>5.5590000000000001E-4</v>
      </c>
      <c r="F20" s="44">
        <f>F82*$G$82*10^-6</f>
        <v>7.4120000000000002E-5</v>
      </c>
      <c r="G20" s="40">
        <f>D20+(E20*$K$6)+(F20*$K$7)</f>
        <v>3.5207000000000002E-2</v>
      </c>
      <c r="H20" s="45" t="s">
        <v>119</v>
      </c>
      <c r="I20" s="46"/>
    </row>
    <row r="21" spans="1:9">
      <c r="A21" s="38"/>
      <c r="B21" s="43" t="s">
        <v>145</v>
      </c>
      <c r="C21" s="42" t="s">
        <v>10</v>
      </c>
      <c r="D21" s="44"/>
      <c r="E21" s="44">
        <f t="shared" ref="E21:F21" si="10">E83*$G$83*10^-6</f>
        <v>5.0339999999999998E-4</v>
      </c>
      <c r="F21" s="44">
        <f t="shared" si="10"/>
        <v>6.7120000000000008E-5</v>
      </c>
      <c r="G21" s="40">
        <f>D21+(E21*$K$6)+(F21*$K$7)</f>
        <v>3.1882000000000001E-2</v>
      </c>
      <c r="H21" s="45" t="s">
        <v>119</v>
      </c>
      <c r="I21" s="46"/>
    </row>
    <row r="22" spans="1:9">
      <c r="A22" s="38"/>
      <c r="B22" s="43" t="s">
        <v>146</v>
      </c>
      <c r="C22" s="42" t="s">
        <v>11</v>
      </c>
      <c r="D22" s="44"/>
      <c r="E22" s="44">
        <f>E84*$G$84*10^-6</f>
        <v>2.0929999999999998E-5</v>
      </c>
      <c r="F22" s="44">
        <f>F84*$G$84*10^-6</f>
        <v>2.0929999999999997E-6</v>
      </c>
      <c r="G22" s="40">
        <f t="shared" si="9"/>
        <v>1.1406849999999998E-3</v>
      </c>
      <c r="H22" s="45" t="s">
        <v>119</v>
      </c>
      <c r="I22" s="46"/>
    </row>
    <row r="23" spans="1:9">
      <c r="A23" s="38"/>
      <c r="B23" s="43" t="s">
        <v>147</v>
      </c>
      <c r="C23" s="42" t="s">
        <v>10</v>
      </c>
      <c r="D23" s="44">
        <f>D79*$G$79*10^-6</f>
        <v>1.79088</v>
      </c>
      <c r="E23" s="44"/>
      <c r="F23" s="44"/>
      <c r="G23" s="40">
        <f>D23+(E23*$K$5)+(F23*$K$7)</f>
        <v>1.79088</v>
      </c>
      <c r="H23" s="45" t="s">
        <v>119</v>
      </c>
      <c r="I23" s="46"/>
    </row>
    <row r="24" spans="1:9">
      <c r="A24" s="38"/>
      <c r="B24" s="43" t="s">
        <v>148</v>
      </c>
      <c r="C24" s="42" t="s">
        <v>10</v>
      </c>
      <c r="D24" s="44">
        <f>D81*$G$81*10^-6</f>
        <v>0.753</v>
      </c>
      <c r="E24" s="44"/>
      <c r="F24" s="44"/>
      <c r="G24" s="40">
        <f>D24+(E24*$K$5)+(F24*$K$7)</f>
        <v>0.753</v>
      </c>
      <c r="H24" s="45" t="s">
        <v>119</v>
      </c>
      <c r="I24" s="46"/>
    </row>
    <row r="25" spans="1:9">
      <c r="A25" s="38"/>
      <c r="B25" s="43" t="s">
        <v>149</v>
      </c>
      <c r="C25" s="42" t="s">
        <v>10</v>
      </c>
      <c r="D25" s="44">
        <f>D82*$G$82*10^-6</f>
        <v>1.853</v>
      </c>
      <c r="E25" s="44"/>
      <c r="F25" s="44"/>
      <c r="G25" s="40">
        <f>D25+(E25*$K$5)+(F25*$K$7)</f>
        <v>1.853</v>
      </c>
      <c r="H25" s="45" t="s">
        <v>119</v>
      </c>
      <c r="I25" s="46"/>
    </row>
    <row r="26" spans="1:9">
      <c r="A26" s="38"/>
      <c r="B26" s="43" t="s">
        <v>150</v>
      </c>
      <c r="C26" s="42" t="s">
        <v>10</v>
      </c>
      <c r="D26" s="44">
        <f>D83*$G$83*10^-6</f>
        <v>1.6779999999999999</v>
      </c>
      <c r="E26" s="44"/>
      <c r="F26" s="44"/>
      <c r="G26" s="40">
        <f>D26+(E26*$K$5)+(F26*$K$7)</f>
        <v>1.6779999999999999</v>
      </c>
      <c r="H26" s="45" t="s">
        <v>119</v>
      </c>
      <c r="I26" s="46"/>
    </row>
    <row r="27" spans="1:9">
      <c r="A27" s="38"/>
      <c r="B27" s="43" t="s">
        <v>151</v>
      </c>
      <c r="C27" s="42" t="s">
        <v>11</v>
      </c>
      <c r="D27" s="44">
        <f>D84*$G$84*10^-6</f>
        <v>1.1427779999999998</v>
      </c>
      <c r="E27" s="44"/>
      <c r="F27" s="44"/>
      <c r="G27" s="40">
        <f>D27+(E27*$K$5)+(F27*$K$7)</f>
        <v>1.1427779999999998</v>
      </c>
      <c r="H27" s="45" t="s">
        <v>119</v>
      </c>
      <c r="I27" s="46"/>
    </row>
    <row r="28" spans="1:9">
      <c r="A28" s="38" t="s">
        <v>152</v>
      </c>
      <c r="B28" s="43"/>
      <c r="C28" s="42"/>
      <c r="D28" s="44"/>
      <c r="E28" s="44"/>
      <c r="F28" s="44"/>
      <c r="G28" s="40"/>
      <c r="H28" s="45"/>
      <c r="I28" s="46"/>
    </row>
    <row r="29" spans="1:9">
      <c r="A29" s="38"/>
      <c r="B29" s="43" t="s">
        <v>153</v>
      </c>
      <c r="C29" s="50" t="s">
        <v>126</v>
      </c>
      <c r="D29" s="44">
        <f>D90*$G$90*10^-6</f>
        <v>2.1815639999999998</v>
      </c>
      <c r="E29" s="44">
        <f>E90*$G$90*10^-6</f>
        <v>1.0388399999999999E-3</v>
      </c>
      <c r="F29" s="44">
        <f>F90*$G$90*10^-6</f>
        <v>1.0073600000000001E-4</v>
      </c>
      <c r="G29" s="40">
        <f t="shared" ref="G29:G35" si="11">D29+(E29*$K$5)+(F29*$K$7)</f>
        <v>2.2394242399999995</v>
      </c>
      <c r="H29" s="45" t="s">
        <v>154</v>
      </c>
      <c r="I29" s="46"/>
    </row>
    <row r="30" spans="1:9">
      <c r="A30" s="38"/>
      <c r="B30" s="43" t="s">
        <v>155</v>
      </c>
      <c r="C30" s="50" t="s">
        <v>126</v>
      </c>
      <c r="D30" s="44">
        <f>D91*$G$91*10^-6</f>
        <v>2.1815639999999998</v>
      </c>
      <c r="E30" s="44">
        <f t="shared" ref="E30:F30" si="12">E91*$G$91*10^-6</f>
        <v>7.8699999999999994E-4</v>
      </c>
      <c r="F30" s="44">
        <f t="shared" si="12"/>
        <v>2.5183999999999997E-4</v>
      </c>
      <c r="G30" s="40">
        <f t="shared" si="11"/>
        <v>2.2719116000000001</v>
      </c>
      <c r="H30" s="45" t="s">
        <v>154</v>
      </c>
      <c r="I30" s="46"/>
    </row>
    <row r="31" spans="1:9">
      <c r="A31" s="38"/>
      <c r="B31" s="43" t="s">
        <v>156</v>
      </c>
      <c r="C31" s="50" t="s">
        <v>126</v>
      </c>
      <c r="D31" s="44">
        <f>D92*$G$92*10^-6</f>
        <v>2.1815639999999998</v>
      </c>
      <c r="E31" s="44">
        <f t="shared" ref="E31:F31" si="13">E92*$G$92*10^-6</f>
        <v>1.1962399999999999E-4</v>
      </c>
      <c r="F31" s="44">
        <f t="shared" si="13"/>
        <v>1.7943599999999999E-4</v>
      </c>
      <c r="G31" s="40">
        <f t="shared" si="11"/>
        <v>2.2327032600000001</v>
      </c>
      <c r="H31" s="45" t="s">
        <v>154</v>
      </c>
      <c r="I31" s="46"/>
    </row>
    <row r="32" spans="1:9">
      <c r="A32" s="38"/>
      <c r="B32" s="43" t="s">
        <v>157</v>
      </c>
      <c r="C32" s="50" t="s">
        <v>126</v>
      </c>
      <c r="D32" s="44">
        <f>D93*$G$93*10^-6</f>
        <v>2.6987220000000001</v>
      </c>
      <c r="E32" s="44">
        <f t="shared" ref="E32" si="14">E93*$G$93*10^-6</f>
        <v>1.4203800000000001E-4</v>
      </c>
      <c r="F32" s="44">
        <f>F93*$G$93*10^-6</f>
        <v>1.4203800000000001E-4</v>
      </c>
      <c r="G32" s="40">
        <f t="shared" si="11"/>
        <v>2.7406232100000003</v>
      </c>
      <c r="H32" s="45" t="s">
        <v>154</v>
      </c>
      <c r="I32" s="46"/>
    </row>
    <row r="33" spans="1:9">
      <c r="A33" s="38"/>
      <c r="B33" s="43" t="s">
        <v>158</v>
      </c>
      <c r="C33" s="50" t="s">
        <v>10</v>
      </c>
      <c r="D33" s="44">
        <f>D94*$G$94*10^-6</f>
        <v>2.1261899999999998</v>
      </c>
      <c r="E33" s="44">
        <f t="shared" ref="E33:F33" si="15">E94*$G$94*10^-6</f>
        <v>3.4867999999999995E-3</v>
      </c>
      <c r="F33" s="44">
        <f t="shared" si="15"/>
        <v>1.1369999999999999E-4</v>
      </c>
      <c r="G33" s="40">
        <f t="shared" si="11"/>
        <v>2.2609244999999998</v>
      </c>
      <c r="H33" s="45" t="s">
        <v>159</v>
      </c>
      <c r="I33" s="46"/>
    </row>
    <row r="34" spans="1:9">
      <c r="A34" s="38"/>
      <c r="B34" s="43" t="s">
        <v>160</v>
      </c>
      <c r="C34" s="50" t="s">
        <v>126</v>
      </c>
      <c r="D34" s="44">
        <f>D95*$G$95*10^-6</f>
        <v>1.6797219999999999</v>
      </c>
      <c r="E34" s="44">
        <f t="shared" ref="E34:F34" si="16">E95*$G$95*10^-6</f>
        <v>1.65044E-3</v>
      </c>
      <c r="F34" s="44">
        <f t="shared" si="16"/>
        <v>5.3240000000000002E-6</v>
      </c>
      <c r="G34" s="40">
        <f t="shared" si="11"/>
        <v>1.73064606</v>
      </c>
      <c r="H34" s="45" t="s">
        <v>154</v>
      </c>
      <c r="I34" s="46"/>
    </row>
    <row r="35" spans="1:9">
      <c r="A35" s="38"/>
      <c r="B35" s="43" t="s">
        <v>160</v>
      </c>
      <c r="C35" s="42" t="s">
        <v>10</v>
      </c>
      <c r="D35" s="44">
        <f>D34/0.54</f>
        <v>3.1105962962962961</v>
      </c>
      <c r="E35" s="44">
        <f t="shared" ref="E35:F35" si="17">E34/0.54</f>
        <v>3.0563703703703703E-3</v>
      </c>
      <c r="F35" s="44">
        <f t="shared" si="17"/>
        <v>9.8592592592592585E-6</v>
      </c>
      <c r="G35" s="40">
        <f t="shared" si="11"/>
        <v>3.2049001111111108</v>
      </c>
      <c r="H35" s="45" t="s">
        <v>161</v>
      </c>
      <c r="I35" s="46"/>
    </row>
    <row r="36" spans="1:9">
      <c r="A36" s="38" t="s">
        <v>162</v>
      </c>
      <c r="B36" s="43"/>
      <c r="C36" s="42"/>
      <c r="D36" s="44"/>
      <c r="E36" s="44"/>
      <c r="F36" s="44"/>
      <c r="G36" s="40"/>
      <c r="H36" s="45"/>
      <c r="I36" s="46"/>
    </row>
    <row r="37" spans="1:9">
      <c r="A37" s="38"/>
      <c r="B37" s="51" t="s">
        <v>163</v>
      </c>
      <c r="C37" s="50"/>
      <c r="D37" s="44"/>
      <c r="E37" s="44"/>
      <c r="F37" s="44"/>
      <c r="G37" s="40"/>
      <c r="H37" s="45"/>
      <c r="I37" s="46"/>
    </row>
    <row r="38" spans="1:9">
      <c r="A38" s="38"/>
      <c r="B38" s="52" t="s">
        <v>164</v>
      </c>
      <c r="C38" s="50" t="s">
        <v>126</v>
      </c>
      <c r="D38" s="44">
        <f>D102*$G$102/(10^6)</f>
        <v>2.6987220000000001</v>
      </c>
      <c r="E38" s="44">
        <f t="shared" ref="E38:F38" si="18">E102*$G$102/(10^6)</f>
        <v>1.5114300000000004E-4</v>
      </c>
      <c r="F38" s="44">
        <f t="shared" si="18"/>
        <v>1.0416120000000001E-3</v>
      </c>
      <c r="G38" s="40">
        <f>D38+(E38*$K$5)+(F38*$K$7)</f>
        <v>2.9792834700000004</v>
      </c>
      <c r="H38" s="45" t="s">
        <v>165</v>
      </c>
      <c r="I38" s="46"/>
    </row>
    <row r="39" spans="1:9">
      <c r="A39" s="38"/>
      <c r="B39" s="52" t="s">
        <v>166</v>
      </c>
      <c r="C39" s="50" t="s">
        <v>126</v>
      </c>
      <c r="D39" s="44">
        <f>D103*$G$103/(10^6)</f>
        <v>2.6987220000000001</v>
      </c>
      <c r="E39" s="44">
        <f t="shared" ref="E39:F39" si="19">E103*$G$103/(10^6)</f>
        <v>1.5114300000000004E-4</v>
      </c>
      <c r="F39" s="44">
        <f t="shared" si="19"/>
        <v>1.0416120000000001E-3</v>
      </c>
      <c r="G39" s="40">
        <f>D39+(E39*$K$5)+(F39*$K$7)</f>
        <v>2.9792834700000004</v>
      </c>
      <c r="H39" s="45" t="s">
        <v>165</v>
      </c>
      <c r="I39" s="46"/>
    </row>
    <row r="40" spans="1:9">
      <c r="A40" s="38"/>
      <c r="B40" s="52" t="s">
        <v>167</v>
      </c>
      <c r="C40" s="50" t="s">
        <v>126</v>
      </c>
      <c r="D40" s="44">
        <f>D104*$G$104/(10^6)</f>
        <v>2.6987220000000001</v>
      </c>
      <c r="E40" s="44">
        <f t="shared" ref="E40:F40" si="20">E104*$G$104/(10^6)</f>
        <v>1.5114300000000004E-4</v>
      </c>
      <c r="F40" s="44">
        <f t="shared" si="20"/>
        <v>1.0416120000000001E-3</v>
      </c>
      <c r="G40" s="40">
        <f>D40+(E40*$K$5)+(F40*$K$7)</f>
        <v>2.9792834700000004</v>
      </c>
      <c r="H40" s="45" t="s">
        <v>165</v>
      </c>
      <c r="I40" s="46"/>
    </row>
    <row r="41" spans="1:9">
      <c r="A41" s="38"/>
      <c r="B41" s="52" t="s">
        <v>168</v>
      </c>
      <c r="C41" s="50" t="s">
        <v>126</v>
      </c>
      <c r="D41" s="44">
        <f>D105*$G$105/(10^6)</f>
        <v>2.6987220000000001</v>
      </c>
      <c r="E41" s="44">
        <f t="shared" ref="E41:F41" si="21">E105*$G$105/(10^6)</f>
        <v>1.5114300000000004E-4</v>
      </c>
      <c r="F41" s="44">
        <f t="shared" si="21"/>
        <v>1.0416120000000001E-3</v>
      </c>
      <c r="G41" s="40">
        <f>D41+(E41*$K$5)+(F41*$K$7)</f>
        <v>2.9792834700000004</v>
      </c>
      <c r="H41" s="45" t="s">
        <v>165</v>
      </c>
      <c r="I41" s="46"/>
    </row>
    <row r="42" spans="1:9">
      <c r="A42" s="38"/>
      <c r="B42" s="51" t="s">
        <v>169</v>
      </c>
      <c r="C42" s="50"/>
      <c r="D42" s="44"/>
      <c r="E42" s="44"/>
      <c r="F42" s="44"/>
      <c r="G42" s="40"/>
      <c r="H42" s="45"/>
      <c r="I42" s="46"/>
    </row>
    <row r="43" spans="1:9">
      <c r="A43" s="38"/>
      <c r="B43" s="52" t="s">
        <v>164</v>
      </c>
      <c r="C43" s="50" t="s">
        <v>126</v>
      </c>
      <c r="D43" s="44">
        <f>D107*$G$107/(10^6)</f>
        <v>2.1815639999999998</v>
      </c>
      <c r="E43" s="44">
        <f>E107*$G$107/(10^6)</f>
        <v>2.5184000000000001E-3</v>
      </c>
      <c r="F43" s="44">
        <f>F107*$G$107/(10^6)</f>
        <v>6.2960000000000007E-5</v>
      </c>
      <c r="G43" s="40">
        <f>D43+(E43*$K$5)+(F43*$K$7)</f>
        <v>2.2738003999999998</v>
      </c>
      <c r="H43" s="45" t="s">
        <v>165</v>
      </c>
      <c r="I43" s="46"/>
    </row>
    <row r="44" spans="1:9">
      <c r="A44" s="41"/>
      <c r="B44" s="52" t="s">
        <v>166</v>
      </c>
      <c r="C44" s="50" t="s">
        <v>126</v>
      </c>
      <c r="D44" s="44">
        <f>D108*$G$108/(10^6)</f>
        <v>2.1815639999999998</v>
      </c>
      <c r="E44" s="44">
        <f t="shared" ref="E44:F44" si="22">E108*$G$108/(10^6)</f>
        <v>0</v>
      </c>
      <c r="F44" s="44">
        <f t="shared" si="22"/>
        <v>0</v>
      </c>
      <c r="G44" s="40">
        <f>D44+(E44*$K$5)+(F44*$K$7)</f>
        <v>2.1815639999999998</v>
      </c>
      <c r="H44" s="45" t="s">
        <v>165</v>
      </c>
      <c r="I44" s="46"/>
    </row>
    <row r="45" spans="1:9">
      <c r="A45" s="41"/>
      <c r="B45" s="52" t="s">
        <v>167</v>
      </c>
      <c r="C45" s="50" t="s">
        <v>126</v>
      </c>
      <c r="D45" s="44">
        <f>D109*$G$109/(10^6)</f>
        <v>2.1815639999999998</v>
      </c>
      <c r="E45" s="44">
        <f t="shared" ref="E45:F45" si="23">E109*$G$109/(10^6)</f>
        <v>1.5740000000000001E-3</v>
      </c>
      <c r="F45" s="44">
        <f t="shared" si="23"/>
        <v>6.2960000000000007E-5</v>
      </c>
      <c r="G45" s="40">
        <f>D45+(E45*$K$5)+(F45*$K$7)</f>
        <v>2.2454683999999996</v>
      </c>
      <c r="H45" s="45" t="s">
        <v>165</v>
      </c>
      <c r="I45" s="46"/>
    </row>
    <row r="46" spans="1:9">
      <c r="A46" s="41"/>
      <c r="B46" s="52" t="s">
        <v>168</v>
      </c>
      <c r="C46" s="50" t="s">
        <v>126</v>
      </c>
      <c r="D46" s="44">
        <f>D110*$G$110/(10^6)</f>
        <v>2.1815639999999998</v>
      </c>
      <c r="E46" s="44">
        <f t="shared" ref="E46:F46" si="24">E110*$G$110/(10^6)</f>
        <v>3.7775999999999999E-3</v>
      </c>
      <c r="F46" s="44">
        <f t="shared" si="24"/>
        <v>6.2960000000000007E-5</v>
      </c>
      <c r="G46" s="40">
        <f>D46+(E46*$K$5)+(F46*$K$7)</f>
        <v>2.3115763999999999</v>
      </c>
      <c r="H46" s="45" t="s">
        <v>165</v>
      </c>
      <c r="I46" s="46"/>
    </row>
    <row r="47" spans="1:9">
      <c r="A47" s="38"/>
      <c r="B47" s="51" t="s">
        <v>170</v>
      </c>
      <c r="C47" s="50"/>
      <c r="D47" s="44"/>
      <c r="E47" s="44"/>
      <c r="F47" s="44"/>
      <c r="G47" s="40"/>
      <c r="H47" s="45"/>
      <c r="I47" s="46"/>
    </row>
    <row r="48" spans="1:9">
      <c r="A48" s="38"/>
      <c r="B48" s="52" t="s">
        <v>164</v>
      </c>
      <c r="C48" s="50" t="s">
        <v>126</v>
      </c>
      <c r="D48" s="44">
        <f>D112*$G$112/(10^6)</f>
        <v>2.1815639999999998</v>
      </c>
      <c r="E48" s="44">
        <f t="shared" ref="E48:F48" si="25">E112*$G$112/(10^6)</f>
        <v>4.4072E-3</v>
      </c>
      <c r="F48" s="44">
        <f t="shared" si="25"/>
        <v>1.2592000000000001E-5</v>
      </c>
      <c r="G48" s="40">
        <f>D48+(E48*$K$5)+(F48*$K$7)</f>
        <v>2.3171168799999999</v>
      </c>
      <c r="H48" s="45" t="s">
        <v>165</v>
      </c>
      <c r="I48" s="46"/>
    </row>
    <row r="49" spans="1:10">
      <c r="A49" s="41"/>
      <c r="B49" s="52" t="s">
        <v>166</v>
      </c>
      <c r="C49" s="50" t="s">
        <v>126</v>
      </c>
      <c r="D49" s="44">
        <f>D113*$G$113/(10^6)</f>
        <v>2.1815639999999998</v>
      </c>
      <c r="E49" s="44">
        <f t="shared" ref="E49:F49" si="26">E113*$G$113/(10^6)</f>
        <v>5.3516000000000006E-3</v>
      </c>
      <c r="F49" s="44">
        <f t="shared" si="26"/>
        <v>1.2592000000000001E-5</v>
      </c>
      <c r="G49" s="40">
        <f>D49+(E49*$K$5)+(F49*$K$7)</f>
        <v>2.3454488799999997</v>
      </c>
      <c r="H49" s="45" t="s">
        <v>165</v>
      </c>
      <c r="I49" s="46"/>
    </row>
    <row r="50" spans="1:10">
      <c r="A50" s="41"/>
      <c r="B50" s="52" t="s">
        <v>167</v>
      </c>
      <c r="C50" s="50" t="s">
        <v>126</v>
      </c>
      <c r="D50" s="44">
        <f>D114*$G$114/(10^6)</f>
        <v>2.1815639999999998</v>
      </c>
      <c r="E50" s="44">
        <f t="shared" ref="E50:F50" si="27">E114*$G$114/(10^6)</f>
        <v>4.0924000000000004E-3</v>
      </c>
      <c r="F50" s="44">
        <f t="shared" si="27"/>
        <v>1.2592000000000001E-5</v>
      </c>
      <c r="G50" s="40">
        <f>D50+(E50*$K$5)+(F50*$K$7)</f>
        <v>2.3076728799999997</v>
      </c>
      <c r="H50" s="45" t="s">
        <v>165</v>
      </c>
      <c r="I50" s="46"/>
    </row>
    <row r="51" spans="1:10">
      <c r="A51" s="41"/>
      <c r="B51" s="52" t="s">
        <v>168</v>
      </c>
      <c r="C51" s="50" t="s">
        <v>126</v>
      </c>
      <c r="D51" s="44">
        <f>D115*$G$115/(10^6)</f>
        <v>2.1815639999999998</v>
      </c>
      <c r="E51" s="44">
        <f t="shared" ref="E51" si="28">E115*$G$115/(10^6)</f>
        <v>5.6663999999999994E-3</v>
      </c>
      <c r="F51" s="44">
        <f>F115*$G$115/(10^6)</f>
        <v>1.2592000000000001E-5</v>
      </c>
      <c r="G51" s="40">
        <f>D51+(E51*$K$5)+(F51*$K$7)</f>
        <v>2.35489288</v>
      </c>
      <c r="H51" s="45" t="s">
        <v>165</v>
      </c>
      <c r="I51" s="46"/>
    </row>
    <row r="52" spans="1:10">
      <c r="A52" s="38" t="s">
        <v>171</v>
      </c>
      <c r="B52" s="52"/>
      <c r="C52" s="50"/>
      <c r="D52" s="44"/>
      <c r="E52" s="44"/>
      <c r="F52" s="44"/>
      <c r="G52" s="40"/>
      <c r="H52" s="45"/>
      <c r="I52" s="46"/>
    </row>
    <row r="53" spans="1:10" ht="41.4">
      <c r="A53" s="53"/>
      <c r="B53" s="54" t="s">
        <v>172</v>
      </c>
      <c r="C53" s="45" t="s">
        <v>8</v>
      </c>
      <c r="D53" s="44" t="s">
        <v>173</v>
      </c>
      <c r="E53" s="44" t="s">
        <v>173</v>
      </c>
      <c r="F53" s="44" t="s">
        <v>173</v>
      </c>
      <c r="G53" s="40">
        <v>0.49990000000000001</v>
      </c>
      <c r="H53" s="55" t="s">
        <v>174</v>
      </c>
      <c r="I53" s="46"/>
      <c r="J53" s="56"/>
    </row>
    <row r="54" spans="1:10">
      <c r="A54" s="57" t="s">
        <v>175</v>
      </c>
      <c r="B54" s="54"/>
      <c r="C54" s="45"/>
      <c r="D54" s="44"/>
      <c r="E54" s="44"/>
      <c r="F54" s="44"/>
      <c r="G54" s="40"/>
      <c r="H54" s="55"/>
      <c r="I54" s="46"/>
    </row>
    <row r="55" spans="1:10">
      <c r="A55" s="57"/>
      <c r="B55" s="54" t="s">
        <v>176</v>
      </c>
      <c r="C55" s="45" t="s">
        <v>10</v>
      </c>
      <c r="D55" s="44" t="s">
        <v>173</v>
      </c>
      <c r="E55" s="44" t="s">
        <v>173</v>
      </c>
      <c r="F55" s="44" t="s">
        <v>173</v>
      </c>
      <c r="G55" s="40">
        <v>1760</v>
      </c>
      <c r="H55" s="55" t="s">
        <v>177</v>
      </c>
      <c r="I55" s="46"/>
    </row>
    <row r="56" spans="1:10">
      <c r="A56" s="53"/>
      <c r="B56" s="54" t="s">
        <v>178</v>
      </c>
      <c r="C56" s="45" t="s">
        <v>10</v>
      </c>
      <c r="D56" s="44" t="s">
        <v>173</v>
      </c>
      <c r="E56" s="44" t="s">
        <v>173</v>
      </c>
      <c r="F56" s="44" t="s">
        <v>173</v>
      </c>
      <c r="G56" s="40">
        <v>677</v>
      </c>
      <c r="H56" s="55" t="s">
        <v>177</v>
      </c>
      <c r="I56" s="46"/>
    </row>
    <row r="57" spans="1:10">
      <c r="A57" s="53"/>
      <c r="B57" s="54" t="s">
        <v>179</v>
      </c>
      <c r="C57" s="45" t="s">
        <v>10</v>
      </c>
      <c r="D57" s="44" t="s">
        <v>173</v>
      </c>
      <c r="E57" s="44" t="s">
        <v>173</v>
      </c>
      <c r="F57" s="44" t="s">
        <v>173</v>
      </c>
      <c r="G57" s="40">
        <v>3170</v>
      </c>
      <c r="H57" s="55" t="s">
        <v>177</v>
      </c>
      <c r="I57" s="46"/>
    </row>
    <row r="58" spans="1:10">
      <c r="A58" s="53"/>
      <c r="B58" s="54" t="s">
        <v>180</v>
      </c>
      <c r="C58" s="45" t="s">
        <v>10</v>
      </c>
      <c r="D58" s="44" t="s">
        <v>173</v>
      </c>
      <c r="E58" s="44" t="s">
        <v>173</v>
      </c>
      <c r="F58" s="44" t="s">
        <v>173</v>
      </c>
      <c r="G58" s="40">
        <v>1120</v>
      </c>
      <c r="H58" s="55" t="s">
        <v>177</v>
      </c>
      <c r="I58" s="46"/>
    </row>
    <row r="59" spans="1:10">
      <c r="A59" s="53"/>
      <c r="B59" s="54" t="s">
        <v>181</v>
      </c>
      <c r="C59" s="45" t="s">
        <v>10</v>
      </c>
      <c r="D59" s="44" t="s">
        <v>173</v>
      </c>
      <c r="E59" s="44" t="s">
        <v>173</v>
      </c>
      <c r="F59" s="44" t="s">
        <v>173</v>
      </c>
      <c r="G59" s="40">
        <v>1300</v>
      </c>
      <c r="H59" s="55" t="s">
        <v>177</v>
      </c>
      <c r="I59" s="46"/>
    </row>
    <row r="60" spans="1:10">
      <c r="A60" s="53"/>
      <c r="B60" s="54" t="s">
        <v>182</v>
      </c>
      <c r="C60" s="45" t="s">
        <v>10</v>
      </c>
      <c r="D60" s="44" t="s">
        <v>173</v>
      </c>
      <c r="E60" s="44" t="s">
        <v>173</v>
      </c>
      <c r="F60" s="44" t="s">
        <v>173</v>
      </c>
      <c r="G60" s="40">
        <v>328</v>
      </c>
      <c r="H60" s="55" t="s">
        <v>177</v>
      </c>
      <c r="I60" s="46"/>
    </row>
    <row r="61" spans="1:10">
      <c r="A61" s="53"/>
      <c r="B61" s="54" t="s">
        <v>183</v>
      </c>
      <c r="C61" s="45" t="s">
        <v>10</v>
      </c>
      <c r="D61" s="44" t="s">
        <v>173</v>
      </c>
      <c r="E61" s="44" t="s">
        <v>173</v>
      </c>
      <c r="F61" s="44" t="s">
        <v>173</v>
      </c>
      <c r="G61" s="40">
        <v>4800</v>
      </c>
      <c r="H61" s="55" t="s">
        <v>177</v>
      </c>
      <c r="I61" s="46"/>
    </row>
    <row r="62" spans="1:10">
      <c r="A62" s="58"/>
      <c r="B62" s="59"/>
      <c r="C62" s="60"/>
      <c r="D62" s="61"/>
      <c r="E62" s="61"/>
      <c r="F62" s="61"/>
      <c r="G62" s="62"/>
      <c r="H62" s="63"/>
      <c r="I62" s="46"/>
    </row>
    <row r="63" spans="1:10">
      <c r="A63" s="33" t="s">
        <v>184</v>
      </c>
      <c r="B63" s="64"/>
      <c r="C63" s="47"/>
      <c r="D63" s="61"/>
      <c r="E63" s="65" t="s">
        <v>185</v>
      </c>
      <c r="F63" s="61"/>
      <c r="G63" s="62"/>
      <c r="H63" s="60"/>
      <c r="I63" s="46"/>
    </row>
    <row r="64" spans="1:10">
      <c r="B64" s="64"/>
      <c r="C64" s="47"/>
      <c r="D64" s="61"/>
      <c r="E64" s="61"/>
      <c r="F64" s="61"/>
      <c r="G64" s="62"/>
      <c r="H64" s="60"/>
      <c r="I64" s="46"/>
    </row>
    <row r="65" spans="1:12" s="71" customFormat="1">
      <c r="A65" s="66" t="s">
        <v>115</v>
      </c>
      <c r="B65" s="67"/>
      <c r="C65" s="67"/>
      <c r="D65" s="68"/>
      <c r="E65" s="69"/>
      <c r="F65" s="68"/>
      <c r="G65" s="70"/>
    </row>
    <row r="66" spans="1:12">
      <c r="D66" s="72"/>
      <c r="E66" s="73" t="s">
        <v>186</v>
      </c>
      <c r="F66" s="73"/>
      <c r="G66" s="74" t="s">
        <v>187</v>
      </c>
    </row>
    <row r="67" spans="1:12" ht="14.25" customHeight="1">
      <c r="B67" s="43"/>
      <c r="C67" s="42"/>
      <c r="D67" s="303" t="s">
        <v>188</v>
      </c>
      <c r="E67" s="303"/>
      <c r="F67" s="303"/>
      <c r="G67" s="76" t="s">
        <v>189</v>
      </c>
    </row>
    <row r="68" spans="1:12">
      <c r="B68" s="43"/>
      <c r="C68" s="42" t="s">
        <v>190</v>
      </c>
      <c r="D68" s="75" t="s">
        <v>114</v>
      </c>
      <c r="E68" s="42" t="s">
        <v>120</v>
      </c>
      <c r="F68" s="42" t="s">
        <v>122</v>
      </c>
      <c r="G68" s="76" t="s">
        <v>191</v>
      </c>
    </row>
    <row r="69" spans="1:12">
      <c r="B69" s="43" t="s">
        <v>117</v>
      </c>
      <c r="C69" s="42" t="s">
        <v>118</v>
      </c>
      <c r="D69" s="77">
        <v>56100</v>
      </c>
      <c r="E69" s="78">
        <v>1</v>
      </c>
      <c r="F69" s="78">
        <v>0.1</v>
      </c>
      <c r="G69" s="76">
        <v>1.02</v>
      </c>
      <c r="H69" s="33" t="s">
        <v>192</v>
      </c>
    </row>
    <row r="70" spans="1:12">
      <c r="B70" s="43" t="s">
        <v>123</v>
      </c>
      <c r="C70" s="42" t="s">
        <v>10</v>
      </c>
      <c r="D70" s="77">
        <v>101000</v>
      </c>
      <c r="E70" s="78">
        <v>1</v>
      </c>
      <c r="F70" s="78">
        <v>1.5</v>
      </c>
      <c r="G70" s="76">
        <v>10.47</v>
      </c>
    </row>
    <row r="71" spans="1:12">
      <c r="B71" s="43" t="s">
        <v>193</v>
      </c>
      <c r="C71" s="42" t="s">
        <v>126</v>
      </c>
      <c r="D71" s="77">
        <v>77400</v>
      </c>
      <c r="E71" s="78">
        <v>3</v>
      </c>
      <c r="F71" s="78">
        <v>0.6</v>
      </c>
      <c r="G71" s="76">
        <v>41.468972149500026</v>
      </c>
      <c r="H71" s="33" t="s">
        <v>194</v>
      </c>
      <c r="K71" s="47"/>
      <c r="L71" s="79"/>
    </row>
    <row r="72" spans="1:12">
      <c r="B72" s="43" t="s">
        <v>195</v>
      </c>
      <c r="C72" s="42" t="s">
        <v>126</v>
      </c>
      <c r="D72" s="77">
        <v>77400</v>
      </c>
      <c r="E72" s="78">
        <v>3</v>
      </c>
      <c r="F72" s="78">
        <v>0.6</v>
      </c>
      <c r="G72" s="76">
        <v>41.800259702100021</v>
      </c>
      <c r="H72" s="33" t="s">
        <v>194</v>
      </c>
      <c r="K72" s="47"/>
      <c r="L72" s="79"/>
    </row>
    <row r="73" spans="1:12">
      <c r="B73" s="43" t="s">
        <v>131</v>
      </c>
      <c r="C73" s="42" t="s">
        <v>126</v>
      </c>
      <c r="D73" s="77">
        <v>74100</v>
      </c>
      <c r="E73" s="78">
        <v>3</v>
      </c>
      <c r="F73" s="78">
        <v>0.6</v>
      </c>
      <c r="G73" s="76">
        <v>36.42</v>
      </c>
    </row>
    <row r="74" spans="1:12">
      <c r="B74" s="43" t="s">
        <v>132</v>
      </c>
      <c r="C74" s="42" t="s">
        <v>10</v>
      </c>
      <c r="D74" s="77">
        <v>98300</v>
      </c>
      <c r="E74" s="78">
        <v>1</v>
      </c>
      <c r="F74" s="78">
        <v>1.5</v>
      </c>
      <c r="G74" s="76">
        <v>31.4</v>
      </c>
    </row>
    <row r="75" spans="1:12">
      <c r="B75" s="80" t="s">
        <v>133</v>
      </c>
      <c r="C75" s="78" t="s">
        <v>10</v>
      </c>
      <c r="D75" s="77">
        <v>96100</v>
      </c>
      <c r="E75" s="78">
        <v>1</v>
      </c>
      <c r="F75" s="78">
        <v>1.5</v>
      </c>
      <c r="G75" s="76">
        <v>26.37</v>
      </c>
    </row>
    <row r="76" spans="1:12">
      <c r="B76" s="43" t="s">
        <v>136</v>
      </c>
      <c r="C76" s="42" t="s">
        <v>126</v>
      </c>
      <c r="D76" s="77">
        <v>71500</v>
      </c>
      <c r="E76" s="78">
        <v>3</v>
      </c>
      <c r="F76" s="78">
        <v>0.6</v>
      </c>
      <c r="G76" s="76">
        <v>34.53</v>
      </c>
    </row>
    <row r="77" spans="1:12">
      <c r="B77" s="43" t="s">
        <v>138</v>
      </c>
      <c r="C77" s="42" t="s">
        <v>126</v>
      </c>
      <c r="D77" s="77">
        <v>63100</v>
      </c>
      <c r="E77" s="78">
        <v>1</v>
      </c>
      <c r="F77" s="78">
        <v>0.1</v>
      </c>
      <c r="G77" s="76">
        <v>26.62</v>
      </c>
    </row>
    <row r="78" spans="1:12">
      <c r="B78" s="43" t="s">
        <v>141</v>
      </c>
      <c r="C78" s="42" t="s">
        <v>126</v>
      </c>
      <c r="D78" s="77">
        <v>69300</v>
      </c>
      <c r="E78" s="78">
        <v>3</v>
      </c>
      <c r="F78" s="78">
        <v>0.6</v>
      </c>
      <c r="G78" s="76">
        <f>G90</f>
        <v>31.48</v>
      </c>
    </row>
    <row r="79" spans="1:12">
      <c r="B79" s="43" t="s">
        <v>196</v>
      </c>
      <c r="C79" s="42" t="s">
        <v>10</v>
      </c>
      <c r="D79" s="77">
        <v>112000</v>
      </c>
      <c r="E79" s="78">
        <v>30</v>
      </c>
      <c r="F79" s="78">
        <v>4</v>
      </c>
      <c r="G79" s="76">
        <v>15.99</v>
      </c>
    </row>
    <row r="80" spans="1:12">
      <c r="B80" s="43" t="s">
        <v>197</v>
      </c>
      <c r="C80" s="42"/>
      <c r="D80" s="77"/>
      <c r="E80" s="78"/>
      <c r="F80" s="78"/>
      <c r="G80" s="76"/>
    </row>
    <row r="81" spans="1:8">
      <c r="B81" s="43" t="s">
        <v>143</v>
      </c>
      <c r="C81" s="42" t="s">
        <v>10</v>
      </c>
      <c r="D81" s="77">
        <v>100000</v>
      </c>
      <c r="E81" s="78">
        <v>30</v>
      </c>
      <c r="F81" s="78">
        <v>4</v>
      </c>
      <c r="G81" s="76">
        <v>7.53</v>
      </c>
    </row>
    <row r="82" spans="1:8">
      <c r="B82" s="43" t="s">
        <v>144</v>
      </c>
      <c r="C82" s="42" t="s">
        <v>10</v>
      </c>
      <c r="D82" s="77">
        <v>100000</v>
      </c>
      <c r="E82" s="78">
        <v>30</v>
      </c>
      <c r="F82" s="78">
        <v>4</v>
      </c>
      <c r="G82" s="76">
        <v>18.53</v>
      </c>
    </row>
    <row r="83" spans="1:8">
      <c r="B83" s="43" t="s">
        <v>145</v>
      </c>
      <c r="C83" s="42" t="s">
        <v>10</v>
      </c>
      <c r="D83" s="77">
        <v>100000</v>
      </c>
      <c r="E83" s="78">
        <v>30</v>
      </c>
      <c r="F83" s="78">
        <v>4</v>
      </c>
      <c r="G83" s="76">
        <v>16.78</v>
      </c>
    </row>
    <row r="84" spans="1:8" ht="15.6">
      <c r="B84" s="43" t="s">
        <v>146</v>
      </c>
      <c r="C84" s="42" t="s">
        <v>198</v>
      </c>
      <c r="D84" s="77">
        <v>54600</v>
      </c>
      <c r="E84" s="78">
        <v>1</v>
      </c>
      <c r="F84" s="78">
        <v>0.1</v>
      </c>
      <c r="G84" s="76">
        <v>20.93</v>
      </c>
    </row>
    <row r="85" spans="1:8">
      <c r="D85" s="72"/>
      <c r="E85" s="72"/>
      <c r="F85" s="72"/>
      <c r="G85" s="74"/>
    </row>
    <row r="86" spans="1:8" s="71" customFormat="1">
      <c r="A86" s="66" t="s">
        <v>152</v>
      </c>
      <c r="B86" s="67"/>
      <c r="C86" s="67"/>
      <c r="D86" s="68"/>
      <c r="E86" s="69"/>
      <c r="F86" s="68"/>
      <c r="G86" s="70"/>
    </row>
    <row r="87" spans="1:8">
      <c r="D87" s="304" t="s">
        <v>186</v>
      </c>
      <c r="E87" s="304"/>
      <c r="F87" s="304"/>
      <c r="G87" s="74" t="s">
        <v>187</v>
      </c>
    </row>
    <row r="88" spans="1:8">
      <c r="B88" s="43"/>
      <c r="C88" s="41"/>
      <c r="D88" s="305" t="s">
        <v>188</v>
      </c>
      <c r="E88" s="306"/>
      <c r="F88" s="307"/>
      <c r="G88" s="76" t="s">
        <v>189</v>
      </c>
    </row>
    <row r="89" spans="1:8">
      <c r="B89" s="43"/>
      <c r="C89" s="50" t="s">
        <v>190</v>
      </c>
      <c r="D89" s="42" t="s">
        <v>114</v>
      </c>
      <c r="E89" s="75" t="s">
        <v>120</v>
      </c>
      <c r="F89" s="42" t="s">
        <v>122</v>
      </c>
      <c r="G89" s="76" t="s">
        <v>191</v>
      </c>
    </row>
    <row r="90" spans="1:8">
      <c r="B90" s="43" t="s">
        <v>153</v>
      </c>
      <c r="C90" s="50" t="s">
        <v>126</v>
      </c>
      <c r="D90" s="42">
        <v>69300</v>
      </c>
      <c r="E90" s="81">
        <v>33</v>
      </c>
      <c r="F90" s="42">
        <v>3.2</v>
      </c>
      <c r="G90" s="76">
        <v>31.48</v>
      </c>
      <c r="H90" s="33" t="s">
        <v>199</v>
      </c>
    </row>
    <row r="91" spans="1:8">
      <c r="B91" s="43" t="s">
        <v>200</v>
      </c>
      <c r="C91" s="50" t="s">
        <v>126</v>
      </c>
      <c r="D91" s="42">
        <v>69300</v>
      </c>
      <c r="E91" s="81">
        <v>25</v>
      </c>
      <c r="F91" s="42">
        <v>8</v>
      </c>
      <c r="G91" s="76">
        <v>31.48</v>
      </c>
    </row>
    <row r="92" spans="1:8">
      <c r="B92" s="43" t="s">
        <v>156</v>
      </c>
      <c r="C92" s="50" t="s">
        <v>126</v>
      </c>
      <c r="D92" s="42">
        <v>69300</v>
      </c>
      <c r="E92" s="81">
        <v>3.8</v>
      </c>
      <c r="F92" s="42">
        <v>5.7</v>
      </c>
      <c r="G92" s="76">
        <v>31.48</v>
      </c>
    </row>
    <row r="93" spans="1:8">
      <c r="B93" s="43" t="s">
        <v>157</v>
      </c>
      <c r="C93" s="50" t="s">
        <v>126</v>
      </c>
      <c r="D93" s="42">
        <v>74100</v>
      </c>
      <c r="E93" s="81">
        <v>3.9</v>
      </c>
      <c r="F93" s="42">
        <v>3.9</v>
      </c>
      <c r="G93" s="76">
        <f>G73</f>
        <v>36.42</v>
      </c>
    </row>
    <row r="94" spans="1:8">
      <c r="B94" s="43" t="s">
        <v>158</v>
      </c>
      <c r="C94" s="50" t="s">
        <v>10</v>
      </c>
      <c r="D94" s="42">
        <v>56100</v>
      </c>
      <c r="E94" s="81">
        <v>92</v>
      </c>
      <c r="F94" s="42">
        <v>3</v>
      </c>
      <c r="G94" s="76">
        <v>37.9</v>
      </c>
      <c r="H94" s="33" t="s">
        <v>194</v>
      </c>
    </row>
    <row r="95" spans="1:8">
      <c r="B95" s="43" t="s">
        <v>160</v>
      </c>
      <c r="C95" s="50" t="s">
        <v>126</v>
      </c>
      <c r="D95" s="42">
        <v>63100</v>
      </c>
      <c r="E95" s="81">
        <v>62</v>
      </c>
      <c r="F95" s="42">
        <v>0.2</v>
      </c>
      <c r="G95" s="76">
        <f>G77</f>
        <v>26.62</v>
      </c>
    </row>
    <row r="96" spans="1:8">
      <c r="D96" s="72"/>
      <c r="E96" s="72"/>
      <c r="F96" s="72"/>
    </row>
    <row r="97" spans="1:7" s="71" customFormat="1">
      <c r="A97" s="66" t="s">
        <v>201</v>
      </c>
      <c r="B97" s="67"/>
      <c r="C97" s="67"/>
      <c r="D97" s="68"/>
      <c r="E97" s="69"/>
      <c r="F97" s="68"/>
      <c r="G97" s="70"/>
    </row>
    <row r="98" spans="1:7">
      <c r="D98" s="304" t="s">
        <v>186</v>
      </c>
      <c r="E98" s="304"/>
      <c r="F98" s="304"/>
      <c r="G98" s="74" t="s">
        <v>187</v>
      </c>
    </row>
    <row r="99" spans="1:7">
      <c r="B99" s="43"/>
      <c r="C99" s="41"/>
      <c r="D99" s="305" t="s">
        <v>188</v>
      </c>
      <c r="E99" s="306"/>
      <c r="F99" s="307"/>
      <c r="G99" s="76" t="s">
        <v>189</v>
      </c>
    </row>
    <row r="100" spans="1:7">
      <c r="B100" s="43"/>
      <c r="C100" s="50" t="s">
        <v>190</v>
      </c>
      <c r="D100" s="42" t="s">
        <v>114</v>
      </c>
      <c r="E100" s="75" t="s">
        <v>120</v>
      </c>
      <c r="F100" s="42" t="s">
        <v>122</v>
      </c>
      <c r="G100" s="76" t="s">
        <v>191</v>
      </c>
    </row>
    <row r="101" spans="1:7">
      <c r="B101" s="51" t="s">
        <v>163</v>
      </c>
      <c r="C101" s="50"/>
      <c r="D101" s="42"/>
      <c r="E101" s="81"/>
      <c r="F101" s="42"/>
      <c r="G101" s="76"/>
    </row>
    <row r="102" spans="1:7">
      <c r="B102" s="52" t="s">
        <v>164</v>
      </c>
      <c r="C102" s="50" t="s">
        <v>126</v>
      </c>
      <c r="D102" s="42">
        <v>74100</v>
      </c>
      <c r="E102" s="81">
        <v>4.1500000000000004</v>
      </c>
      <c r="F102" s="42">
        <v>28.6</v>
      </c>
      <c r="G102" s="76">
        <v>36.42</v>
      </c>
    </row>
    <row r="103" spans="1:7">
      <c r="B103" s="52" t="s">
        <v>166</v>
      </c>
      <c r="C103" s="50" t="s">
        <v>126</v>
      </c>
      <c r="D103" s="42">
        <v>74100</v>
      </c>
      <c r="E103" s="81">
        <v>4.1500000000000004</v>
      </c>
      <c r="F103" s="42">
        <v>28.6</v>
      </c>
      <c r="G103" s="76">
        <v>36.42</v>
      </c>
    </row>
    <row r="104" spans="1:7">
      <c r="B104" s="52" t="s">
        <v>167</v>
      </c>
      <c r="C104" s="50" t="s">
        <v>126</v>
      </c>
      <c r="D104" s="42">
        <v>74100</v>
      </c>
      <c r="E104" s="81">
        <v>4.1500000000000004</v>
      </c>
      <c r="F104" s="42">
        <v>28.6</v>
      </c>
      <c r="G104" s="76">
        <v>36.42</v>
      </c>
    </row>
    <row r="105" spans="1:7">
      <c r="B105" s="52" t="s">
        <v>168</v>
      </c>
      <c r="C105" s="50" t="s">
        <v>126</v>
      </c>
      <c r="D105" s="42">
        <v>74100</v>
      </c>
      <c r="E105" s="81">
        <v>4.1500000000000004</v>
      </c>
      <c r="F105" s="42">
        <v>28.6</v>
      </c>
      <c r="G105" s="76">
        <v>36.42</v>
      </c>
    </row>
    <row r="106" spans="1:7">
      <c r="B106" s="51" t="s">
        <v>169</v>
      </c>
      <c r="C106" s="50"/>
      <c r="D106" s="42"/>
      <c r="E106" s="81"/>
      <c r="F106" s="42"/>
      <c r="G106" s="76"/>
    </row>
    <row r="107" spans="1:7">
      <c r="B107" s="52" t="s">
        <v>164</v>
      </c>
      <c r="C107" s="50" t="s">
        <v>126</v>
      </c>
      <c r="D107" s="82">
        <v>69300</v>
      </c>
      <c r="E107" s="82">
        <v>80</v>
      </c>
      <c r="F107" s="82">
        <v>2</v>
      </c>
      <c r="G107" s="76">
        <v>31.48</v>
      </c>
    </row>
    <row r="108" spans="1:7">
      <c r="B108" s="52" t="s">
        <v>166</v>
      </c>
      <c r="C108" s="50" t="s">
        <v>126</v>
      </c>
      <c r="D108" s="82">
        <v>69300</v>
      </c>
      <c r="E108" s="82"/>
      <c r="F108" s="82"/>
      <c r="G108" s="76">
        <v>31.48</v>
      </c>
    </row>
    <row r="109" spans="1:7">
      <c r="B109" s="52" t="s">
        <v>167</v>
      </c>
      <c r="C109" s="50" t="s">
        <v>126</v>
      </c>
      <c r="D109" s="82">
        <v>69300</v>
      </c>
      <c r="E109" s="82">
        <v>50</v>
      </c>
      <c r="F109" s="82">
        <v>2</v>
      </c>
      <c r="G109" s="76">
        <v>31.48</v>
      </c>
    </row>
    <row r="110" spans="1:7">
      <c r="B110" s="52" t="s">
        <v>168</v>
      </c>
      <c r="C110" s="50" t="s">
        <v>126</v>
      </c>
      <c r="D110" s="82">
        <v>69300</v>
      </c>
      <c r="E110" s="82">
        <v>120</v>
      </c>
      <c r="F110" s="82">
        <v>2</v>
      </c>
      <c r="G110" s="76">
        <v>31.48</v>
      </c>
    </row>
    <row r="111" spans="1:7">
      <c r="B111" s="51" t="s">
        <v>170</v>
      </c>
      <c r="C111" s="41"/>
      <c r="D111" s="83"/>
      <c r="E111" s="83"/>
      <c r="F111" s="83"/>
      <c r="G111" s="84"/>
    </row>
    <row r="112" spans="1:7">
      <c r="B112" s="52" t="s">
        <v>164</v>
      </c>
      <c r="C112" s="50" t="s">
        <v>126</v>
      </c>
      <c r="D112" s="82">
        <v>69300</v>
      </c>
      <c r="E112" s="82">
        <v>140</v>
      </c>
      <c r="F112" s="82">
        <v>0.4</v>
      </c>
      <c r="G112" s="76">
        <v>31.48</v>
      </c>
    </row>
    <row r="113" spans="2:7">
      <c r="B113" s="52" t="s">
        <v>166</v>
      </c>
      <c r="C113" s="50" t="s">
        <v>126</v>
      </c>
      <c r="D113" s="82">
        <v>69300</v>
      </c>
      <c r="E113" s="82">
        <v>170</v>
      </c>
      <c r="F113" s="82">
        <v>0.4</v>
      </c>
      <c r="G113" s="76">
        <v>31.48</v>
      </c>
    </row>
    <row r="114" spans="2:7">
      <c r="B114" s="52" t="s">
        <v>167</v>
      </c>
      <c r="C114" s="50" t="s">
        <v>126</v>
      </c>
      <c r="D114" s="82">
        <v>69300</v>
      </c>
      <c r="E114" s="82">
        <v>130</v>
      </c>
      <c r="F114" s="82">
        <v>0.4</v>
      </c>
      <c r="G114" s="76">
        <v>31.48</v>
      </c>
    </row>
    <row r="115" spans="2:7">
      <c r="B115" s="52" t="s">
        <v>168</v>
      </c>
      <c r="C115" s="50" t="s">
        <v>126</v>
      </c>
      <c r="D115" s="82">
        <v>69300</v>
      </c>
      <c r="E115" s="82">
        <v>180</v>
      </c>
      <c r="F115" s="82">
        <v>0.4</v>
      </c>
      <c r="G115" s="76">
        <v>31.48</v>
      </c>
    </row>
    <row r="116" spans="2:7">
      <c r="D116" s="72"/>
      <c r="E116" s="72"/>
      <c r="F116" s="72"/>
    </row>
    <row r="117" spans="2:7">
      <c r="D117" s="72"/>
      <c r="E117" s="72"/>
      <c r="F117" s="72"/>
    </row>
    <row r="118" spans="2:7">
      <c r="D118" s="72"/>
      <c r="E118" s="72"/>
      <c r="F118" s="72"/>
    </row>
    <row r="119" spans="2:7">
      <c r="D119" s="72"/>
      <c r="E119" s="72"/>
      <c r="F119" s="72"/>
    </row>
    <row r="120" spans="2:7">
      <c r="D120" s="72"/>
      <c r="E120" s="72"/>
      <c r="F120" s="72"/>
    </row>
    <row r="121" spans="2:7">
      <c r="D121" s="72"/>
      <c r="E121" s="72"/>
      <c r="F121" s="72"/>
    </row>
    <row r="122" spans="2:7">
      <c r="D122" s="72"/>
      <c r="E122" s="72"/>
      <c r="F122" s="72"/>
    </row>
    <row r="123" spans="2:7">
      <c r="D123" s="72"/>
      <c r="E123" s="72"/>
      <c r="F123" s="72"/>
    </row>
    <row r="124" spans="2:7">
      <c r="D124" s="72"/>
      <c r="E124" s="72"/>
      <c r="F124" s="72"/>
    </row>
    <row r="125" spans="2:7">
      <c r="D125" s="72"/>
      <c r="E125" s="72"/>
      <c r="F125" s="72"/>
    </row>
    <row r="126" spans="2:7">
      <c r="D126" s="72"/>
      <c r="E126" s="72"/>
      <c r="F126" s="72"/>
    </row>
    <row r="127" spans="2:7">
      <c r="D127" s="72"/>
      <c r="E127" s="72"/>
      <c r="F127" s="72"/>
    </row>
    <row r="128" spans="2:7">
      <c r="D128" s="72"/>
      <c r="E128" s="72"/>
      <c r="F128" s="72"/>
    </row>
    <row r="129" spans="4:6">
      <c r="D129" s="72"/>
      <c r="E129" s="72"/>
      <c r="F129" s="72"/>
    </row>
    <row r="130" spans="4:6">
      <c r="D130" s="72"/>
      <c r="E130" s="72"/>
      <c r="F130" s="72"/>
    </row>
    <row r="131" spans="4:6">
      <c r="D131" s="72"/>
      <c r="E131" s="72"/>
      <c r="F131" s="72"/>
    </row>
    <row r="132" spans="4:6">
      <c r="D132" s="72"/>
      <c r="E132" s="72"/>
      <c r="F132" s="72"/>
    </row>
    <row r="133" spans="4:6">
      <c r="D133" s="72"/>
      <c r="E133" s="72"/>
      <c r="F133" s="72"/>
    </row>
    <row r="134" spans="4:6">
      <c r="D134" s="72"/>
      <c r="E134" s="72"/>
      <c r="F134" s="72"/>
    </row>
    <row r="135" spans="4:6">
      <c r="D135" s="72"/>
      <c r="E135" s="72"/>
      <c r="F135" s="72"/>
    </row>
    <row r="136" spans="4:6">
      <c r="D136" s="72"/>
      <c r="E136" s="72"/>
      <c r="F136" s="72"/>
    </row>
    <row r="137" spans="4:6">
      <c r="D137" s="72"/>
      <c r="E137" s="72"/>
      <c r="F137" s="72"/>
    </row>
    <row r="138" spans="4:6">
      <c r="D138" s="72"/>
      <c r="E138" s="72"/>
      <c r="F138" s="72"/>
    </row>
    <row r="139" spans="4:6">
      <c r="D139" s="72"/>
      <c r="E139" s="72"/>
      <c r="F139" s="72"/>
    </row>
    <row r="140" spans="4:6">
      <c r="D140" s="72"/>
      <c r="E140" s="72"/>
      <c r="F140" s="72"/>
    </row>
    <row r="141" spans="4:6">
      <c r="D141" s="72"/>
      <c r="E141" s="72"/>
      <c r="F141" s="72"/>
    </row>
    <row r="142" spans="4:6">
      <c r="D142" s="72"/>
      <c r="E142" s="72"/>
      <c r="F142" s="72"/>
    </row>
    <row r="143" spans="4:6">
      <c r="D143" s="72"/>
      <c r="E143" s="72"/>
      <c r="F143" s="72"/>
    </row>
    <row r="144" spans="4:6">
      <c r="D144" s="72"/>
      <c r="E144" s="72"/>
      <c r="F144" s="72"/>
    </row>
    <row r="145" spans="4:6">
      <c r="D145" s="72"/>
      <c r="E145" s="72"/>
      <c r="F145" s="72"/>
    </row>
    <row r="146" spans="4:6">
      <c r="D146" s="72"/>
      <c r="E146" s="72"/>
      <c r="F146" s="72"/>
    </row>
    <row r="147" spans="4:6">
      <c r="D147" s="72"/>
      <c r="E147" s="72"/>
      <c r="F147" s="72"/>
    </row>
    <row r="148" spans="4:6">
      <c r="D148" s="72"/>
      <c r="E148" s="72"/>
      <c r="F148" s="72"/>
    </row>
    <row r="149" spans="4:6">
      <c r="D149" s="72"/>
      <c r="E149" s="72"/>
      <c r="F149" s="72"/>
    </row>
    <row r="150" spans="4:6">
      <c r="D150" s="72"/>
      <c r="E150" s="72"/>
      <c r="F150" s="72"/>
    </row>
    <row r="151" spans="4:6">
      <c r="D151" s="72"/>
      <c r="E151" s="72"/>
      <c r="F151" s="72"/>
    </row>
    <row r="152" spans="4:6">
      <c r="D152" s="72"/>
      <c r="E152" s="72"/>
      <c r="F152" s="72"/>
    </row>
    <row r="153" spans="4:6">
      <c r="D153" s="72"/>
      <c r="E153" s="72"/>
      <c r="F153" s="72"/>
    </row>
    <row r="154" spans="4:6">
      <c r="D154" s="72"/>
      <c r="E154" s="72"/>
      <c r="F154" s="72"/>
    </row>
    <row r="155" spans="4:6">
      <c r="D155" s="72"/>
      <c r="E155" s="72"/>
      <c r="F155" s="72"/>
    </row>
    <row r="156" spans="4:6">
      <c r="D156" s="72"/>
      <c r="E156" s="72"/>
      <c r="F156" s="72"/>
    </row>
    <row r="157" spans="4:6">
      <c r="D157" s="72"/>
      <c r="E157" s="72"/>
      <c r="F157" s="72"/>
    </row>
    <row r="158" spans="4:6">
      <c r="D158" s="72"/>
      <c r="E158" s="72"/>
      <c r="F158" s="72"/>
    </row>
    <row r="159" spans="4:6">
      <c r="D159" s="72"/>
      <c r="E159" s="72"/>
      <c r="F159" s="72"/>
    </row>
    <row r="160" spans="4:6">
      <c r="D160" s="72"/>
      <c r="E160" s="72"/>
      <c r="F160" s="72"/>
    </row>
    <row r="161" spans="4:6">
      <c r="D161" s="72"/>
      <c r="E161" s="72"/>
      <c r="F161" s="72"/>
    </row>
    <row r="162" spans="4:6">
      <c r="D162" s="72"/>
      <c r="E162" s="72"/>
      <c r="F162" s="72"/>
    </row>
    <row r="163" spans="4:6">
      <c r="D163" s="72"/>
      <c r="E163" s="72"/>
      <c r="F163" s="72"/>
    </row>
    <row r="164" spans="4:6">
      <c r="D164" s="72"/>
      <c r="E164" s="72"/>
      <c r="F164" s="72"/>
    </row>
    <row r="165" spans="4:6">
      <c r="D165" s="72"/>
      <c r="E165" s="72"/>
      <c r="F165" s="72"/>
    </row>
    <row r="166" spans="4:6">
      <c r="D166" s="72"/>
      <c r="E166" s="72"/>
      <c r="F166" s="72"/>
    </row>
    <row r="167" spans="4:6">
      <c r="D167" s="72"/>
      <c r="E167" s="72"/>
      <c r="F167" s="72"/>
    </row>
    <row r="168" spans="4:6">
      <c r="D168" s="72"/>
      <c r="E168" s="72"/>
      <c r="F168" s="72"/>
    </row>
    <row r="169" spans="4:6">
      <c r="D169" s="72"/>
      <c r="E169" s="72"/>
      <c r="F169" s="72"/>
    </row>
    <row r="170" spans="4:6">
      <c r="D170" s="72"/>
      <c r="E170" s="72"/>
      <c r="F170" s="72"/>
    </row>
    <row r="171" spans="4:6">
      <c r="D171" s="72"/>
      <c r="E171" s="72"/>
      <c r="F171" s="72"/>
    </row>
    <row r="172" spans="4:6">
      <c r="D172" s="72"/>
      <c r="E172" s="72"/>
      <c r="F172" s="72"/>
    </row>
    <row r="173" spans="4:6">
      <c r="D173" s="72"/>
      <c r="E173" s="72"/>
      <c r="F173" s="72"/>
    </row>
    <row r="174" spans="4:6">
      <c r="D174" s="72"/>
      <c r="E174" s="72"/>
      <c r="F174" s="72"/>
    </row>
    <row r="175" spans="4:6">
      <c r="D175" s="72"/>
      <c r="E175" s="72"/>
      <c r="F175" s="72"/>
    </row>
    <row r="176" spans="4:6">
      <c r="D176" s="72"/>
      <c r="E176" s="72"/>
      <c r="F176" s="72"/>
    </row>
    <row r="177" spans="4:6">
      <c r="D177" s="72"/>
      <c r="E177" s="72"/>
      <c r="F177" s="72"/>
    </row>
    <row r="178" spans="4:6">
      <c r="D178" s="72"/>
      <c r="E178" s="72"/>
      <c r="F178" s="72"/>
    </row>
    <row r="179" spans="4:6">
      <c r="D179" s="72"/>
      <c r="E179" s="72"/>
      <c r="F179" s="72"/>
    </row>
    <row r="180" spans="4:6">
      <c r="D180" s="72"/>
      <c r="E180" s="72"/>
      <c r="F180" s="72"/>
    </row>
    <row r="181" spans="4:6">
      <c r="D181" s="72"/>
      <c r="E181" s="72"/>
      <c r="F181" s="72"/>
    </row>
    <row r="182" spans="4:6">
      <c r="D182" s="72"/>
      <c r="E182" s="72"/>
      <c r="F182" s="72"/>
    </row>
    <row r="183" spans="4:6">
      <c r="D183" s="72"/>
      <c r="E183" s="72"/>
      <c r="F183" s="72"/>
    </row>
    <row r="184" spans="4:6">
      <c r="D184" s="72"/>
      <c r="E184" s="72"/>
      <c r="F184" s="72"/>
    </row>
  </sheetData>
  <mergeCells count="11">
    <mergeCell ref="J2:K2"/>
    <mergeCell ref="A2:A4"/>
    <mergeCell ref="B2:B4"/>
    <mergeCell ref="C2:C4"/>
    <mergeCell ref="D2:G2"/>
    <mergeCell ref="H2:H4"/>
    <mergeCell ref="D67:F67"/>
    <mergeCell ref="D87:F87"/>
    <mergeCell ref="D88:F88"/>
    <mergeCell ref="D98:F98"/>
    <mergeCell ref="D99:F99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สรุปการคำนวณ ปี 2569</vt:lpstr>
      <vt:lpstr>CH4จากseptic tank 2569</vt:lpstr>
      <vt:lpstr>CH4จากบ่อบำบัดไม่เติมอากาศ2569 </vt:lpstr>
      <vt:lpstr>สรุปการคำนวณ ปี 2568</vt:lpstr>
      <vt:lpstr>CH4จากseptic tank 2568</vt:lpstr>
      <vt:lpstr>CH4จากบ่อบำบัดไม่เติมอากาศ2568</vt:lpstr>
      <vt:lpstr>EF TGO AR5</vt:lpstr>
      <vt:lpstr>'EF TGO AR5'!Print_Area</vt:lpstr>
      <vt:lpstr>'สรุปการคำนวณ ปี 2568'!Print_Area</vt:lpstr>
      <vt:lpstr>'สรุปการคำนวณ ปี 2569'!Print_Area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2026-01-22T06:31:54Z</cp:lastPrinted>
  <dcterms:created xsi:type="dcterms:W3CDTF">2015-02-17T07:08:20Z</dcterms:created>
  <dcterms:modified xsi:type="dcterms:W3CDTF">2026-06-19T03:10:05Z</dcterms:modified>
</cp:coreProperties>
</file>