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5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6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7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8.xml" ContentType="application/vnd.openxmlformats-officedocument.drawingml.chart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E:\อนุรักษ์พลังงาน\Green office\Green office 68\"/>
    </mc:Choice>
  </mc:AlternateContent>
  <xr:revisionPtr revIDLastSave="0" documentId="13_ncr:1_{E0893810-EC97-45DC-97A2-F0B12399C2EA}" xr6:coauthVersionLast="47" xr6:coauthVersionMax="47" xr10:uidLastSave="{00000000-0000-0000-0000-000000000000}"/>
  <bookViews>
    <workbookView xWindow="-120" yWindow="-120" windowWidth="24240" windowHeight="13140" tabRatio="619" xr2:uid="{00000000-000D-0000-FFFF-FFFF00000000}"/>
  </bookViews>
  <sheets>
    <sheet name="สรุปการคำนวณ ปี 2568" sheetId="1" r:id="rId1"/>
    <sheet name="CH4จากseptic tank 2568" sheetId="4" r:id="rId2"/>
    <sheet name="CH4จากบ่อบำบัดไม่เติมอากาศ2568 " sheetId="5" r:id="rId3"/>
    <sheet name="สรุปการคำนวณ ปี 2567" sheetId="8" r:id="rId4"/>
    <sheet name="CH4จากseptic tank 2567" sheetId="10" r:id="rId5"/>
    <sheet name="CH4จากบ่อบำบัดไม่เติมอากาศ2567" sheetId="9" r:id="rId6"/>
    <sheet name="EF TGO AR5" sheetId="6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\0" localSheetId="4">#REF!</definedName>
    <definedName name="\0" localSheetId="5">#REF!</definedName>
    <definedName name="\0" localSheetId="6">#REF!</definedName>
    <definedName name="\0" localSheetId="3">#REF!</definedName>
    <definedName name="\0">#REF!</definedName>
    <definedName name="\a" localSheetId="4">#REF!</definedName>
    <definedName name="\a" localSheetId="5">#REF!</definedName>
    <definedName name="\a" localSheetId="6">#REF!</definedName>
    <definedName name="\a">#REF!</definedName>
    <definedName name="\b" localSheetId="4">#REF!</definedName>
    <definedName name="\b" localSheetId="5">#REF!</definedName>
    <definedName name="\b" localSheetId="6">#REF!</definedName>
    <definedName name="\b">#REF!</definedName>
    <definedName name="\c" localSheetId="4">#REF!</definedName>
    <definedName name="\c" localSheetId="5">#REF!</definedName>
    <definedName name="\c" localSheetId="6">#REF!</definedName>
    <definedName name="\c">#REF!</definedName>
    <definedName name="\d" localSheetId="4">#REF!</definedName>
    <definedName name="\d" localSheetId="5">#REF!</definedName>
    <definedName name="\d" localSheetId="6">#REF!</definedName>
    <definedName name="\d">#REF!</definedName>
    <definedName name="\e" localSheetId="4">#REF!</definedName>
    <definedName name="\e" localSheetId="5">#REF!</definedName>
    <definedName name="\e" localSheetId="6">#REF!</definedName>
    <definedName name="\e">#REF!</definedName>
    <definedName name="\f" localSheetId="4">#REF!</definedName>
    <definedName name="\f" localSheetId="5">#REF!</definedName>
    <definedName name="\f" localSheetId="6">#REF!</definedName>
    <definedName name="\f">#REF!</definedName>
    <definedName name="\g" localSheetId="4">#REF!</definedName>
    <definedName name="\g" localSheetId="5">#REF!</definedName>
    <definedName name="\g" localSheetId="6">#REF!</definedName>
    <definedName name="\g">#REF!</definedName>
    <definedName name="\h" localSheetId="4">#REF!</definedName>
    <definedName name="\h" localSheetId="5">#REF!</definedName>
    <definedName name="\h" localSheetId="6">#REF!</definedName>
    <definedName name="\h">#REF!</definedName>
    <definedName name="\i" localSheetId="4">#REF!</definedName>
    <definedName name="\i" localSheetId="5">#REF!</definedName>
    <definedName name="\i" localSheetId="6">#REF!</definedName>
    <definedName name="\i">#REF!</definedName>
    <definedName name="\j" localSheetId="4">#REF!</definedName>
    <definedName name="\j" localSheetId="5">#REF!</definedName>
    <definedName name="\j" localSheetId="6">#REF!</definedName>
    <definedName name="\j">#REF!</definedName>
    <definedName name="\p" localSheetId="4">#REF!</definedName>
    <definedName name="\p" localSheetId="5">#REF!</definedName>
    <definedName name="\p" localSheetId="6">#REF!</definedName>
    <definedName name="\p">#REF!</definedName>
    <definedName name="\s" localSheetId="4">#REF!</definedName>
    <definedName name="\s" localSheetId="5">#REF!</definedName>
    <definedName name="\s" localSheetId="6">#REF!</definedName>
    <definedName name="\s">#REF!</definedName>
    <definedName name="\x" localSheetId="4">#REF!</definedName>
    <definedName name="\x" localSheetId="5">#REF!</definedName>
    <definedName name="\x" localSheetId="6">#REF!</definedName>
    <definedName name="\x">#REF!</definedName>
    <definedName name="\z" localSheetId="4">#REF!</definedName>
    <definedName name="\z" localSheetId="5">#REF!</definedName>
    <definedName name="\z" localSheetId="6">#REF!</definedName>
    <definedName name="\z">#REF!</definedName>
    <definedName name="___xlnm.Print_Area_11">"#N/A"</definedName>
    <definedName name="___xlnm.Print_Titles_14">#N/A</definedName>
    <definedName name="___xlnm.Print_Titles_14_1">#N/A</definedName>
    <definedName name="___xlnm.Print_Titles_14_2">#N/A</definedName>
    <definedName name="__shared_2_0_0">"#REF!*#REF!/1000"</definedName>
    <definedName name="__shared_2_0_0_1">"#REF!*#REF!/1000"</definedName>
    <definedName name="__shared_2_0_1">("#REF!*#REF!)/1000")</definedName>
    <definedName name="__shared_2_0_1_1">("#REF!*#REF!)/1000")</definedName>
    <definedName name="__shared_2_0_2">("#REF!*#REF!)/1000")</definedName>
    <definedName name="__shared_2_0_2_1">("#REF!*#REF!)/1000")</definedName>
    <definedName name="__shared_2_0_3">("#REF!*#REF!)/1000")</definedName>
    <definedName name="__shared_2_0_3_1">("#REF!*#REF!)/1000")</definedName>
    <definedName name="__shared_2_0_4">("#REF!*#REF!)/1000")</definedName>
    <definedName name="__shared_2_0_4_1">("#REF!*#REF!)/1000")</definedName>
    <definedName name="__shared_3_0_0">SUM("#REF!)")</definedName>
    <definedName name="__shared_3_0_0_1">SUM("#REF!)")</definedName>
    <definedName name="__xlnm.Print_Area_11">"#N/A"</definedName>
    <definedName name="__xlnm.Print_Titles_1">"#REF!"</definedName>
    <definedName name="__xlnm.Print_Titles_1_1">"#REF!"</definedName>
    <definedName name="__xlnm.Print_Titles_1_2">"#REF!"</definedName>
    <definedName name="__xlnm.Print_Titles_1_3">"#REF!"</definedName>
    <definedName name="__xlnm.Print_Titles_1_4">"#REF!"</definedName>
    <definedName name="__xlnm.Print_Titles_1_5">"#REF!"</definedName>
    <definedName name="__xlnm.Print_Titles_2">([1]PAPER!$A:$U,[1]PAPER!$1:$5)</definedName>
    <definedName name="A" localSheetId="4">#REF!</definedName>
    <definedName name="A" localSheetId="5">#REF!</definedName>
    <definedName name="A" localSheetId="6">#REF!</definedName>
    <definedName name="A">#REF!</definedName>
    <definedName name="B" localSheetId="4">#REF!</definedName>
    <definedName name="B" localSheetId="5">#REF!</definedName>
    <definedName name="B" localSheetId="6">#REF!</definedName>
    <definedName name="B">#REF!</definedName>
    <definedName name="BTU" localSheetId="6">[2]ม.ค.!$C$2</definedName>
    <definedName name="BTU">[3]ม.ค.!$C$2</definedName>
    <definedName name="BTU_16" localSheetId="4">#REF!</definedName>
    <definedName name="BTU_16" localSheetId="5">#REF!</definedName>
    <definedName name="BTU_16" localSheetId="6">#REF!</definedName>
    <definedName name="BTU_16">#REF!</definedName>
    <definedName name="BTU_17" localSheetId="4">#REF!</definedName>
    <definedName name="BTU_17" localSheetId="5">#REF!</definedName>
    <definedName name="BTU_17" localSheetId="6">#REF!</definedName>
    <definedName name="BTU_17">#REF!</definedName>
    <definedName name="BTU_18" localSheetId="4">#REF!</definedName>
    <definedName name="BTU_18" localSheetId="5">#REF!</definedName>
    <definedName name="BTU_18" localSheetId="6">#REF!</definedName>
    <definedName name="BTU_18">#REF!</definedName>
    <definedName name="BTU_19" localSheetId="4">#REF!</definedName>
    <definedName name="BTU_19" localSheetId="5">#REF!</definedName>
    <definedName name="BTU_19" localSheetId="6">#REF!</definedName>
    <definedName name="BTU_19">#REF!</definedName>
    <definedName name="BTU_20" localSheetId="4">#REF!</definedName>
    <definedName name="BTU_20" localSheetId="5">#REF!</definedName>
    <definedName name="BTU_20" localSheetId="6">#REF!</definedName>
    <definedName name="BTU_20">#REF!</definedName>
    <definedName name="BTU_21" localSheetId="4">#REF!</definedName>
    <definedName name="BTU_21" localSheetId="5">#REF!</definedName>
    <definedName name="BTU_21" localSheetId="6">#REF!</definedName>
    <definedName name="BTU_21">#REF!</definedName>
    <definedName name="BTU_22" localSheetId="4">#REF!</definedName>
    <definedName name="BTU_22" localSheetId="5">#REF!</definedName>
    <definedName name="BTU_22" localSheetId="6">#REF!</definedName>
    <definedName name="BTU_22">#REF!</definedName>
    <definedName name="BTU_23" localSheetId="4">#REF!</definedName>
    <definedName name="BTU_23" localSheetId="5">#REF!</definedName>
    <definedName name="BTU_23" localSheetId="6">#REF!</definedName>
    <definedName name="BTU_23">#REF!</definedName>
    <definedName name="BTU_24" localSheetId="4">#REF!</definedName>
    <definedName name="BTU_24" localSheetId="5">#REF!</definedName>
    <definedName name="BTU_24" localSheetId="6">#REF!</definedName>
    <definedName name="BTU_24">#REF!</definedName>
    <definedName name="BTU_25" localSheetId="4">#REF!</definedName>
    <definedName name="BTU_25" localSheetId="5">#REF!</definedName>
    <definedName name="BTU_25" localSheetId="6">#REF!</definedName>
    <definedName name="BTU_25">#REF!</definedName>
    <definedName name="BTU_26" localSheetId="4">#REF!</definedName>
    <definedName name="BTU_26" localSheetId="5">#REF!</definedName>
    <definedName name="BTU_26" localSheetId="6">#REF!</definedName>
    <definedName name="BTU_26">#REF!</definedName>
    <definedName name="C_" localSheetId="4">#REF!</definedName>
    <definedName name="C_" localSheetId="5">#REF!</definedName>
    <definedName name="C_" localSheetId="6">#REF!</definedName>
    <definedName name="C_">#REF!</definedName>
    <definedName name="Cal_16" localSheetId="4">#REF!</definedName>
    <definedName name="Cal_16" localSheetId="5">#REF!</definedName>
    <definedName name="Cal_16" localSheetId="6">#REF!</definedName>
    <definedName name="Cal_16">#REF!</definedName>
    <definedName name="Cal_17" localSheetId="4">#REF!</definedName>
    <definedName name="Cal_17" localSheetId="5">#REF!</definedName>
    <definedName name="Cal_17" localSheetId="6">#REF!</definedName>
    <definedName name="Cal_17">#REF!</definedName>
    <definedName name="Cal_18" localSheetId="4">#REF!</definedName>
    <definedName name="Cal_18" localSheetId="5">#REF!</definedName>
    <definedName name="Cal_18" localSheetId="6">#REF!</definedName>
    <definedName name="Cal_18">#REF!</definedName>
    <definedName name="Cal_19" localSheetId="4">#REF!</definedName>
    <definedName name="Cal_19" localSheetId="5">#REF!</definedName>
    <definedName name="Cal_19" localSheetId="6">#REF!</definedName>
    <definedName name="Cal_19">#REF!</definedName>
    <definedName name="Cal_20" localSheetId="4">#REF!</definedName>
    <definedName name="Cal_20" localSheetId="5">#REF!</definedName>
    <definedName name="Cal_20" localSheetId="6">#REF!</definedName>
    <definedName name="Cal_20">#REF!</definedName>
    <definedName name="Cal_21" localSheetId="4">#REF!</definedName>
    <definedName name="Cal_21" localSheetId="5">#REF!</definedName>
    <definedName name="Cal_21" localSheetId="6">#REF!</definedName>
    <definedName name="Cal_21">#REF!</definedName>
    <definedName name="Cal_22" localSheetId="4">#REF!</definedName>
    <definedName name="Cal_22" localSheetId="5">#REF!</definedName>
    <definedName name="Cal_22" localSheetId="6">#REF!</definedName>
    <definedName name="Cal_22">#REF!</definedName>
    <definedName name="Cal_23" localSheetId="4">#REF!</definedName>
    <definedName name="Cal_23" localSheetId="5">#REF!</definedName>
    <definedName name="Cal_23" localSheetId="6">#REF!</definedName>
    <definedName name="Cal_23">#REF!</definedName>
    <definedName name="Cal_24" localSheetId="4">#REF!</definedName>
    <definedName name="Cal_24" localSheetId="5">#REF!</definedName>
    <definedName name="Cal_24" localSheetId="6">#REF!</definedName>
    <definedName name="Cal_24">#REF!</definedName>
    <definedName name="Cal_25" localSheetId="4">#REF!</definedName>
    <definedName name="Cal_25" localSheetId="5">#REF!</definedName>
    <definedName name="Cal_25" localSheetId="6">#REF!</definedName>
    <definedName name="Cal_25">#REF!</definedName>
    <definedName name="Cal_26" localSheetId="4">#REF!</definedName>
    <definedName name="Cal_26" localSheetId="5">#REF!</definedName>
    <definedName name="Cal_26" localSheetId="6">#REF!</definedName>
    <definedName name="Cal_26">#REF!</definedName>
    <definedName name="CAT" localSheetId="4">#REF!</definedName>
    <definedName name="CAT" localSheetId="5">#REF!</definedName>
    <definedName name="CAT" localSheetId="6">#REF!</definedName>
    <definedName name="CAT">#REF!</definedName>
    <definedName name="D" localSheetId="4">#REF!</definedName>
    <definedName name="D" localSheetId="5">#REF!</definedName>
    <definedName name="D" localSheetId="6">#REF!</definedName>
    <definedName name="D">#REF!</definedName>
    <definedName name="DOG" localSheetId="4">#REF!</definedName>
    <definedName name="DOG" localSheetId="5">#REF!</definedName>
    <definedName name="DOG" localSheetId="6">#REF!</definedName>
    <definedName name="DOG">#REF!</definedName>
    <definedName name="E" localSheetId="4">#REF!</definedName>
    <definedName name="E" localSheetId="5">#REF!</definedName>
    <definedName name="E" localSheetId="6">#REF!</definedName>
    <definedName name="E">#REF!</definedName>
    <definedName name="Ein" localSheetId="4">#REF!</definedName>
    <definedName name="Ein" localSheetId="5">#REF!</definedName>
    <definedName name="Ein" localSheetId="6">#REF!</definedName>
    <definedName name="Ein">#REF!</definedName>
    <definedName name="Eout" localSheetId="4">#REF!</definedName>
    <definedName name="Eout" localSheetId="5">#REF!</definedName>
    <definedName name="Eout" localSheetId="6">#REF!</definedName>
    <definedName name="Eout">#REF!</definedName>
    <definedName name="Excel_BuiltIn__FilterDatabase">"#REF!"</definedName>
    <definedName name="Excel_BuiltIn__FilterDatabase_1">"#REF!"</definedName>
    <definedName name="Excel_BuiltIn__FilterDatabase_2">"#REF!"</definedName>
    <definedName name="Excel_BuiltIn__FilterDatabase_3">"#REF!"</definedName>
    <definedName name="Excel_BuiltIn_Print_Area_1">"#REF!"</definedName>
    <definedName name="Excel_BuiltIn_Print_Area_1_1">"#REF!"</definedName>
    <definedName name="Excel_BuiltIn_Print_Area_1_2">"#REF!"</definedName>
    <definedName name="Excel_BuiltIn_Print_Area_1_3">"#REF!"</definedName>
    <definedName name="Excel_BuiltIn_Print_Area_1_4">"#REF!"</definedName>
    <definedName name="Excel_BuiltIn_Print_Area_1_5">"#REF!"</definedName>
    <definedName name="F" localSheetId="4">#REF!</definedName>
    <definedName name="F" localSheetId="5">#REF!</definedName>
    <definedName name="F" localSheetId="6">#REF!</definedName>
    <definedName name="F">#REF!</definedName>
    <definedName name="Fuel" localSheetId="4">'[4]ม_ค_ _2_'!#REF!</definedName>
    <definedName name="Fuel" localSheetId="5">'[4]ม_ค_ _2_'!#REF!</definedName>
    <definedName name="Fuel">'[4]ม_ค_ _2_'!#REF!</definedName>
    <definedName name="Fuel_10" localSheetId="4">'[4]ก_ค_ _2_'!#REF!</definedName>
    <definedName name="Fuel_10" localSheetId="5">'[4]ก_ค_ _2_'!#REF!</definedName>
    <definedName name="Fuel_10">'[4]ก_ค_ _2_'!#REF!</definedName>
    <definedName name="Fuel_11" localSheetId="4">'[4]ส_ค_ _2_'!#REF!</definedName>
    <definedName name="Fuel_11" localSheetId="5">'[4]ส_ค_ _2_'!#REF!</definedName>
    <definedName name="Fuel_11">'[4]ส_ค_ _2_'!#REF!</definedName>
    <definedName name="Fuel_12" localSheetId="4">'[4]ก_ย_ _2_'!#REF!</definedName>
    <definedName name="Fuel_12" localSheetId="5">'[4]ก_ย_ _2_'!#REF!</definedName>
    <definedName name="Fuel_12">'[4]ก_ย_ _2_'!#REF!</definedName>
    <definedName name="Fuel_13" localSheetId="4">'[4]ต_ค_ _2_'!#REF!</definedName>
    <definedName name="Fuel_13" localSheetId="5">'[4]ต_ค_ _2_'!#REF!</definedName>
    <definedName name="Fuel_13">'[4]ต_ค_ _2_'!#REF!</definedName>
    <definedName name="Fuel_14" localSheetId="4">'[4]พ_ย_ _2_'!#REF!</definedName>
    <definedName name="Fuel_14" localSheetId="5">'[4]พ_ย_ _2_'!#REF!</definedName>
    <definedName name="Fuel_14">'[4]พ_ย_ _2_'!#REF!</definedName>
    <definedName name="Fuel_15" localSheetId="4">'[4]ธ_ค_ _2_'!#REF!</definedName>
    <definedName name="Fuel_15" localSheetId="5">'[4]ธ_ค_ _2_'!#REF!</definedName>
    <definedName name="Fuel_15">'[4]ธ_ค_ _2_'!#REF!</definedName>
    <definedName name="Fuel_16" localSheetId="4">#REF!</definedName>
    <definedName name="Fuel_16" localSheetId="5">#REF!</definedName>
    <definedName name="Fuel_16" localSheetId="6">#REF!</definedName>
    <definedName name="Fuel_16">#REF!</definedName>
    <definedName name="Fuel_17" localSheetId="4">#REF!</definedName>
    <definedName name="Fuel_17" localSheetId="5">#REF!</definedName>
    <definedName name="Fuel_17" localSheetId="6">#REF!</definedName>
    <definedName name="Fuel_17">#REF!</definedName>
    <definedName name="Fuel_18" localSheetId="4">#REF!</definedName>
    <definedName name="Fuel_18" localSheetId="5">#REF!</definedName>
    <definedName name="Fuel_18" localSheetId="6">#REF!</definedName>
    <definedName name="Fuel_18">#REF!</definedName>
    <definedName name="Fuel_19" localSheetId="4">#REF!</definedName>
    <definedName name="Fuel_19" localSheetId="5">#REF!</definedName>
    <definedName name="Fuel_19" localSheetId="6">#REF!</definedName>
    <definedName name="Fuel_19">#REF!</definedName>
    <definedName name="Fuel_20" localSheetId="4">#REF!</definedName>
    <definedName name="Fuel_20" localSheetId="5">#REF!</definedName>
    <definedName name="Fuel_20" localSheetId="6">#REF!</definedName>
    <definedName name="Fuel_20">#REF!</definedName>
    <definedName name="Fuel_21" localSheetId="4">#REF!</definedName>
    <definedName name="Fuel_21" localSheetId="5">#REF!</definedName>
    <definedName name="Fuel_21" localSheetId="6">#REF!</definedName>
    <definedName name="Fuel_21">#REF!</definedName>
    <definedName name="Fuel_22" localSheetId="4">#REF!</definedName>
    <definedName name="Fuel_22" localSheetId="5">#REF!</definedName>
    <definedName name="Fuel_22" localSheetId="6">#REF!</definedName>
    <definedName name="Fuel_22">#REF!</definedName>
    <definedName name="Fuel_23" localSheetId="4">#REF!</definedName>
    <definedName name="Fuel_23" localSheetId="5">#REF!</definedName>
    <definedName name="Fuel_23" localSheetId="6">#REF!</definedName>
    <definedName name="Fuel_23">#REF!</definedName>
    <definedName name="Fuel_24" localSheetId="4">#REF!</definedName>
    <definedName name="Fuel_24" localSheetId="5">#REF!</definedName>
    <definedName name="Fuel_24" localSheetId="6">#REF!</definedName>
    <definedName name="Fuel_24">#REF!</definedName>
    <definedName name="Fuel_25" localSheetId="4">#REF!</definedName>
    <definedName name="Fuel_25" localSheetId="5">#REF!</definedName>
    <definedName name="Fuel_25" localSheetId="6">#REF!</definedName>
    <definedName name="Fuel_25">#REF!</definedName>
    <definedName name="Fuel_26" localSheetId="4">#REF!</definedName>
    <definedName name="Fuel_26" localSheetId="5">#REF!</definedName>
    <definedName name="Fuel_26" localSheetId="6">#REF!</definedName>
    <definedName name="Fuel_26">#REF!</definedName>
    <definedName name="Fuel_5" localSheetId="4">'[4]ก_พ_ _2_'!#REF!</definedName>
    <definedName name="Fuel_5" localSheetId="5">'[4]ก_พ_ _2_'!#REF!</definedName>
    <definedName name="Fuel_5">'[4]ก_พ_ _2_'!#REF!</definedName>
    <definedName name="Fuel_6" localSheetId="4">'[4]ม___ค_ _2_'!#REF!</definedName>
    <definedName name="Fuel_6" localSheetId="5">'[4]ม___ค_ _2_'!#REF!</definedName>
    <definedName name="Fuel_6">'[4]ม___ค_ _2_'!#REF!</definedName>
    <definedName name="Fuel_7" localSheetId="4">'[4]เม_ย_ _2_'!#REF!</definedName>
    <definedName name="Fuel_7" localSheetId="5">'[4]เม_ย_ _2_'!#REF!</definedName>
    <definedName name="Fuel_7">'[4]เม_ย_ _2_'!#REF!</definedName>
    <definedName name="Fuel_8" localSheetId="4">'[4]พ_ค_ _2_'!#REF!</definedName>
    <definedName name="Fuel_8" localSheetId="5">'[4]พ_ค_ _2_'!#REF!</definedName>
    <definedName name="Fuel_8">'[4]พ_ค_ _2_'!#REF!</definedName>
    <definedName name="Fuel_9" localSheetId="4">'[4]ม__ย_ _2_'!#REF!</definedName>
    <definedName name="Fuel_9" localSheetId="5">'[4]ม__ย_ _2_'!#REF!</definedName>
    <definedName name="Fuel_9">'[4]ม__ย_ _2_'!#REF!</definedName>
    <definedName name="Fuel_i_10" localSheetId="4">'[4]ก_ค_ _2_'!#REF!</definedName>
    <definedName name="Fuel_i_10" localSheetId="5">'[4]ก_ค_ _2_'!#REF!</definedName>
    <definedName name="Fuel_i_10">'[4]ก_ค_ _2_'!#REF!</definedName>
    <definedName name="Fuel_i_11" localSheetId="4">'[4]ส_ค_ _2_'!#REF!</definedName>
    <definedName name="Fuel_i_11" localSheetId="5">'[4]ส_ค_ _2_'!#REF!</definedName>
    <definedName name="Fuel_i_11">'[4]ส_ค_ _2_'!#REF!</definedName>
    <definedName name="Fuel_i_12" localSheetId="4">'[4]ก_ย_ _2_'!#REF!</definedName>
    <definedName name="Fuel_i_12" localSheetId="5">'[4]ก_ย_ _2_'!#REF!</definedName>
    <definedName name="Fuel_i_12">'[4]ก_ย_ _2_'!#REF!</definedName>
    <definedName name="Fuel_i_13" localSheetId="4">'[4]ต_ค_ _2_'!#REF!</definedName>
    <definedName name="Fuel_i_13" localSheetId="5">'[4]ต_ค_ _2_'!#REF!</definedName>
    <definedName name="Fuel_i_13">'[4]ต_ค_ _2_'!#REF!</definedName>
    <definedName name="Fuel_i_14" localSheetId="4">'[4]พ_ย_ _2_'!#REF!</definedName>
    <definedName name="Fuel_i_14" localSheetId="5">'[4]พ_ย_ _2_'!#REF!</definedName>
    <definedName name="Fuel_i_14">'[4]พ_ย_ _2_'!#REF!</definedName>
    <definedName name="Fuel_i_15" localSheetId="4">'[4]ธ_ค_ _2_'!#REF!</definedName>
    <definedName name="Fuel_i_15" localSheetId="5">'[4]ธ_ค_ _2_'!#REF!</definedName>
    <definedName name="Fuel_i_15">'[4]ธ_ค_ _2_'!#REF!</definedName>
    <definedName name="Fuel_i_16" localSheetId="4">#REF!</definedName>
    <definedName name="Fuel_i_16" localSheetId="5">#REF!</definedName>
    <definedName name="Fuel_i_16" localSheetId="6">#REF!</definedName>
    <definedName name="Fuel_i_16">#REF!</definedName>
    <definedName name="Fuel_i_17" localSheetId="4">#REF!</definedName>
    <definedName name="Fuel_i_17" localSheetId="5">#REF!</definedName>
    <definedName name="Fuel_i_17" localSheetId="6">#REF!</definedName>
    <definedName name="Fuel_i_17">#REF!</definedName>
    <definedName name="Fuel_i_18" localSheetId="4">#REF!</definedName>
    <definedName name="Fuel_i_18" localSheetId="5">#REF!</definedName>
    <definedName name="Fuel_i_18" localSheetId="6">#REF!</definedName>
    <definedName name="Fuel_i_18">#REF!</definedName>
    <definedName name="Fuel_i_19" localSheetId="4">#REF!</definedName>
    <definedName name="Fuel_i_19" localSheetId="5">#REF!</definedName>
    <definedName name="Fuel_i_19" localSheetId="6">#REF!</definedName>
    <definedName name="Fuel_i_19">#REF!</definedName>
    <definedName name="Fuel_i_20" localSheetId="4">#REF!</definedName>
    <definedName name="Fuel_i_20" localSheetId="5">#REF!</definedName>
    <definedName name="Fuel_i_20" localSheetId="6">#REF!</definedName>
    <definedName name="Fuel_i_20">#REF!</definedName>
    <definedName name="Fuel_i_21" localSheetId="4">#REF!</definedName>
    <definedName name="Fuel_i_21" localSheetId="5">#REF!</definedName>
    <definedName name="Fuel_i_21" localSheetId="6">#REF!</definedName>
    <definedName name="Fuel_i_21">#REF!</definedName>
    <definedName name="Fuel_i_22" localSheetId="4">#REF!</definedName>
    <definedName name="Fuel_i_22" localSheetId="5">#REF!</definedName>
    <definedName name="Fuel_i_22" localSheetId="6">#REF!</definedName>
    <definedName name="Fuel_i_22">#REF!</definedName>
    <definedName name="Fuel_i_23" localSheetId="4">#REF!</definedName>
    <definedName name="Fuel_i_23" localSheetId="5">#REF!</definedName>
    <definedName name="Fuel_i_23" localSheetId="6">#REF!</definedName>
    <definedName name="Fuel_i_23">#REF!</definedName>
    <definedName name="Fuel_i_24" localSheetId="4">#REF!</definedName>
    <definedName name="Fuel_i_24" localSheetId="5">#REF!</definedName>
    <definedName name="Fuel_i_24" localSheetId="6">#REF!</definedName>
    <definedName name="Fuel_i_24">#REF!</definedName>
    <definedName name="Fuel_i_25" localSheetId="4">#REF!</definedName>
    <definedName name="Fuel_i_25" localSheetId="5">#REF!</definedName>
    <definedName name="Fuel_i_25" localSheetId="6">#REF!</definedName>
    <definedName name="Fuel_i_25">#REF!</definedName>
    <definedName name="Fuel_i_26" localSheetId="4">#REF!</definedName>
    <definedName name="Fuel_i_26" localSheetId="5">#REF!</definedName>
    <definedName name="Fuel_i_26" localSheetId="6">#REF!</definedName>
    <definedName name="Fuel_i_26">#REF!</definedName>
    <definedName name="Fuel_i_5" localSheetId="4">'[4]ก_พ_ _2_'!#REF!</definedName>
    <definedName name="Fuel_i_5" localSheetId="5">'[4]ก_พ_ _2_'!#REF!</definedName>
    <definedName name="Fuel_i_5">'[4]ก_พ_ _2_'!#REF!</definedName>
    <definedName name="Fuel_i_6" localSheetId="4">'[4]ม___ค_ _2_'!#REF!</definedName>
    <definedName name="Fuel_i_6" localSheetId="5">'[4]ม___ค_ _2_'!#REF!</definedName>
    <definedName name="Fuel_i_6">'[4]ม___ค_ _2_'!#REF!</definedName>
    <definedName name="Fuel_i_7" localSheetId="4">'[4]เม_ย_ _2_'!#REF!</definedName>
    <definedName name="Fuel_i_7" localSheetId="5">'[4]เม_ย_ _2_'!#REF!</definedName>
    <definedName name="Fuel_i_7">'[4]เม_ย_ _2_'!#REF!</definedName>
    <definedName name="Fuel_i_8" localSheetId="4">'[4]พ_ค_ _2_'!#REF!</definedName>
    <definedName name="Fuel_i_8" localSheetId="5">'[4]พ_ค_ _2_'!#REF!</definedName>
    <definedName name="Fuel_i_8">'[4]พ_ค_ _2_'!#REF!</definedName>
    <definedName name="Fuel_i_9" localSheetId="4">'[4]ม__ย_ _2_'!#REF!</definedName>
    <definedName name="Fuel_i_9" localSheetId="5">'[4]ม__ย_ _2_'!#REF!</definedName>
    <definedName name="Fuel_i_9">'[4]ม__ย_ _2_'!#REF!</definedName>
    <definedName name="Fuel_in" localSheetId="4">#REF!</definedName>
    <definedName name="Fuel_in" localSheetId="5">#REF!</definedName>
    <definedName name="Fuel_in" localSheetId="6">#REF!</definedName>
    <definedName name="Fuel_in">#REF!</definedName>
    <definedName name="FuelEnergy" localSheetId="4">#REF!</definedName>
    <definedName name="FuelEnergy" localSheetId="5">#REF!</definedName>
    <definedName name="FuelEnergy" localSheetId="6">#REF!</definedName>
    <definedName name="FuelEnergy">#REF!</definedName>
    <definedName name="G" localSheetId="4">#REF!</definedName>
    <definedName name="G" localSheetId="5">#REF!</definedName>
    <definedName name="G" localSheetId="6">#REF!</definedName>
    <definedName name="G">#REF!</definedName>
    <definedName name="Gross" localSheetId="4">'[4]ม_ค_ _2_'!#REF!</definedName>
    <definedName name="Gross" localSheetId="5">'[4]ม_ค_ _2_'!#REF!</definedName>
    <definedName name="Gross">'[4]ม_ค_ _2_'!#REF!</definedName>
    <definedName name="Gross_10" localSheetId="4">'[4]ก_ค_ _2_'!#REF!</definedName>
    <definedName name="Gross_10" localSheetId="5">'[4]ก_ค_ _2_'!#REF!</definedName>
    <definedName name="Gross_10">'[4]ก_ค_ _2_'!#REF!</definedName>
    <definedName name="Gross_11" localSheetId="4">'[4]ส_ค_ _2_'!#REF!</definedName>
    <definedName name="Gross_11" localSheetId="5">'[4]ส_ค_ _2_'!#REF!</definedName>
    <definedName name="Gross_11">'[4]ส_ค_ _2_'!#REF!</definedName>
    <definedName name="Gross_12" localSheetId="4">'[4]ก_ย_ _2_'!#REF!</definedName>
    <definedName name="Gross_12" localSheetId="5">'[4]ก_ย_ _2_'!#REF!</definedName>
    <definedName name="Gross_12">'[4]ก_ย_ _2_'!#REF!</definedName>
    <definedName name="Gross_13" localSheetId="4">'[4]ต_ค_ _2_'!#REF!</definedName>
    <definedName name="Gross_13" localSheetId="5">'[4]ต_ค_ _2_'!#REF!</definedName>
    <definedName name="Gross_13">'[4]ต_ค_ _2_'!#REF!</definedName>
    <definedName name="Gross_14" localSheetId="4">'[4]พ_ย_ _2_'!#REF!</definedName>
    <definedName name="Gross_14" localSheetId="5">'[4]พ_ย_ _2_'!#REF!</definedName>
    <definedName name="Gross_14">'[4]พ_ย_ _2_'!#REF!</definedName>
    <definedName name="Gross_15" localSheetId="4">'[4]ธ_ค_ _2_'!#REF!</definedName>
    <definedName name="Gross_15" localSheetId="5">'[4]ธ_ค_ _2_'!#REF!</definedName>
    <definedName name="Gross_15">'[4]ธ_ค_ _2_'!#REF!</definedName>
    <definedName name="Gross_16" localSheetId="4">#REF!</definedName>
    <definedName name="Gross_16" localSheetId="5">#REF!</definedName>
    <definedName name="Gross_16" localSheetId="6">#REF!</definedName>
    <definedName name="Gross_16">#REF!</definedName>
    <definedName name="Gross_17" localSheetId="4">#REF!</definedName>
    <definedName name="Gross_17" localSheetId="5">#REF!</definedName>
    <definedName name="Gross_17" localSheetId="6">#REF!</definedName>
    <definedName name="Gross_17">#REF!</definedName>
    <definedName name="Gross_18" localSheetId="4">#REF!</definedName>
    <definedName name="Gross_18" localSheetId="5">#REF!</definedName>
    <definedName name="Gross_18" localSheetId="6">#REF!</definedName>
    <definedName name="Gross_18">#REF!</definedName>
    <definedName name="Gross_19" localSheetId="4">#REF!</definedName>
    <definedName name="Gross_19" localSheetId="5">#REF!</definedName>
    <definedName name="Gross_19" localSheetId="6">#REF!</definedName>
    <definedName name="Gross_19">#REF!</definedName>
    <definedName name="Gross_20" localSheetId="4">#REF!</definedName>
    <definedName name="Gross_20" localSheetId="5">#REF!</definedName>
    <definedName name="Gross_20" localSheetId="6">#REF!</definedName>
    <definedName name="Gross_20">#REF!</definedName>
    <definedName name="Gross_21" localSheetId="4">#REF!</definedName>
    <definedName name="Gross_21" localSheetId="5">#REF!</definedName>
    <definedName name="Gross_21" localSheetId="6">#REF!</definedName>
    <definedName name="Gross_21">#REF!</definedName>
    <definedName name="Gross_22" localSheetId="4">#REF!</definedName>
    <definedName name="Gross_22" localSheetId="5">#REF!</definedName>
    <definedName name="Gross_22" localSheetId="6">#REF!</definedName>
    <definedName name="Gross_22">#REF!</definedName>
    <definedName name="Gross_23" localSheetId="4">#REF!</definedName>
    <definedName name="Gross_23" localSheetId="5">#REF!</definedName>
    <definedName name="Gross_23" localSheetId="6">#REF!</definedName>
    <definedName name="Gross_23">#REF!</definedName>
    <definedName name="Gross_24" localSheetId="4">#REF!</definedName>
    <definedName name="Gross_24" localSheetId="5">#REF!</definedName>
    <definedName name="Gross_24" localSheetId="6">#REF!</definedName>
    <definedName name="Gross_24">#REF!</definedName>
    <definedName name="Gross_25" localSheetId="4">#REF!</definedName>
    <definedName name="Gross_25" localSheetId="5">#REF!</definedName>
    <definedName name="Gross_25" localSheetId="6">#REF!</definedName>
    <definedName name="Gross_25">#REF!</definedName>
    <definedName name="Gross_26" localSheetId="4">#REF!</definedName>
    <definedName name="Gross_26" localSheetId="5">#REF!</definedName>
    <definedName name="Gross_26" localSheetId="6">#REF!</definedName>
    <definedName name="Gross_26">#REF!</definedName>
    <definedName name="Gross_5" localSheetId="4">'[4]ก_พ_ _2_'!#REF!</definedName>
    <definedName name="Gross_5" localSheetId="5">'[4]ก_พ_ _2_'!#REF!</definedName>
    <definedName name="Gross_5">'[4]ก_พ_ _2_'!#REF!</definedName>
    <definedName name="Gross_6" localSheetId="4">'[4]ม___ค_ _2_'!#REF!</definedName>
    <definedName name="Gross_6" localSheetId="5">'[4]ม___ค_ _2_'!#REF!</definedName>
    <definedName name="Gross_6">'[4]ม___ค_ _2_'!#REF!</definedName>
    <definedName name="Gross_7" localSheetId="4">'[4]เม_ย_ _2_'!#REF!</definedName>
    <definedName name="Gross_7" localSheetId="5">'[4]เม_ย_ _2_'!#REF!</definedName>
    <definedName name="Gross_7">'[4]เม_ย_ _2_'!#REF!</definedName>
    <definedName name="Gross_8" localSheetId="4">'[4]พ_ค_ _2_'!#REF!</definedName>
    <definedName name="Gross_8" localSheetId="5">'[4]พ_ค_ _2_'!#REF!</definedName>
    <definedName name="Gross_8">'[4]พ_ค_ _2_'!#REF!</definedName>
    <definedName name="Gross_9" localSheetId="4">'[4]ม__ย_ _2_'!#REF!</definedName>
    <definedName name="Gross_9" localSheetId="5">'[4]ม__ย_ _2_'!#REF!</definedName>
    <definedName name="Gross_9">'[4]ม__ย_ _2_'!#REF!</definedName>
    <definedName name="H" localSheetId="4">#REF!</definedName>
    <definedName name="H" localSheetId="5">#REF!</definedName>
    <definedName name="H" localSheetId="6">#REF!</definedName>
    <definedName name="H">#REF!</definedName>
    <definedName name="HEAD" localSheetId="4">#REF!</definedName>
    <definedName name="HEAD" localSheetId="5">#REF!</definedName>
    <definedName name="HEAD" localSheetId="6">#REF!</definedName>
    <definedName name="HEAD">#REF!</definedName>
    <definedName name="I" localSheetId="4">#REF!</definedName>
    <definedName name="I" localSheetId="5">#REF!</definedName>
    <definedName name="I" localSheetId="6">#REF!</definedName>
    <definedName name="I">#REF!</definedName>
    <definedName name="J" localSheetId="4">#REF!</definedName>
    <definedName name="J" localSheetId="5">#REF!</definedName>
    <definedName name="J" localSheetId="6">#REF!</definedName>
    <definedName name="J">#REF!</definedName>
    <definedName name="J._16" localSheetId="4">#REF!</definedName>
    <definedName name="J._16" localSheetId="5">#REF!</definedName>
    <definedName name="J._16" localSheetId="6">#REF!</definedName>
    <definedName name="J._16">#REF!</definedName>
    <definedName name="J._17" localSheetId="4">#REF!</definedName>
    <definedName name="J._17" localSheetId="5">#REF!</definedName>
    <definedName name="J._17" localSheetId="6">#REF!</definedName>
    <definedName name="J._17">#REF!</definedName>
    <definedName name="J._18" localSheetId="4">#REF!</definedName>
    <definedName name="J._18" localSheetId="5">#REF!</definedName>
    <definedName name="J._18" localSheetId="6">#REF!</definedName>
    <definedName name="J._18">#REF!</definedName>
    <definedName name="J._19" localSheetId="4">#REF!</definedName>
    <definedName name="J._19" localSheetId="5">#REF!</definedName>
    <definedName name="J._19" localSheetId="6">#REF!</definedName>
    <definedName name="J._19">#REF!</definedName>
    <definedName name="J._20" localSheetId="4">#REF!</definedName>
    <definedName name="J._20" localSheetId="5">#REF!</definedName>
    <definedName name="J._20" localSheetId="6">#REF!</definedName>
    <definedName name="J._20">#REF!</definedName>
    <definedName name="J._21" localSheetId="4">#REF!</definedName>
    <definedName name="J._21" localSheetId="5">#REF!</definedName>
    <definedName name="J._21" localSheetId="6">#REF!</definedName>
    <definedName name="J._21">#REF!</definedName>
    <definedName name="J._22" localSheetId="4">#REF!</definedName>
    <definedName name="J._22" localSheetId="5">#REF!</definedName>
    <definedName name="J._22" localSheetId="6">#REF!</definedName>
    <definedName name="J._22">#REF!</definedName>
    <definedName name="J._23" localSheetId="4">#REF!</definedName>
    <definedName name="J._23" localSheetId="5">#REF!</definedName>
    <definedName name="J._23" localSheetId="6">#REF!</definedName>
    <definedName name="J._23">#REF!</definedName>
    <definedName name="J._24" localSheetId="4">#REF!</definedName>
    <definedName name="J._24" localSheetId="5">#REF!</definedName>
    <definedName name="J._24" localSheetId="6">#REF!</definedName>
    <definedName name="J._24">#REF!</definedName>
    <definedName name="J._25" localSheetId="4">#REF!</definedName>
    <definedName name="J._25" localSheetId="5">#REF!</definedName>
    <definedName name="J._25" localSheetId="6">#REF!</definedName>
    <definedName name="J._25">#REF!</definedName>
    <definedName name="J._26" localSheetId="4">#REF!</definedName>
    <definedName name="J._26" localSheetId="5">#REF!</definedName>
    <definedName name="J._26" localSheetId="6">#REF!</definedName>
    <definedName name="J._26">#REF!</definedName>
    <definedName name="kJ" localSheetId="4">#REF!</definedName>
    <definedName name="kJ" localSheetId="5">#REF!</definedName>
    <definedName name="kJ" localSheetId="6">#REF!</definedName>
    <definedName name="kJ">#REF!</definedName>
    <definedName name="LHV" localSheetId="4">#REF!</definedName>
    <definedName name="LHV" localSheetId="5">#REF!</definedName>
    <definedName name="LHV" localSheetId="6">#REF!</definedName>
    <definedName name="LHV">#REF!</definedName>
    <definedName name="M" localSheetId="4">#REF!</definedName>
    <definedName name="M" localSheetId="5">#REF!</definedName>
    <definedName name="M" localSheetId="6">#REF!</definedName>
    <definedName name="M">#REF!</definedName>
    <definedName name="MONTHL1" localSheetId="4">#REF!</definedName>
    <definedName name="MONTHL1" localSheetId="5">#REF!</definedName>
    <definedName name="MONTHL1" localSheetId="6">#REF!</definedName>
    <definedName name="MONTHL1">#REF!</definedName>
    <definedName name="Net" localSheetId="4">'[4]ม_ค_ _2_'!#REF!</definedName>
    <definedName name="Net" localSheetId="5">'[4]ม_ค_ _2_'!#REF!</definedName>
    <definedName name="Net">'[4]ม_ค_ _2_'!#REF!</definedName>
    <definedName name="Net_10" localSheetId="4">'[4]ก_ค_ _2_'!#REF!</definedName>
    <definedName name="Net_10" localSheetId="5">'[4]ก_ค_ _2_'!#REF!</definedName>
    <definedName name="Net_10">'[4]ก_ค_ _2_'!#REF!</definedName>
    <definedName name="Net_11" localSheetId="4">'[4]ส_ค_ _2_'!#REF!</definedName>
    <definedName name="Net_11" localSheetId="5">'[4]ส_ค_ _2_'!#REF!</definedName>
    <definedName name="Net_11">'[4]ส_ค_ _2_'!#REF!</definedName>
    <definedName name="Net_12" localSheetId="4">'[4]ก_ย_ _2_'!#REF!</definedName>
    <definedName name="Net_12" localSheetId="5">'[4]ก_ย_ _2_'!#REF!</definedName>
    <definedName name="Net_12">'[4]ก_ย_ _2_'!#REF!</definedName>
    <definedName name="Net_13" localSheetId="4">'[4]ต_ค_ _2_'!#REF!</definedName>
    <definedName name="Net_13" localSheetId="5">'[4]ต_ค_ _2_'!#REF!</definedName>
    <definedName name="Net_13">'[4]ต_ค_ _2_'!#REF!</definedName>
    <definedName name="Net_14" localSheetId="4">'[4]พ_ย_ _2_'!#REF!</definedName>
    <definedName name="Net_14" localSheetId="5">'[4]พ_ย_ _2_'!#REF!</definedName>
    <definedName name="Net_14">'[4]พ_ย_ _2_'!#REF!</definedName>
    <definedName name="Net_15" localSheetId="4">'[4]ธ_ค_ _2_'!#REF!</definedName>
    <definedName name="Net_15" localSheetId="5">'[4]ธ_ค_ _2_'!#REF!</definedName>
    <definedName name="Net_15">'[4]ธ_ค_ _2_'!#REF!</definedName>
    <definedName name="Net_16" localSheetId="4">#REF!</definedName>
    <definedName name="Net_16" localSheetId="5">#REF!</definedName>
    <definedName name="Net_16" localSheetId="6">#REF!</definedName>
    <definedName name="Net_16">#REF!</definedName>
    <definedName name="Net_17" localSheetId="4">#REF!</definedName>
    <definedName name="Net_17" localSheetId="5">#REF!</definedName>
    <definedName name="Net_17" localSheetId="6">#REF!</definedName>
    <definedName name="Net_17">#REF!</definedName>
    <definedName name="Net_18" localSheetId="4">#REF!</definedName>
    <definedName name="Net_18" localSheetId="5">#REF!</definedName>
    <definedName name="Net_18" localSheetId="6">#REF!</definedName>
    <definedName name="Net_18">#REF!</definedName>
    <definedName name="Net_19" localSheetId="4">#REF!</definedName>
    <definedName name="Net_19" localSheetId="5">#REF!</definedName>
    <definedName name="Net_19" localSheetId="6">#REF!</definedName>
    <definedName name="Net_19">#REF!</definedName>
    <definedName name="Net_20" localSheetId="4">#REF!</definedName>
    <definedName name="Net_20" localSheetId="5">#REF!</definedName>
    <definedName name="Net_20" localSheetId="6">#REF!</definedName>
    <definedName name="Net_20">#REF!</definedName>
    <definedName name="Net_21" localSheetId="4">#REF!</definedName>
    <definedName name="Net_21" localSheetId="5">#REF!</definedName>
    <definedName name="Net_21" localSheetId="6">#REF!</definedName>
    <definedName name="Net_21">#REF!</definedName>
    <definedName name="Net_22" localSheetId="4">#REF!</definedName>
    <definedName name="Net_22" localSheetId="5">#REF!</definedName>
    <definedName name="Net_22" localSheetId="6">#REF!</definedName>
    <definedName name="Net_22">#REF!</definedName>
    <definedName name="Net_23" localSheetId="4">#REF!</definedName>
    <definedName name="Net_23" localSheetId="5">#REF!</definedName>
    <definedName name="Net_23" localSheetId="6">#REF!</definedName>
    <definedName name="Net_23">#REF!</definedName>
    <definedName name="Net_24" localSheetId="4">#REF!</definedName>
    <definedName name="Net_24" localSheetId="5">#REF!</definedName>
    <definedName name="Net_24" localSheetId="6">#REF!</definedName>
    <definedName name="Net_24">#REF!</definedName>
    <definedName name="Net_25" localSheetId="4">#REF!</definedName>
    <definedName name="Net_25" localSheetId="5">#REF!</definedName>
    <definedName name="Net_25" localSheetId="6">#REF!</definedName>
    <definedName name="Net_25">#REF!</definedName>
    <definedName name="Net_26" localSheetId="4">#REF!</definedName>
    <definedName name="Net_26" localSheetId="5">#REF!</definedName>
    <definedName name="Net_26" localSheetId="6">#REF!</definedName>
    <definedName name="Net_26">#REF!</definedName>
    <definedName name="Net_5" localSheetId="4">'[4]ก_พ_ _2_'!#REF!</definedName>
    <definedName name="Net_5" localSheetId="5">'[4]ก_พ_ _2_'!#REF!</definedName>
    <definedName name="Net_5">'[4]ก_พ_ _2_'!#REF!</definedName>
    <definedName name="Net_6" localSheetId="4">'[4]ม___ค_ _2_'!#REF!</definedName>
    <definedName name="Net_6" localSheetId="5">'[4]ม___ค_ _2_'!#REF!</definedName>
    <definedName name="Net_6">'[4]ม___ค_ _2_'!#REF!</definedName>
    <definedName name="Net_7" localSheetId="4">'[4]เม_ย_ _2_'!#REF!</definedName>
    <definedName name="Net_7" localSheetId="5">'[4]เม_ย_ _2_'!#REF!</definedName>
    <definedName name="Net_7">'[4]เม_ย_ _2_'!#REF!</definedName>
    <definedName name="Net_8" localSheetId="4">'[4]พ_ค_ _2_'!#REF!</definedName>
    <definedName name="Net_8" localSheetId="5">'[4]พ_ค_ _2_'!#REF!</definedName>
    <definedName name="Net_8">'[4]พ_ค_ _2_'!#REF!</definedName>
    <definedName name="Net_9" localSheetId="4">'[4]ม__ย_ _2_'!#REF!</definedName>
    <definedName name="Net_9" localSheetId="5">'[4]ม__ย_ _2_'!#REF!</definedName>
    <definedName name="Net_9">'[4]ม__ย_ _2_'!#REF!</definedName>
    <definedName name="PoEnergy" localSheetId="4">#REF!</definedName>
    <definedName name="PoEnergy" localSheetId="5">#REF!</definedName>
    <definedName name="PoEnergy" localSheetId="6">#REF!</definedName>
    <definedName name="PoEnergy">#REF!</definedName>
    <definedName name="Power_10" localSheetId="4">'[4]ก_ค_ _2_'!#REF!</definedName>
    <definedName name="Power_10" localSheetId="5">'[4]ก_ค_ _2_'!#REF!</definedName>
    <definedName name="Power_10">'[4]ก_ค_ _2_'!#REF!</definedName>
    <definedName name="Power_11" localSheetId="4">'[4]ส_ค_ _2_'!#REF!</definedName>
    <definedName name="Power_11" localSheetId="5">'[4]ส_ค_ _2_'!#REF!</definedName>
    <definedName name="Power_11">'[4]ส_ค_ _2_'!#REF!</definedName>
    <definedName name="Power_12" localSheetId="4">'[4]ก_ย_ _2_'!#REF!</definedName>
    <definedName name="Power_12" localSheetId="5">'[4]ก_ย_ _2_'!#REF!</definedName>
    <definedName name="Power_12">'[4]ก_ย_ _2_'!#REF!</definedName>
    <definedName name="Power_13" localSheetId="4">'[4]ต_ค_ _2_'!#REF!</definedName>
    <definedName name="Power_13" localSheetId="5">'[4]ต_ค_ _2_'!#REF!</definedName>
    <definedName name="Power_13">'[4]ต_ค_ _2_'!#REF!</definedName>
    <definedName name="Power_14" localSheetId="4">'[4]พ_ย_ _2_'!#REF!</definedName>
    <definedName name="Power_14" localSheetId="5">'[4]พ_ย_ _2_'!#REF!</definedName>
    <definedName name="Power_14">'[4]พ_ย_ _2_'!#REF!</definedName>
    <definedName name="Power_15" localSheetId="4">'[4]ธ_ค_ _2_'!#REF!</definedName>
    <definedName name="Power_15" localSheetId="5">'[4]ธ_ค_ _2_'!#REF!</definedName>
    <definedName name="Power_15">'[4]ธ_ค_ _2_'!#REF!</definedName>
    <definedName name="Power_16" localSheetId="4">#REF!</definedName>
    <definedName name="Power_16" localSheetId="5">#REF!</definedName>
    <definedName name="Power_16" localSheetId="6">#REF!</definedName>
    <definedName name="Power_16">#REF!</definedName>
    <definedName name="Power_17" localSheetId="4">#REF!</definedName>
    <definedName name="Power_17" localSheetId="5">#REF!</definedName>
    <definedName name="Power_17" localSheetId="6">#REF!</definedName>
    <definedName name="Power_17">#REF!</definedName>
    <definedName name="Power_18" localSheetId="4">#REF!</definedName>
    <definedName name="Power_18" localSheetId="5">#REF!</definedName>
    <definedName name="Power_18" localSheetId="6">#REF!</definedName>
    <definedName name="Power_18">#REF!</definedName>
    <definedName name="Power_19" localSheetId="4">#REF!</definedName>
    <definedName name="Power_19" localSheetId="5">#REF!</definedName>
    <definedName name="Power_19" localSheetId="6">#REF!</definedName>
    <definedName name="Power_19">#REF!</definedName>
    <definedName name="Power_20" localSheetId="4">#REF!</definedName>
    <definedName name="Power_20" localSheetId="5">#REF!</definedName>
    <definedName name="Power_20" localSheetId="6">#REF!</definedName>
    <definedName name="Power_20">#REF!</definedName>
    <definedName name="Power_21" localSheetId="4">#REF!</definedName>
    <definedName name="Power_21" localSheetId="5">#REF!</definedName>
    <definedName name="Power_21" localSheetId="6">#REF!</definedName>
    <definedName name="Power_21">#REF!</definedName>
    <definedName name="Power_22" localSheetId="4">#REF!</definedName>
    <definedName name="Power_22" localSheetId="5">#REF!</definedName>
    <definedName name="Power_22" localSheetId="6">#REF!</definedName>
    <definedName name="Power_22">#REF!</definedName>
    <definedName name="Power_23" localSheetId="4">#REF!</definedName>
    <definedName name="Power_23" localSheetId="5">#REF!</definedName>
    <definedName name="Power_23" localSheetId="6">#REF!</definedName>
    <definedName name="Power_23">#REF!</definedName>
    <definedName name="Power_24" localSheetId="4">#REF!</definedName>
    <definedName name="Power_24" localSheetId="5">#REF!</definedName>
    <definedName name="Power_24" localSheetId="6">#REF!</definedName>
    <definedName name="Power_24">#REF!</definedName>
    <definedName name="Power_25" localSheetId="4">#REF!</definedName>
    <definedName name="Power_25" localSheetId="5">#REF!</definedName>
    <definedName name="Power_25" localSheetId="6">#REF!</definedName>
    <definedName name="Power_25">#REF!</definedName>
    <definedName name="Power_26" localSheetId="4">#REF!</definedName>
    <definedName name="Power_26" localSheetId="5">#REF!</definedName>
    <definedName name="Power_26" localSheetId="6">#REF!</definedName>
    <definedName name="Power_26">#REF!</definedName>
    <definedName name="Power_5" localSheetId="4">'[4]ก_พ_ _2_'!#REF!</definedName>
    <definedName name="Power_5" localSheetId="5">'[4]ก_พ_ _2_'!#REF!</definedName>
    <definedName name="Power_5">'[4]ก_พ_ _2_'!#REF!</definedName>
    <definedName name="Power_6" localSheetId="4">'[4]ม___ค_ _2_'!#REF!</definedName>
    <definedName name="Power_6" localSheetId="5">'[4]ม___ค_ _2_'!#REF!</definedName>
    <definedName name="Power_6">'[4]ม___ค_ _2_'!#REF!</definedName>
    <definedName name="Power_7" localSheetId="4">'[4]เม_ย_ _2_'!#REF!</definedName>
    <definedName name="Power_7" localSheetId="5">'[4]เม_ย_ _2_'!#REF!</definedName>
    <definedName name="Power_7">'[4]เม_ย_ _2_'!#REF!</definedName>
    <definedName name="Power_8" localSheetId="4">'[4]พ_ค_ _2_'!#REF!</definedName>
    <definedName name="Power_8" localSheetId="5">'[4]พ_ค_ _2_'!#REF!</definedName>
    <definedName name="Power_8">'[4]พ_ค_ _2_'!#REF!</definedName>
    <definedName name="Power_9" localSheetId="4">'[4]ม__ย_ _2_'!#REF!</definedName>
    <definedName name="Power_9" localSheetId="5">'[4]ม__ย_ _2_'!#REF!</definedName>
    <definedName name="Power_9">'[4]ม__ย_ _2_'!#REF!</definedName>
    <definedName name="Power_i_10" localSheetId="4">'[4]ก_ค_ _2_'!#REF!</definedName>
    <definedName name="Power_i_10" localSheetId="5">'[4]ก_ค_ _2_'!#REF!</definedName>
    <definedName name="Power_i_10">'[4]ก_ค_ _2_'!#REF!</definedName>
    <definedName name="Power_i_11" localSheetId="4">'[4]ส_ค_ _2_'!#REF!</definedName>
    <definedName name="Power_i_11" localSheetId="5">'[4]ส_ค_ _2_'!#REF!</definedName>
    <definedName name="Power_i_11">'[4]ส_ค_ _2_'!#REF!</definedName>
    <definedName name="Power_i_12" localSheetId="4">'[4]ก_ย_ _2_'!#REF!</definedName>
    <definedName name="Power_i_12" localSheetId="5">'[4]ก_ย_ _2_'!#REF!</definedName>
    <definedName name="Power_i_12">'[4]ก_ย_ _2_'!#REF!</definedName>
    <definedName name="Power_i_13" localSheetId="4">'[4]ต_ค_ _2_'!#REF!</definedName>
    <definedName name="Power_i_13" localSheetId="5">'[4]ต_ค_ _2_'!#REF!</definedName>
    <definedName name="Power_i_13">'[4]ต_ค_ _2_'!#REF!</definedName>
    <definedName name="Power_i_14" localSheetId="4">'[4]พ_ย_ _2_'!#REF!</definedName>
    <definedName name="Power_i_14" localSheetId="5">'[4]พ_ย_ _2_'!#REF!</definedName>
    <definedName name="Power_i_14">'[4]พ_ย_ _2_'!#REF!</definedName>
    <definedName name="Power_i_15" localSheetId="4">'[4]ธ_ค_ _2_'!#REF!</definedName>
    <definedName name="Power_i_15" localSheetId="5">'[4]ธ_ค_ _2_'!#REF!</definedName>
    <definedName name="Power_i_15">'[4]ธ_ค_ _2_'!#REF!</definedName>
    <definedName name="Power_i_16" localSheetId="4">#REF!</definedName>
    <definedName name="Power_i_16" localSheetId="5">#REF!</definedName>
    <definedName name="Power_i_16" localSheetId="6">#REF!</definedName>
    <definedName name="Power_i_16">#REF!</definedName>
    <definedName name="Power_i_17" localSheetId="4">#REF!</definedName>
    <definedName name="Power_i_17" localSheetId="5">#REF!</definedName>
    <definedName name="Power_i_17" localSheetId="6">#REF!</definedName>
    <definedName name="Power_i_17">#REF!</definedName>
    <definedName name="Power_i_18" localSheetId="4">#REF!</definedName>
    <definedName name="Power_i_18" localSheetId="5">#REF!</definedName>
    <definedName name="Power_i_18" localSheetId="6">#REF!</definedName>
    <definedName name="Power_i_18">#REF!</definedName>
    <definedName name="Power_i_19" localSheetId="4">#REF!</definedName>
    <definedName name="Power_i_19" localSheetId="5">#REF!</definedName>
    <definedName name="Power_i_19" localSheetId="6">#REF!</definedName>
    <definedName name="Power_i_19">#REF!</definedName>
    <definedName name="Power_i_20" localSheetId="4">#REF!</definedName>
    <definedName name="Power_i_20" localSheetId="5">#REF!</definedName>
    <definedName name="Power_i_20" localSheetId="6">#REF!</definedName>
    <definedName name="Power_i_20">#REF!</definedName>
    <definedName name="Power_i_21" localSheetId="4">#REF!</definedName>
    <definedName name="Power_i_21" localSheetId="5">#REF!</definedName>
    <definedName name="Power_i_21" localSheetId="6">#REF!</definedName>
    <definedName name="Power_i_21">#REF!</definedName>
    <definedName name="Power_i_22" localSheetId="4">#REF!</definedName>
    <definedName name="Power_i_22" localSheetId="5">#REF!</definedName>
    <definedName name="Power_i_22" localSheetId="6">#REF!</definedName>
    <definedName name="Power_i_22">#REF!</definedName>
    <definedName name="Power_i_23" localSheetId="4">#REF!</definedName>
    <definedName name="Power_i_23" localSheetId="5">#REF!</definedName>
    <definedName name="Power_i_23" localSheetId="6">#REF!</definedName>
    <definedName name="Power_i_23">#REF!</definedName>
    <definedName name="Power_i_24" localSheetId="4">#REF!</definedName>
    <definedName name="Power_i_24" localSheetId="5">#REF!</definedName>
    <definedName name="Power_i_24" localSheetId="6">#REF!</definedName>
    <definedName name="Power_i_24">#REF!</definedName>
    <definedName name="Power_i_25" localSheetId="4">#REF!</definedName>
    <definedName name="Power_i_25" localSheetId="5">#REF!</definedName>
    <definedName name="Power_i_25" localSheetId="6">#REF!</definedName>
    <definedName name="Power_i_25">#REF!</definedName>
    <definedName name="Power_i_26" localSheetId="4">#REF!</definedName>
    <definedName name="Power_i_26" localSheetId="5">#REF!</definedName>
    <definedName name="Power_i_26" localSheetId="6">#REF!</definedName>
    <definedName name="Power_i_26">#REF!</definedName>
    <definedName name="Power_i_5" localSheetId="4">'[4]ก_พ_ _2_'!#REF!</definedName>
    <definedName name="Power_i_5" localSheetId="5">'[4]ก_พ_ _2_'!#REF!</definedName>
    <definedName name="Power_i_5">'[4]ก_พ_ _2_'!#REF!</definedName>
    <definedName name="Power_i_6" localSheetId="4">'[4]ม___ค_ _2_'!#REF!</definedName>
    <definedName name="Power_i_6" localSheetId="5">'[4]ม___ค_ _2_'!#REF!</definedName>
    <definedName name="Power_i_6">'[4]ม___ค_ _2_'!#REF!</definedName>
    <definedName name="Power_i_7" localSheetId="4">'[4]เม_ย_ _2_'!#REF!</definedName>
    <definedName name="Power_i_7" localSheetId="5">'[4]เม_ย_ _2_'!#REF!</definedName>
    <definedName name="Power_i_7">'[4]เม_ย_ _2_'!#REF!</definedName>
    <definedName name="Power_i_8" localSheetId="4">'[4]พ_ค_ _2_'!#REF!</definedName>
    <definedName name="Power_i_8" localSheetId="5">'[4]พ_ค_ _2_'!#REF!</definedName>
    <definedName name="Power_i_8">'[4]พ_ค_ _2_'!#REF!</definedName>
    <definedName name="Power_i_9" localSheetId="4">'[4]ม__ย_ _2_'!#REF!</definedName>
    <definedName name="Power_i_9" localSheetId="5">'[4]ม__ย_ _2_'!#REF!</definedName>
    <definedName name="Power_i_9">'[4]ม__ย_ _2_'!#REF!</definedName>
    <definedName name="Power_o" localSheetId="4">'[4]ม_ค_ _2_'!#REF!</definedName>
    <definedName name="Power_o" localSheetId="5">'[4]ม_ค_ _2_'!#REF!</definedName>
    <definedName name="Power_o">'[4]ม_ค_ _2_'!#REF!</definedName>
    <definedName name="Power_o_10" localSheetId="4">'[4]ก_ค_ _2_'!#REF!</definedName>
    <definedName name="Power_o_10" localSheetId="5">'[4]ก_ค_ _2_'!#REF!</definedName>
    <definedName name="Power_o_10">'[4]ก_ค_ _2_'!#REF!</definedName>
    <definedName name="Power_o_11" localSheetId="4">'[4]ส_ค_ _2_'!#REF!</definedName>
    <definedName name="Power_o_11" localSheetId="5">'[4]ส_ค_ _2_'!#REF!</definedName>
    <definedName name="Power_o_11">'[4]ส_ค_ _2_'!#REF!</definedName>
    <definedName name="Power_o_12" localSheetId="4">'[4]ก_ย_ _2_'!#REF!</definedName>
    <definedName name="Power_o_12" localSheetId="5">'[4]ก_ย_ _2_'!#REF!</definedName>
    <definedName name="Power_o_12">'[4]ก_ย_ _2_'!#REF!</definedName>
    <definedName name="Power_o_13" localSheetId="4">'[4]ต_ค_ _2_'!#REF!</definedName>
    <definedName name="Power_o_13" localSheetId="5">'[4]ต_ค_ _2_'!#REF!</definedName>
    <definedName name="Power_o_13">'[4]ต_ค_ _2_'!#REF!</definedName>
    <definedName name="Power_o_14" localSheetId="4">'[4]พ_ย_ _2_'!#REF!</definedName>
    <definedName name="Power_o_14" localSheetId="5">'[4]พ_ย_ _2_'!#REF!</definedName>
    <definedName name="Power_o_14">'[4]พ_ย_ _2_'!#REF!</definedName>
    <definedName name="Power_o_15" localSheetId="4">'[4]ธ_ค_ _2_'!#REF!</definedName>
    <definedName name="Power_o_15" localSheetId="5">'[4]ธ_ค_ _2_'!#REF!</definedName>
    <definedName name="Power_o_15">'[4]ธ_ค_ _2_'!#REF!</definedName>
    <definedName name="Power_o_16" localSheetId="4">#REF!</definedName>
    <definedName name="Power_o_16" localSheetId="5">#REF!</definedName>
    <definedName name="Power_o_16" localSheetId="6">#REF!</definedName>
    <definedName name="Power_o_16">#REF!</definedName>
    <definedName name="Power_o_17" localSheetId="4">#REF!</definedName>
    <definedName name="Power_o_17" localSheetId="5">#REF!</definedName>
    <definedName name="Power_o_17" localSheetId="6">#REF!</definedName>
    <definedName name="Power_o_17">#REF!</definedName>
    <definedName name="Power_o_18" localSheetId="4">#REF!</definedName>
    <definedName name="Power_o_18" localSheetId="5">#REF!</definedName>
    <definedName name="Power_o_18" localSheetId="6">#REF!</definedName>
    <definedName name="Power_o_18">#REF!</definedName>
    <definedName name="Power_o_19" localSheetId="4">#REF!</definedName>
    <definedName name="Power_o_19" localSheetId="5">#REF!</definedName>
    <definedName name="Power_o_19" localSheetId="6">#REF!</definedName>
    <definedName name="Power_o_19">#REF!</definedName>
    <definedName name="Power_o_20" localSheetId="4">#REF!</definedName>
    <definedName name="Power_o_20" localSheetId="5">#REF!</definedName>
    <definedName name="Power_o_20" localSheetId="6">#REF!</definedName>
    <definedName name="Power_o_20">#REF!</definedName>
    <definedName name="Power_o_21" localSheetId="4">#REF!</definedName>
    <definedName name="Power_o_21" localSheetId="5">#REF!</definedName>
    <definedName name="Power_o_21" localSheetId="6">#REF!</definedName>
    <definedName name="Power_o_21">#REF!</definedName>
    <definedName name="Power_o_22" localSheetId="4">#REF!</definedName>
    <definedName name="Power_o_22" localSheetId="5">#REF!</definedName>
    <definedName name="Power_o_22" localSheetId="6">#REF!</definedName>
    <definedName name="Power_o_22">#REF!</definedName>
    <definedName name="Power_o_23" localSheetId="4">#REF!</definedName>
    <definedName name="Power_o_23" localSheetId="5">#REF!</definedName>
    <definedName name="Power_o_23" localSheetId="6">#REF!</definedName>
    <definedName name="Power_o_23">#REF!</definedName>
    <definedName name="Power_o_24" localSheetId="4">#REF!</definedName>
    <definedName name="Power_o_24" localSheetId="5">#REF!</definedName>
    <definedName name="Power_o_24" localSheetId="6">#REF!</definedName>
    <definedName name="Power_o_24">#REF!</definedName>
    <definedName name="Power_o_25" localSheetId="4">#REF!</definedName>
    <definedName name="Power_o_25" localSheetId="5">#REF!</definedName>
    <definedName name="Power_o_25" localSheetId="6">#REF!</definedName>
    <definedName name="Power_o_25">#REF!</definedName>
    <definedName name="Power_o_26" localSheetId="4">#REF!</definedName>
    <definedName name="Power_o_26" localSheetId="5">#REF!</definedName>
    <definedName name="Power_o_26" localSheetId="6">#REF!</definedName>
    <definedName name="Power_o_26">#REF!</definedName>
    <definedName name="Power_o_5" localSheetId="4">'[4]ก_พ_ _2_'!#REF!</definedName>
    <definedName name="Power_o_5" localSheetId="5">'[4]ก_พ_ _2_'!#REF!</definedName>
    <definedName name="Power_o_5">'[4]ก_พ_ _2_'!#REF!</definedName>
    <definedName name="Power_o_6" localSheetId="4">'[4]ม___ค_ _2_'!#REF!</definedName>
    <definedName name="Power_o_6" localSheetId="5">'[4]ม___ค_ _2_'!#REF!</definedName>
    <definedName name="Power_o_6">'[4]ม___ค_ _2_'!#REF!</definedName>
    <definedName name="Power_o_7" localSheetId="4">'[4]เม_ย_ _2_'!#REF!</definedName>
    <definedName name="Power_o_7" localSheetId="5">'[4]เม_ย_ _2_'!#REF!</definedName>
    <definedName name="Power_o_7">'[4]เม_ย_ _2_'!#REF!</definedName>
    <definedName name="Power_o_8" localSheetId="4">'[4]พ_ค_ _2_'!#REF!</definedName>
    <definedName name="Power_o_8" localSheetId="5">'[4]พ_ค_ _2_'!#REF!</definedName>
    <definedName name="Power_o_8">'[4]พ_ค_ _2_'!#REF!</definedName>
    <definedName name="Power_o_9" localSheetId="4">'[4]ม__ย_ _2_'!#REF!</definedName>
    <definedName name="Power_o_9" localSheetId="5">'[4]ม__ย_ _2_'!#REF!</definedName>
    <definedName name="Power_o_9">'[4]ม__ย_ _2_'!#REF!</definedName>
    <definedName name="_xlnm.Print_Area" localSheetId="6">'EF TGO AR5'!$A$1:$L$128</definedName>
    <definedName name="_xlnm.Print_Area" localSheetId="3">'สรุปการคำนวณ ปี 2567'!$A$1:$AE$69</definedName>
    <definedName name="_xlnm.Print_Area" localSheetId="0">'สรุปการคำนวณ ปี 2568'!$A$1:$AE$216</definedName>
    <definedName name="Print_Area_MI" localSheetId="4">#REF!</definedName>
    <definedName name="Print_Area_MI" localSheetId="5">#REF!</definedName>
    <definedName name="Print_Area_MI" localSheetId="6">#REF!</definedName>
    <definedName name="Print_Area_MI">#REF!</definedName>
    <definedName name="Serv" localSheetId="4">#REF!</definedName>
    <definedName name="Serv" localSheetId="5">#REF!</definedName>
    <definedName name="Serv" localSheetId="6">#REF!</definedName>
    <definedName name="Serv">#REF!</definedName>
    <definedName name="Servc" localSheetId="4">#REF!</definedName>
    <definedName name="Servc" localSheetId="5">#REF!</definedName>
    <definedName name="Servc" localSheetId="6">#REF!</definedName>
    <definedName name="Servc">#REF!</definedName>
    <definedName name="Service_10" localSheetId="4">'[4]ก_ค_ _2_'!#REF!</definedName>
    <definedName name="Service_10" localSheetId="5">'[4]ก_ค_ _2_'!#REF!</definedName>
    <definedName name="Service_10">'[4]ก_ค_ _2_'!#REF!</definedName>
    <definedName name="Service_11" localSheetId="4">'[4]ส_ค_ _2_'!#REF!</definedName>
    <definedName name="Service_11" localSheetId="5">'[4]ส_ค_ _2_'!#REF!</definedName>
    <definedName name="Service_11">'[4]ส_ค_ _2_'!#REF!</definedName>
    <definedName name="Service_12" localSheetId="4">'[4]ก_ย_ _2_'!#REF!</definedName>
    <definedName name="Service_12" localSheetId="5">'[4]ก_ย_ _2_'!#REF!</definedName>
    <definedName name="Service_12">'[4]ก_ย_ _2_'!#REF!</definedName>
    <definedName name="Service_13" localSheetId="4">'[4]ต_ค_ _2_'!#REF!</definedName>
    <definedName name="Service_13" localSheetId="5">'[4]ต_ค_ _2_'!#REF!</definedName>
    <definedName name="Service_13">'[4]ต_ค_ _2_'!#REF!</definedName>
    <definedName name="Service_14" localSheetId="4">'[4]พ_ย_ _2_'!#REF!</definedName>
    <definedName name="Service_14" localSheetId="5">'[4]พ_ย_ _2_'!#REF!</definedName>
    <definedName name="Service_14">'[4]พ_ย_ _2_'!#REF!</definedName>
    <definedName name="Service_15" localSheetId="4">'[4]ธ_ค_ _2_'!#REF!</definedName>
    <definedName name="Service_15" localSheetId="5">'[4]ธ_ค_ _2_'!#REF!</definedName>
    <definedName name="Service_15">'[4]ธ_ค_ _2_'!#REF!</definedName>
    <definedName name="Service_16" localSheetId="4">#REF!</definedName>
    <definedName name="Service_16" localSheetId="5">#REF!</definedName>
    <definedName name="Service_16" localSheetId="6">#REF!</definedName>
    <definedName name="Service_16">#REF!</definedName>
    <definedName name="Service_17" localSheetId="4">#REF!</definedName>
    <definedName name="Service_17" localSheetId="5">#REF!</definedName>
    <definedName name="Service_17" localSheetId="6">#REF!</definedName>
    <definedName name="Service_17">#REF!</definedName>
    <definedName name="Service_18" localSheetId="4">#REF!</definedName>
    <definedName name="Service_18" localSheetId="5">#REF!</definedName>
    <definedName name="Service_18" localSheetId="6">#REF!</definedName>
    <definedName name="Service_18">#REF!</definedName>
    <definedName name="Service_19" localSheetId="4">#REF!</definedName>
    <definedName name="Service_19" localSheetId="5">#REF!</definedName>
    <definedName name="Service_19" localSheetId="6">#REF!</definedName>
    <definedName name="Service_19">#REF!</definedName>
    <definedName name="Service_20" localSheetId="4">#REF!</definedName>
    <definedName name="Service_20" localSheetId="5">#REF!</definedName>
    <definedName name="Service_20" localSheetId="6">#REF!</definedName>
    <definedName name="Service_20">#REF!</definedName>
    <definedName name="Service_21" localSheetId="4">#REF!</definedName>
    <definedName name="Service_21" localSheetId="5">#REF!</definedName>
    <definedName name="Service_21" localSheetId="6">#REF!</definedName>
    <definedName name="Service_21">#REF!</definedName>
    <definedName name="Service_22" localSheetId="4">#REF!</definedName>
    <definedName name="Service_22" localSheetId="5">#REF!</definedName>
    <definedName name="Service_22" localSheetId="6">#REF!</definedName>
    <definedName name="Service_22">#REF!</definedName>
    <definedName name="Service_23" localSheetId="4">#REF!</definedName>
    <definedName name="Service_23" localSheetId="5">#REF!</definedName>
    <definedName name="Service_23" localSheetId="6">#REF!</definedName>
    <definedName name="Service_23">#REF!</definedName>
    <definedName name="Service_24" localSheetId="4">#REF!</definedName>
    <definedName name="Service_24" localSheetId="5">#REF!</definedName>
    <definedName name="Service_24" localSheetId="6">#REF!</definedName>
    <definedName name="Service_24">#REF!</definedName>
    <definedName name="Service_25" localSheetId="4">#REF!</definedName>
    <definedName name="Service_25" localSheetId="5">#REF!</definedName>
    <definedName name="Service_25" localSheetId="6">#REF!</definedName>
    <definedName name="Service_25">#REF!</definedName>
    <definedName name="Service_26" localSheetId="4">#REF!</definedName>
    <definedName name="Service_26" localSheetId="5">#REF!</definedName>
    <definedName name="Service_26" localSheetId="6">#REF!</definedName>
    <definedName name="Service_26">#REF!</definedName>
    <definedName name="Service_5" localSheetId="4">'[4]ก_พ_ _2_'!#REF!</definedName>
    <definedName name="Service_5" localSheetId="5">'[4]ก_พ_ _2_'!#REF!</definedName>
    <definedName name="Service_5">'[4]ก_พ_ _2_'!#REF!</definedName>
    <definedName name="Service_6" localSheetId="4">'[4]ม___ค_ _2_'!#REF!</definedName>
    <definedName name="Service_6" localSheetId="5">'[4]ม___ค_ _2_'!#REF!</definedName>
    <definedName name="Service_6">'[4]ม___ค_ _2_'!#REF!</definedName>
    <definedName name="Service_7" localSheetId="4">'[4]เม_ย_ _2_'!#REF!</definedName>
    <definedName name="Service_7" localSheetId="5">'[4]เม_ย_ _2_'!#REF!</definedName>
    <definedName name="Service_7">'[4]เม_ย_ _2_'!#REF!</definedName>
    <definedName name="Service_8" localSheetId="4">'[4]พ_ค_ _2_'!#REF!</definedName>
    <definedName name="Service_8" localSheetId="5">'[4]พ_ค_ _2_'!#REF!</definedName>
    <definedName name="Service_8">'[4]พ_ค_ _2_'!#REF!</definedName>
    <definedName name="Service_9" localSheetId="4">'[4]ม__ย_ _2_'!#REF!</definedName>
    <definedName name="Service_9" localSheetId="5">'[4]ม__ย_ _2_'!#REF!</definedName>
    <definedName name="Service_9">'[4]ม__ย_ _2_'!#REF!</definedName>
    <definedName name="ThEnergy" localSheetId="4">#REF!</definedName>
    <definedName name="ThEnergy" localSheetId="5">#REF!</definedName>
    <definedName name="ThEnergy" localSheetId="6">#REF!</definedName>
    <definedName name="ThEnergy">#REF!</definedName>
    <definedName name="Thermal" localSheetId="4">'[4]ม_ค_ _2_'!#REF!</definedName>
    <definedName name="Thermal" localSheetId="5">'[4]ม_ค_ _2_'!#REF!</definedName>
    <definedName name="Thermal">'[4]ม_ค_ _2_'!#REF!</definedName>
    <definedName name="Thermal_10" localSheetId="4">'[4]ก_ค_ _2_'!#REF!</definedName>
    <definedName name="Thermal_10" localSheetId="5">'[4]ก_ค_ _2_'!#REF!</definedName>
    <definedName name="Thermal_10">'[4]ก_ค_ _2_'!#REF!</definedName>
    <definedName name="Thermal_11" localSheetId="4">'[4]ส_ค_ _2_'!#REF!</definedName>
    <definedName name="Thermal_11" localSheetId="5">'[4]ส_ค_ _2_'!#REF!</definedName>
    <definedName name="Thermal_11">'[4]ส_ค_ _2_'!#REF!</definedName>
    <definedName name="Thermal_12" localSheetId="4">'[4]ก_ย_ _2_'!#REF!</definedName>
    <definedName name="Thermal_12" localSheetId="5">'[4]ก_ย_ _2_'!#REF!</definedName>
    <definedName name="Thermal_12">'[4]ก_ย_ _2_'!#REF!</definedName>
    <definedName name="Thermal_13" localSheetId="4">'[4]ต_ค_ _2_'!#REF!</definedName>
    <definedName name="Thermal_13" localSheetId="5">'[4]ต_ค_ _2_'!#REF!</definedName>
    <definedName name="Thermal_13">'[4]ต_ค_ _2_'!#REF!</definedName>
    <definedName name="Thermal_14" localSheetId="4">'[4]พ_ย_ _2_'!#REF!</definedName>
    <definedName name="Thermal_14" localSheetId="5">'[4]พ_ย_ _2_'!#REF!</definedName>
    <definedName name="Thermal_14">'[4]พ_ย_ _2_'!#REF!</definedName>
    <definedName name="Thermal_15" localSheetId="4">'[4]ธ_ค_ _2_'!#REF!</definedName>
    <definedName name="Thermal_15" localSheetId="5">'[4]ธ_ค_ _2_'!#REF!</definedName>
    <definedName name="Thermal_15">'[4]ธ_ค_ _2_'!#REF!</definedName>
    <definedName name="Thermal_16" localSheetId="4">#REF!</definedName>
    <definedName name="Thermal_16" localSheetId="5">#REF!</definedName>
    <definedName name="Thermal_16" localSheetId="6">#REF!</definedName>
    <definedName name="Thermal_16">#REF!</definedName>
    <definedName name="Thermal_17" localSheetId="4">#REF!</definedName>
    <definedName name="Thermal_17" localSheetId="5">#REF!</definedName>
    <definedName name="Thermal_17" localSheetId="6">#REF!</definedName>
    <definedName name="Thermal_17">#REF!</definedName>
    <definedName name="Thermal_18" localSheetId="4">#REF!</definedName>
    <definedName name="Thermal_18" localSheetId="5">#REF!</definedName>
    <definedName name="Thermal_18" localSheetId="6">#REF!</definedName>
    <definedName name="Thermal_18">#REF!</definedName>
    <definedName name="Thermal_19" localSheetId="4">#REF!</definedName>
    <definedName name="Thermal_19" localSheetId="5">#REF!</definedName>
    <definedName name="Thermal_19" localSheetId="6">#REF!</definedName>
    <definedName name="Thermal_19">#REF!</definedName>
    <definedName name="Thermal_20" localSheetId="4">#REF!</definedName>
    <definedName name="Thermal_20" localSheetId="5">#REF!</definedName>
    <definedName name="Thermal_20" localSheetId="6">#REF!</definedName>
    <definedName name="Thermal_20">#REF!</definedName>
    <definedName name="Thermal_21" localSheetId="4">#REF!</definedName>
    <definedName name="Thermal_21" localSheetId="5">#REF!</definedName>
    <definedName name="Thermal_21" localSheetId="6">#REF!</definedName>
    <definedName name="Thermal_21">#REF!</definedName>
    <definedName name="Thermal_22" localSheetId="4">#REF!</definedName>
    <definedName name="Thermal_22" localSheetId="5">#REF!</definedName>
    <definedName name="Thermal_22" localSheetId="6">#REF!</definedName>
    <definedName name="Thermal_22">#REF!</definedName>
    <definedName name="Thermal_23" localSheetId="4">#REF!</definedName>
    <definedName name="Thermal_23" localSheetId="5">#REF!</definedName>
    <definedName name="Thermal_23" localSheetId="6">#REF!</definedName>
    <definedName name="Thermal_23">#REF!</definedName>
    <definedName name="Thermal_24" localSheetId="4">#REF!</definedName>
    <definedName name="Thermal_24" localSheetId="5">#REF!</definedName>
    <definedName name="Thermal_24" localSheetId="6">#REF!</definedName>
    <definedName name="Thermal_24">#REF!</definedName>
    <definedName name="Thermal_25" localSheetId="4">#REF!</definedName>
    <definedName name="Thermal_25" localSheetId="5">#REF!</definedName>
    <definedName name="Thermal_25" localSheetId="6">#REF!</definedName>
    <definedName name="Thermal_25">#REF!</definedName>
    <definedName name="Thermal_26" localSheetId="4">#REF!</definedName>
    <definedName name="Thermal_26" localSheetId="5">#REF!</definedName>
    <definedName name="Thermal_26" localSheetId="6">#REF!</definedName>
    <definedName name="Thermal_26">#REF!</definedName>
    <definedName name="Thermal_5" localSheetId="4">'[4]ก_พ_ _2_'!#REF!</definedName>
    <definedName name="Thermal_5" localSheetId="5">'[4]ก_พ_ _2_'!#REF!</definedName>
    <definedName name="Thermal_5">'[4]ก_พ_ _2_'!#REF!</definedName>
    <definedName name="Thermal_6" localSheetId="4">'[4]ม___ค_ _2_'!#REF!</definedName>
    <definedName name="Thermal_6" localSheetId="5">'[4]ม___ค_ _2_'!#REF!</definedName>
    <definedName name="Thermal_6">'[4]ม___ค_ _2_'!#REF!</definedName>
    <definedName name="Thermal_7" localSheetId="4">'[4]เม_ย_ _2_'!#REF!</definedName>
    <definedName name="Thermal_7" localSheetId="5">'[4]เม_ย_ _2_'!#REF!</definedName>
    <definedName name="Thermal_7">'[4]เม_ย_ _2_'!#REF!</definedName>
    <definedName name="Thermal_8" localSheetId="4">'[4]พ_ค_ _2_'!#REF!</definedName>
    <definedName name="Thermal_8" localSheetId="5">'[4]พ_ค_ _2_'!#REF!</definedName>
    <definedName name="Thermal_8">'[4]พ_ค_ _2_'!#REF!</definedName>
    <definedName name="Thermal_9" localSheetId="4">'[4]ม__ย_ _2_'!#REF!</definedName>
    <definedName name="Thermal_9" localSheetId="5">'[4]ม__ย_ _2_'!#REF!</definedName>
    <definedName name="Thermal_9">'[4]ม__ย_ _2_'!#REF!</definedName>
    <definedName name="Thermal_i_10" localSheetId="4">'[4]ก_ค_ _2_'!#REF!</definedName>
    <definedName name="Thermal_i_10" localSheetId="5">'[4]ก_ค_ _2_'!#REF!</definedName>
    <definedName name="Thermal_i_10">'[4]ก_ค_ _2_'!#REF!</definedName>
    <definedName name="Thermal_i_11" localSheetId="4">'[4]ส_ค_ _2_'!#REF!</definedName>
    <definedName name="Thermal_i_11" localSheetId="5">'[4]ส_ค_ _2_'!#REF!</definedName>
    <definedName name="Thermal_i_11">'[4]ส_ค_ _2_'!#REF!</definedName>
    <definedName name="Thermal_i_12" localSheetId="4">'[4]ก_ย_ _2_'!#REF!</definedName>
    <definedName name="Thermal_i_12" localSheetId="5">'[4]ก_ย_ _2_'!#REF!</definedName>
    <definedName name="Thermal_i_12">'[4]ก_ย_ _2_'!#REF!</definedName>
    <definedName name="Thermal_i_13" localSheetId="4">'[4]ต_ค_ _2_'!#REF!</definedName>
    <definedName name="Thermal_i_13" localSheetId="5">'[4]ต_ค_ _2_'!#REF!</definedName>
    <definedName name="Thermal_i_13">'[4]ต_ค_ _2_'!#REF!</definedName>
    <definedName name="Thermal_i_14" localSheetId="4">'[4]พ_ย_ _2_'!#REF!</definedName>
    <definedName name="Thermal_i_14" localSheetId="5">'[4]พ_ย_ _2_'!#REF!</definedName>
    <definedName name="Thermal_i_14">'[4]พ_ย_ _2_'!#REF!</definedName>
    <definedName name="Thermal_i_15" localSheetId="4">'[4]ธ_ค_ _2_'!#REF!</definedName>
    <definedName name="Thermal_i_15" localSheetId="5">'[4]ธ_ค_ _2_'!#REF!</definedName>
    <definedName name="Thermal_i_15">'[4]ธ_ค_ _2_'!#REF!</definedName>
    <definedName name="Thermal_i_16" localSheetId="4">#REF!</definedName>
    <definedName name="Thermal_i_16" localSheetId="5">#REF!</definedName>
    <definedName name="Thermal_i_16" localSheetId="6">#REF!</definedName>
    <definedName name="Thermal_i_16">#REF!</definedName>
    <definedName name="Thermal_i_17" localSheetId="4">#REF!</definedName>
    <definedName name="Thermal_i_17" localSheetId="5">#REF!</definedName>
    <definedName name="Thermal_i_17" localSheetId="6">#REF!</definedName>
    <definedName name="Thermal_i_17">#REF!</definedName>
    <definedName name="Thermal_i_18" localSheetId="4">#REF!</definedName>
    <definedName name="Thermal_i_18" localSheetId="5">#REF!</definedName>
    <definedName name="Thermal_i_18" localSheetId="6">#REF!</definedName>
    <definedName name="Thermal_i_18">#REF!</definedName>
    <definedName name="Thermal_i_19" localSheetId="4">#REF!</definedName>
    <definedName name="Thermal_i_19" localSheetId="5">#REF!</definedName>
    <definedName name="Thermal_i_19" localSheetId="6">#REF!</definedName>
    <definedName name="Thermal_i_19">#REF!</definedName>
    <definedName name="Thermal_i_20" localSheetId="4">#REF!</definedName>
    <definedName name="Thermal_i_20" localSheetId="5">#REF!</definedName>
    <definedName name="Thermal_i_20" localSheetId="6">#REF!</definedName>
    <definedName name="Thermal_i_20">#REF!</definedName>
    <definedName name="Thermal_i_21" localSheetId="4">#REF!</definedName>
    <definedName name="Thermal_i_21" localSheetId="5">#REF!</definedName>
    <definedName name="Thermal_i_21" localSheetId="6">#REF!</definedName>
    <definedName name="Thermal_i_21">#REF!</definedName>
    <definedName name="Thermal_i_22" localSheetId="4">#REF!</definedName>
    <definedName name="Thermal_i_22" localSheetId="5">#REF!</definedName>
    <definedName name="Thermal_i_22" localSheetId="6">#REF!</definedName>
    <definedName name="Thermal_i_22">#REF!</definedName>
    <definedName name="Thermal_i_23" localSheetId="4">#REF!</definedName>
    <definedName name="Thermal_i_23" localSheetId="5">#REF!</definedName>
    <definedName name="Thermal_i_23" localSheetId="6">#REF!</definedName>
    <definedName name="Thermal_i_23">#REF!</definedName>
    <definedName name="Thermal_i_24" localSheetId="4">#REF!</definedName>
    <definedName name="Thermal_i_24" localSheetId="5">#REF!</definedName>
    <definedName name="Thermal_i_24" localSheetId="6">#REF!</definedName>
    <definedName name="Thermal_i_24">#REF!</definedName>
    <definedName name="Thermal_i_25" localSheetId="4">#REF!</definedName>
    <definedName name="Thermal_i_25" localSheetId="5">#REF!</definedName>
    <definedName name="Thermal_i_25" localSheetId="6">#REF!</definedName>
    <definedName name="Thermal_i_25">#REF!</definedName>
    <definedName name="Thermal_i_26" localSheetId="4">#REF!</definedName>
    <definedName name="Thermal_i_26" localSheetId="5">#REF!</definedName>
    <definedName name="Thermal_i_26" localSheetId="6">#REF!</definedName>
    <definedName name="Thermal_i_26">#REF!</definedName>
    <definedName name="Thermal_i_5" localSheetId="4">'[4]ก_พ_ _2_'!#REF!</definedName>
    <definedName name="Thermal_i_5" localSheetId="5">'[4]ก_พ_ _2_'!#REF!</definedName>
    <definedName name="Thermal_i_5">'[4]ก_พ_ _2_'!#REF!</definedName>
    <definedName name="Thermal_i_6" localSheetId="4">'[4]ม___ค_ _2_'!#REF!</definedName>
    <definedName name="Thermal_i_6" localSheetId="5">'[4]ม___ค_ _2_'!#REF!</definedName>
    <definedName name="Thermal_i_6">'[4]ม___ค_ _2_'!#REF!</definedName>
    <definedName name="Thermal_i_7" localSheetId="4">'[4]เม_ย_ _2_'!#REF!</definedName>
    <definedName name="Thermal_i_7" localSheetId="5">'[4]เม_ย_ _2_'!#REF!</definedName>
    <definedName name="Thermal_i_7">'[4]เม_ย_ _2_'!#REF!</definedName>
    <definedName name="Thermal_i_8" localSheetId="4">'[4]พ_ค_ _2_'!#REF!</definedName>
    <definedName name="Thermal_i_8" localSheetId="5">'[4]พ_ค_ _2_'!#REF!</definedName>
    <definedName name="Thermal_i_8">'[4]พ_ค_ _2_'!#REF!</definedName>
    <definedName name="Thermal_i_9" localSheetId="4">'[4]ม__ย_ _2_'!#REF!</definedName>
    <definedName name="Thermal_i_9" localSheetId="5">'[4]ม__ย_ _2_'!#REF!</definedName>
    <definedName name="Thermal_i_9">'[4]ม__ย_ _2_'!#REF!</definedName>
    <definedName name="Thermal_o" localSheetId="4">'[4]ม_ค_ _2_'!#REF!</definedName>
    <definedName name="Thermal_o" localSheetId="5">'[4]ม_ค_ _2_'!#REF!</definedName>
    <definedName name="Thermal_o">'[4]ม_ค_ _2_'!#REF!</definedName>
    <definedName name="Thermal_o_10" localSheetId="4">'[4]ก_ค_ _2_'!#REF!</definedName>
    <definedName name="Thermal_o_10" localSheetId="5">'[4]ก_ค_ _2_'!#REF!</definedName>
    <definedName name="Thermal_o_10">'[4]ก_ค_ _2_'!#REF!</definedName>
    <definedName name="Thermal_o_11" localSheetId="4">'[4]ส_ค_ _2_'!#REF!</definedName>
    <definedName name="Thermal_o_11" localSheetId="5">'[4]ส_ค_ _2_'!#REF!</definedName>
    <definedName name="Thermal_o_11">'[4]ส_ค_ _2_'!#REF!</definedName>
    <definedName name="Thermal_o_12" localSheetId="4">'[4]ก_ย_ _2_'!#REF!</definedName>
    <definedName name="Thermal_o_12" localSheetId="5">'[4]ก_ย_ _2_'!#REF!</definedName>
    <definedName name="Thermal_o_12">'[4]ก_ย_ _2_'!#REF!</definedName>
    <definedName name="Thermal_o_13" localSheetId="4">'[4]ต_ค_ _2_'!#REF!</definedName>
    <definedName name="Thermal_o_13" localSheetId="5">'[4]ต_ค_ _2_'!#REF!</definedName>
    <definedName name="Thermal_o_13">'[4]ต_ค_ _2_'!#REF!</definedName>
    <definedName name="Thermal_o_14" localSheetId="4">'[4]พ_ย_ _2_'!#REF!</definedName>
    <definedName name="Thermal_o_14" localSheetId="5">'[4]พ_ย_ _2_'!#REF!</definedName>
    <definedName name="Thermal_o_14">'[4]พ_ย_ _2_'!#REF!</definedName>
    <definedName name="Thermal_o_15" localSheetId="4">'[4]ธ_ค_ _2_'!#REF!</definedName>
    <definedName name="Thermal_o_15" localSheetId="5">'[4]ธ_ค_ _2_'!#REF!</definedName>
    <definedName name="Thermal_o_15">'[4]ธ_ค_ _2_'!#REF!</definedName>
    <definedName name="Thermal_o_16" localSheetId="4">#REF!</definedName>
    <definedName name="Thermal_o_16" localSheetId="5">#REF!</definedName>
    <definedName name="Thermal_o_16" localSheetId="6">#REF!</definedName>
    <definedName name="Thermal_o_16">#REF!</definedName>
    <definedName name="Thermal_o_17" localSheetId="4">#REF!</definedName>
    <definedName name="Thermal_o_17" localSheetId="5">#REF!</definedName>
    <definedName name="Thermal_o_17" localSheetId="6">#REF!</definedName>
    <definedName name="Thermal_o_17">#REF!</definedName>
    <definedName name="Thermal_o_18" localSheetId="4">#REF!</definedName>
    <definedName name="Thermal_o_18" localSheetId="5">#REF!</definedName>
    <definedName name="Thermal_o_18" localSheetId="6">#REF!</definedName>
    <definedName name="Thermal_o_18">#REF!</definedName>
    <definedName name="Thermal_o_19" localSheetId="4">#REF!</definedName>
    <definedName name="Thermal_o_19" localSheetId="5">#REF!</definedName>
    <definedName name="Thermal_o_19" localSheetId="6">#REF!</definedName>
    <definedName name="Thermal_o_19">#REF!</definedName>
    <definedName name="Thermal_o_20" localSheetId="4">#REF!</definedName>
    <definedName name="Thermal_o_20" localSheetId="5">#REF!</definedName>
    <definedName name="Thermal_o_20" localSheetId="6">#REF!</definedName>
    <definedName name="Thermal_o_20">#REF!</definedName>
    <definedName name="Thermal_o_21" localSheetId="4">#REF!</definedName>
    <definedName name="Thermal_o_21" localSheetId="5">#REF!</definedName>
    <definedName name="Thermal_o_21" localSheetId="6">#REF!</definedName>
    <definedName name="Thermal_o_21">#REF!</definedName>
    <definedName name="Thermal_o_22" localSheetId="4">#REF!</definedName>
    <definedName name="Thermal_o_22" localSheetId="5">#REF!</definedName>
    <definedName name="Thermal_o_22" localSheetId="6">#REF!</definedName>
    <definedName name="Thermal_o_22">#REF!</definedName>
    <definedName name="Thermal_o_23" localSheetId="4">#REF!</definedName>
    <definedName name="Thermal_o_23" localSheetId="5">#REF!</definedName>
    <definedName name="Thermal_o_23" localSheetId="6">#REF!</definedName>
    <definedName name="Thermal_o_23">#REF!</definedName>
    <definedName name="Thermal_o_24" localSheetId="4">#REF!</definedName>
    <definedName name="Thermal_o_24" localSheetId="5">#REF!</definedName>
    <definedName name="Thermal_o_24" localSheetId="6">#REF!</definedName>
    <definedName name="Thermal_o_24">#REF!</definedName>
    <definedName name="Thermal_o_25" localSheetId="4">#REF!</definedName>
    <definedName name="Thermal_o_25" localSheetId="5">#REF!</definedName>
    <definedName name="Thermal_o_25" localSheetId="6">#REF!</definedName>
    <definedName name="Thermal_o_25">#REF!</definedName>
    <definedName name="Thermal_o_26" localSheetId="4">#REF!</definedName>
    <definedName name="Thermal_o_26" localSheetId="5">#REF!</definedName>
    <definedName name="Thermal_o_26" localSheetId="6">#REF!</definedName>
    <definedName name="Thermal_o_26">#REF!</definedName>
    <definedName name="Thermal_o_5" localSheetId="4">'[4]ก_พ_ _2_'!#REF!</definedName>
    <definedName name="Thermal_o_5" localSheetId="5">'[4]ก_พ_ _2_'!#REF!</definedName>
    <definedName name="Thermal_o_5">'[4]ก_พ_ _2_'!#REF!</definedName>
    <definedName name="Thermal_o_6" localSheetId="4">'[4]ม___ค_ _2_'!#REF!</definedName>
    <definedName name="Thermal_o_6" localSheetId="5">'[4]ม___ค_ _2_'!#REF!</definedName>
    <definedName name="Thermal_o_6">'[4]ม___ค_ _2_'!#REF!</definedName>
    <definedName name="Thermal_o_7" localSheetId="4">'[4]เม_ย_ _2_'!#REF!</definedName>
    <definedName name="Thermal_o_7" localSheetId="5">'[4]เม_ย_ _2_'!#REF!</definedName>
    <definedName name="Thermal_o_7">'[4]เม_ย_ _2_'!#REF!</definedName>
    <definedName name="Thermal_o_8" localSheetId="4">'[4]พ_ค_ _2_'!#REF!</definedName>
    <definedName name="Thermal_o_8" localSheetId="5">'[4]พ_ค_ _2_'!#REF!</definedName>
    <definedName name="Thermal_o_8">'[4]พ_ค_ _2_'!#REF!</definedName>
    <definedName name="Thermal_o_9" localSheetId="4">'[4]ม__ย_ _2_'!#REF!</definedName>
    <definedName name="Thermal_o_9" localSheetId="5">'[4]ม__ย_ _2_'!#REF!</definedName>
    <definedName name="Thermal_o_9">'[4]ม__ย_ _2_'!#REF!</definedName>
    <definedName name="Tin" localSheetId="4">#REF!</definedName>
    <definedName name="Tin" localSheetId="5">#REF!</definedName>
    <definedName name="Tin" localSheetId="6">#REF!</definedName>
    <definedName name="Tin">#REF!</definedName>
    <definedName name="Tout" localSheetId="4">#REF!</definedName>
    <definedName name="Tout" localSheetId="5">#REF!</definedName>
    <definedName name="Tout" localSheetId="6">#REF!</definedName>
    <definedName name="Tout">#REF!</definedName>
    <definedName name="X" localSheetId="4">#REF!</definedName>
    <definedName name="X" localSheetId="5">#REF!</definedName>
    <definedName name="X" localSheetId="6">#REF!</definedName>
    <definedName name="X">#REF!</definedName>
    <definedName name="Y" localSheetId="4">#REF!</definedName>
    <definedName name="Y" localSheetId="5">#REF!</definedName>
    <definedName name="Y" localSheetId="6">#REF!</definedName>
    <definedName name="Y">#REF!</definedName>
    <definedName name="Z" localSheetId="4">#REF!</definedName>
    <definedName name="Z" localSheetId="5">#REF!</definedName>
    <definedName name="Z" localSheetId="6">#REF!</definedName>
    <definedName name="Z">#REF!</definedName>
    <definedName name="Z_BORDER" localSheetId="4">#REF!</definedName>
    <definedName name="Z_BORDER" localSheetId="5">#REF!</definedName>
    <definedName name="Z_BORDER" localSheetId="6">#REF!</definedName>
    <definedName name="Z_BORDER">#REF!</definedName>
    <definedName name="กนื่ก่ากดสส" localSheetId="4">#REF!</definedName>
    <definedName name="กนื่ก่ากดสส" localSheetId="5">#REF!</definedName>
    <definedName name="กนื่ก่ากดสส">#REF!</definedName>
    <definedName name="กิจกรรม" localSheetId="4">#REF!</definedName>
    <definedName name="กิจกรรม" localSheetId="5">#REF!</definedName>
    <definedName name="กิจกรรม">#REF!</definedName>
    <definedName name="กิจกรรม_v1" localSheetId="4">#REF!</definedName>
    <definedName name="กิจกรรม_v1" localSheetId="5">#REF!</definedName>
    <definedName name="กิจกรรม_v1">#REF!</definedName>
    <definedName name="จำนวนผู้โดยสาร" localSheetId="4">#REF!</definedName>
    <definedName name="จำนวนผู้โดยสาร" localSheetId="5">#REF!</definedName>
    <definedName name="จำนวนผู้โดยสาร">#REF!</definedName>
    <definedName name="น้ำ" localSheetId="4">#REF!</definedName>
    <definedName name="น้ำ" localSheetId="5">#REF!</definedName>
    <definedName name="น้ำ">#REF!</definedName>
    <definedName name="โส_1" localSheetId="4">'[4]ก_ย_ _2_'!#REF!</definedName>
    <definedName name="โส_1" localSheetId="5">'[4]ก_ย_ _2_'!#REF!</definedName>
    <definedName name="โส_1">'[4]ก_ย_ _2_'!#REF!</definedName>
  </definedNames>
  <calcPr calcId="191029"/>
</workbook>
</file>

<file path=xl/calcChain.xml><?xml version="1.0" encoding="utf-8"?>
<calcChain xmlns="http://schemas.openxmlformats.org/spreadsheetml/2006/main">
  <c r="AC21" i="1" l="1"/>
  <c r="AA21" i="1"/>
  <c r="Y21" i="1"/>
  <c r="W21" i="1"/>
  <c r="U21" i="1"/>
  <c r="S21" i="1"/>
  <c r="Q21" i="1"/>
  <c r="O21" i="1"/>
  <c r="M21" i="1"/>
  <c r="K21" i="1"/>
  <c r="I21" i="1"/>
  <c r="G21" i="1"/>
  <c r="D133" i="1" l="1"/>
  <c r="E133" i="1"/>
  <c r="F133" i="1"/>
  <c r="G133" i="1"/>
  <c r="H133" i="1"/>
  <c r="I133" i="1"/>
  <c r="J133" i="1"/>
  <c r="K133" i="1"/>
  <c r="L133" i="1"/>
  <c r="M133" i="1"/>
  <c r="N133" i="1"/>
  <c r="O133" i="1"/>
  <c r="P133" i="1"/>
  <c r="Q133" i="1"/>
  <c r="R133" i="1"/>
  <c r="S133" i="1"/>
  <c r="T133" i="1"/>
  <c r="U133" i="1"/>
  <c r="V133" i="1"/>
  <c r="W133" i="1"/>
  <c r="X133" i="1"/>
  <c r="Y133" i="1"/>
  <c r="Z133" i="1"/>
  <c r="AA133" i="1"/>
  <c r="AE133" i="1" l="1"/>
  <c r="AD133" i="1"/>
  <c r="C57" i="8"/>
  <c r="D57" i="8"/>
  <c r="E57" i="8"/>
  <c r="F57" i="8"/>
  <c r="G57" i="8"/>
  <c r="H57" i="8"/>
  <c r="I57" i="8"/>
  <c r="J57" i="8"/>
  <c r="K57" i="8"/>
  <c r="L57" i="8"/>
  <c r="M57" i="8"/>
  <c r="N57" i="8"/>
  <c r="M86" i="1"/>
  <c r="L65" i="8" s="1"/>
  <c r="L86" i="1"/>
  <c r="K65" i="8" s="1"/>
  <c r="O57" i="8" l="1"/>
  <c r="P57" i="8"/>
  <c r="I23" i="10" l="1"/>
  <c r="E4" i="10"/>
  <c r="D4" i="10"/>
  <c r="O3" i="10"/>
  <c r="G23" i="10" s="1"/>
  <c r="Q2" i="10"/>
  <c r="K4" i="10" s="1"/>
  <c r="O2" i="10"/>
  <c r="J23" i="10" s="1"/>
  <c r="L4" i="10" l="1"/>
  <c r="M4" i="10"/>
  <c r="F4" i="10"/>
  <c r="N4" i="10"/>
  <c r="D29" i="10"/>
  <c r="G4" i="10"/>
  <c r="C23" i="10"/>
  <c r="H4" i="10"/>
  <c r="I4" i="10"/>
  <c r="J4" i="10"/>
  <c r="C4" i="10"/>
  <c r="O4" i="10" l="1"/>
  <c r="AB133" i="1" l="1"/>
  <c r="AH18" i="8" l="1"/>
  <c r="M20" i="1" l="1"/>
  <c r="M12" i="1"/>
  <c r="M13" i="1"/>
  <c r="D86" i="1" l="1"/>
  <c r="C65" i="8" s="1"/>
  <c r="G86" i="1"/>
  <c r="F65" i="8" s="1"/>
  <c r="F86" i="1"/>
  <c r="E65" i="8" s="1"/>
  <c r="E86" i="1"/>
  <c r="D65" i="8" s="1"/>
  <c r="H86" i="1"/>
  <c r="G65" i="8" s="1"/>
  <c r="I86" i="1"/>
  <c r="H65" i="8" s="1"/>
  <c r="J86" i="1"/>
  <c r="I65" i="8" s="1"/>
  <c r="K86" i="1"/>
  <c r="J65" i="8" s="1"/>
  <c r="N86" i="1"/>
  <c r="M65" i="8" s="1"/>
  <c r="O86" i="1"/>
  <c r="N65" i="8" s="1"/>
  <c r="O85" i="1"/>
  <c r="N85" i="1"/>
  <c r="M85" i="1"/>
  <c r="L85" i="1"/>
  <c r="K85" i="1"/>
  <c r="J85" i="1"/>
  <c r="I85" i="1"/>
  <c r="H85" i="1"/>
  <c r="G85" i="1"/>
  <c r="F85" i="1"/>
  <c r="E85" i="1"/>
  <c r="D85" i="1"/>
  <c r="P65" i="8" l="1"/>
  <c r="O65" i="8"/>
  <c r="K3" i="4"/>
  <c r="L3" i="4"/>
  <c r="N3" i="4"/>
  <c r="E3" i="4"/>
  <c r="C3" i="4"/>
  <c r="M3" i="4"/>
  <c r="G3" i="4"/>
  <c r="D3" i="4"/>
  <c r="F3" i="4"/>
  <c r="H3" i="4"/>
  <c r="I3" i="4"/>
  <c r="J3" i="4"/>
  <c r="AB24" i="8"/>
  <c r="AB23" i="8"/>
  <c r="N3" i="9" s="1"/>
  <c r="N4" i="9" s="1"/>
  <c r="M12" i="9" s="1"/>
  <c r="M13" i="9" s="1"/>
  <c r="AB21" i="8"/>
  <c r="AB20" i="8"/>
  <c r="Z24" i="8"/>
  <c r="Z23" i="8"/>
  <c r="M3" i="9" s="1"/>
  <c r="M4" i="9" s="1"/>
  <c r="L12" i="9" s="1"/>
  <c r="L13" i="9" s="1"/>
  <c r="Z21" i="8"/>
  <c r="Z20" i="8"/>
  <c r="X24" i="8"/>
  <c r="X23" i="8"/>
  <c r="L3" i="9" s="1"/>
  <c r="L4" i="9" s="1"/>
  <c r="K12" i="9" s="1"/>
  <c r="K13" i="9" s="1"/>
  <c r="X21" i="8"/>
  <c r="X20" i="8"/>
  <c r="V24" i="8"/>
  <c r="V23" i="8"/>
  <c r="K3" i="9" s="1"/>
  <c r="K4" i="9" s="1"/>
  <c r="J12" i="9" s="1"/>
  <c r="J13" i="9" s="1"/>
  <c r="V21" i="8"/>
  <c r="V20" i="8"/>
  <c r="T24" i="8"/>
  <c r="T23" i="8"/>
  <c r="J3" i="9" s="1"/>
  <c r="J4" i="9" s="1"/>
  <c r="I12" i="9" s="1"/>
  <c r="I13" i="9" s="1"/>
  <c r="T21" i="8"/>
  <c r="T20" i="8"/>
  <c r="R24" i="8"/>
  <c r="R23" i="8"/>
  <c r="I3" i="9" s="1"/>
  <c r="I4" i="9" s="1"/>
  <c r="H12" i="9" s="1"/>
  <c r="H13" i="9" s="1"/>
  <c r="R21" i="8"/>
  <c r="R20" i="8"/>
  <c r="P24" i="8"/>
  <c r="P23" i="8"/>
  <c r="H3" i="9" s="1"/>
  <c r="H4" i="9" s="1"/>
  <c r="G12" i="9" s="1"/>
  <c r="G13" i="9" s="1"/>
  <c r="P21" i="8"/>
  <c r="P20" i="8"/>
  <c r="N24" i="8"/>
  <c r="N23" i="8"/>
  <c r="G3" i="9" s="1"/>
  <c r="G4" i="9" s="1"/>
  <c r="F12" i="9" s="1"/>
  <c r="F13" i="9" s="1"/>
  <c r="N21" i="8"/>
  <c r="N20" i="8"/>
  <c r="L24" i="8"/>
  <c r="L23" i="8"/>
  <c r="F3" i="9" s="1"/>
  <c r="F4" i="9" s="1"/>
  <c r="E12" i="9" s="1"/>
  <c r="E13" i="9" s="1"/>
  <c r="L21" i="8"/>
  <c r="L20" i="8"/>
  <c r="J24" i="8"/>
  <c r="J23" i="8"/>
  <c r="E3" i="9" s="1"/>
  <c r="E4" i="9" s="1"/>
  <c r="D12" i="9" s="1"/>
  <c r="D13" i="9" s="1"/>
  <c r="J21" i="8"/>
  <c r="J20" i="8"/>
  <c r="H24" i="8"/>
  <c r="H23" i="8"/>
  <c r="D3" i="9" s="1"/>
  <c r="D4" i="9" s="1"/>
  <c r="C12" i="9" s="1"/>
  <c r="C13" i="9" s="1"/>
  <c r="H21" i="8"/>
  <c r="H20" i="8"/>
  <c r="AB13" i="8"/>
  <c r="AB12" i="8"/>
  <c r="Z13" i="8"/>
  <c r="Z12" i="8"/>
  <c r="X13" i="8"/>
  <c r="X12" i="8"/>
  <c r="V13" i="8"/>
  <c r="V12" i="8"/>
  <c r="T13" i="8"/>
  <c r="T12" i="8"/>
  <c r="R13" i="8"/>
  <c r="R12" i="8"/>
  <c r="P13" i="8"/>
  <c r="P12" i="8"/>
  <c r="N13" i="8"/>
  <c r="N12" i="8"/>
  <c r="L13" i="8"/>
  <c r="L12" i="8"/>
  <c r="J13" i="8"/>
  <c r="J12" i="8"/>
  <c r="H13" i="8"/>
  <c r="H12" i="8"/>
  <c r="F21" i="8"/>
  <c r="F23" i="8"/>
  <c r="C3" i="9" s="1"/>
  <c r="F24" i="8"/>
  <c r="F20" i="8"/>
  <c r="F13" i="8"/>
  <c r="F12" i="8"/>
  <c r="O3" i="9" l="1"/>
  <c r="O4" i="9" s="1"/>
  <c r="N12" i="9" s="1"/>
  <c r="N13" i="9" s="1"/>
  <c r="C4" i="9"/>
  <c r="B12" i="9" s="1"/>
  <c r="B13" i="9" s="1"/>
  <c r="AA24" i="8"/>
  <c r="Y24" i="8"/>
  <c r="W24" i="8"/>
  <c r="U24" i="8"/>
  <c r="S24" i="8"/>
  <c r="Q24" i="8"/>
  <c r="O24" i="8"/>
  <c r="M24" i="8"/>
  <c r="K24" i="8"/>
  <c r="I24" i="8"/>
  <c r="G24" i="8"/>
  <c r="D139" i="1" l="1"/>
  <c r="C63" i="8"/>
  <c r="L139" i="1"/>
  <c r="G63" i="8"/>
  <c r="T139" i="1"/>
  <c r="K63" i="8"/>
  <c r="R139" i="1"/>
  <c r="J63" i="8"/>
  <c r="N139" i="1"/>
  <c r="H63" i="8"/>
  <c r="V139" i="1"/>
  <c r="L63" i="8"/>
  <c r="J139" i="1"/>
  <c r="F63" i="8"/>
  <c r="F139" i="1"/>
  <c r="D63" i="8"/>
  <c r="H139" i="1"/>
  <c r="E63" i="8"/>
  <c r="P139" i="1"/>
  <c r="I63" i="8"/>
  <c r="X139" i="1"/>
  <c r="M63" i="8"/>
  <c r="AH24" i="8"/>
  <c r="AC23" i="1"/>
  <c r="AC13" i="1"/>
  <c r="AC12" i="1"/>
  <c r="AA23" i="1"/>
  <c r="AA13" i="1"/>
  <c r="AA12" i="1"/>
  <c r="Y23" i="1"/>
  <c r="Y13" i="1"/>
  <c r="Y12" i="1"/>
  <c r="W23" i="1"/>
  <c r="W13" i="1"/>
  <c r="W12" i="1"/>
  <c r="U23" i="1"/>
  <c r="U13" i="1"/>
  <c r="U12" i="1"/>
  <c r="S23" i="1"/>
  <c r="S13" i="1"/>
  <c r="S12" i="1"/>
  <c r="Q23" i="1"/>
  <c r="Q13" i="1"/>
  <c r="Q12" i="1"/>
  <c r="O23" i="1"/>
  <c r="O13" i="1"/>
  <c r="O12" i="1"/>
  <c r="M23" i="1"/>
  <c r="K20" i="1"/>
  <c r="K13" i="1"/>
  <c r="K12" i="1"/>
  <c r="I23" i="1"/>
  <c r="I13" i="1"/>
  <c r="I12" i="1"/>
  <c r="G23" i="1"/>
  <c r="H21" i="1"/>
  <c r="G13" i="1"/>
  <c r="G12" i="1"/>
  <c r="AC20" i="1" l="1"/>
  <c r="I20" i="1"/>
  <c r="O20" i="1"/>
  <c r="Q20" i="1"/>
  <c r="W20" i="1"/>
  <c r="AA20" i="1"/>
  <c r="U20" i="1"/>
  <c r="S20" i="1" l="1"/>
  <c r="Y20" i="1"/>
  <c r="G20" i="1" l="1"/>
  <c r="F3" i="5" l="1"/>
  <c r="D3" i="5"/>
  <c r="C3" i="5"/>
  <c r="N13" i="1"/>
  <c r="K128" i="1" s="1"/>
  <c r="L13" i="1"/>
  <c r="I128" i="1" s="1"/>
  <c r="J13" i="1"/>
  <c r="G128" i="1" s="1"/>
  <c r="N12" i="1"/>
  <c r="K127" i="1" s="1"/>
  <c r="L12" i="1"/>
  <c r="I127" i="1" s="1"/>
  <c r="J12" i="1"/>
  <c r="G127" i="1" s="1"/>
  <c r="N3" i="5"/>
  <c r="M3" i="5"/>
  <c r="L3" i="5"/>
  <c r="K3" i="5"/>
  <c r="J3" i="5"/>
  <c r="I3" i="5"/>
  <c r="H3" i="5"/>
  <c r="G3" i="5"/>
  <c r="AC16" i="8"/>
  <c r="AA16" i="8"/>
  <c r="Y16" i="8"/>
  <c r="W16" i="8"/>
  <c r="U16" i="8"/>
  <c r="S16" i="8"/>
  <c r="Q16" i="8"/>
  <c r="O16" i="8"/>
  <c r="M16" i="8"/>
  <c r="K16" i="8"/>
  <c r="I16" i="8"/>
  <c r="G16" i="8"/>
  <c r="AC24" i="8"/>
  <c r="AC23" i="8"/>
  <c r="AA23" i="8"/>
  <c r="Y23" i="8"/>
  <c r="W23" i="8"/>
  <c r="U23" i="8"/>
  <c r="Q23" i="8"/>
  <c r="O23" i="8"/>
  <c r="M23" i="8"/>
  <c r="K23" i="8"/>
  <c r="I23" i="8"/>
  <c r="G23" i="8"/>
  <c r="AC22" i="8"/>
  <c r="AA22" i="8"/>
  <c r="Y22" i="8"/>
  <c r="W22" i="8"/>
  <c r="U22" i="8"/>
  <c r="S22" i="8"/>
  <c r="Q22" i="8"/>
  <c r="O22" i="8"/>
  <c r="M22" i="8"/>
  <c r="K22" i="8"/>
  <c r="I22" i="8"/>
  <c r="G22" i="8"/>
  <c r="AC21" i="8"/>
  <c r="AA21" i="8"/>
  <c r="Y21" i="8"/>
  <c r="W21" i="8"/>
  <c r="U21" i="8"/>
  <c r="S21" i="8"/>
  <c r="Q21" i="8"/>
  <c r="O21" i="8"/>
  <c r="M21" i="8"/>
  <c r="K21" i="8"/>
  <c r="I21" i="8"/>
  <c r="G21" i="8"/>
  <c r="AC20" i="8"/>
  <c r="AA20" i="8"/>
  <c r="Y20" i="8"/>
  <c r="W20" i="8"/>
  <c r="U20" i="8"/>
  <c r="S20" i="8"/>
  <c r="Q20" i="8"/>
  <c r="O20" i="8"/>
  <c r="M20" i="8"/>
  <c r="K20" i="8"/>
  <c r="I20" i="8"/>
  <c r="G20" i="8"/>
  <c r="AC13" i="8"/>
  <c r="AA13" i="8"/>
  <c r="Y13" i="8"/>
  <c r="W13" i="8"/>
  <c r="U13" i="8"/>
  <c r="S13" i="8"/>
  <c r="Q13" i="8"/>
  <c r="O13" i="8"/>
  <c r="M13" i="8"/>
  <c r="K13" i="8"/>
  <c r="I13" i="8"/>
  <c r="G13" i="8"/>
  <c r="AC12" i="8"/>
  <c r="AA12" i="8"/>
  <c r="Y12" i="8"/>
  <c r="W12" i="8"/>
  <c r="U12" i="8"/>
  <c r="S12" i="8"/>
  <c r="Q12" i="8"/>
  <c r="O12" i="8"/>
  <c r="M12" i="8"/>
  <c r="K12" i="8"/>
  <c r="I12" i="8"/>
  <c r="G12" i="8"/>
  <c r="N127" i="1" l="1"/>
  <c r="H51" i="8"/>
  <c r="N128" i="1"/>
  <c r="H52" i="8"/>
  <c r="N135" i="1"/>
  <c r="H59" i="8"/>
  <c r="F136" i="1"/>
  <c r="D60" i="8"/>
  <c r="F137" i="1"/>
  <c r="D61" i="8"/>
  <c r="F138" i="1"/>
  <c r="D62" i="8"/>
  <c r="F131" i="1"/>
  <c r="D55" i="8"/>
  <c r="V131" i="1"/>
  <c r="L55" i="8"/>
  <c r="P127" i="1"/>
  <c r="I51" i="8"/>
  <c r="H128" i="1"/>
  <c r="E52" i="8"/>
  <c r="P128" i="1"/>
  <c r="I52" i="8"/>
  <c r="X128" i="1"/>
  <c r="M52" i="8"/>
  <c r="H135" i="1"/>
  <c r="E59" i="8"/>
  <c r="P135" i="1"/>
  <c r="I59" i="8"/>
  <c r="X135" i="1"/>
  <c r="M59" i="8"/>
  <c r="H136" i="1"/>
  <c r="E60" i="8"/>
  <c r="P136" i="1"/>
  <c r="I60" i="8"/>
  <c r="X136" i="1"/>
  <c r="M60" i="8"/>
  <c r="H137" i="1"/>
  <c r="E61" i="8"/>
  <c r="P137" i="1"/>
  <c r="I61" i="8"/>
  <c r="X137" i="1"/>
  <c r="M61" i="8"/>
  <c r="H138" i="1"/>
  <c r="E62" i="8"/>
  <c r="R138" i="1"/>
  <c r="J62" i="8"/>
  <c r="Z138" i="1"/>
  <c r="N62" i="8"/>
  <c r="H131" i="1"/>
  <c r="E55" i="8"/>
  <c r="P131" i="1"/>
  <c r="I55" i="8"/>
  <c r="X131" i="1"/>
  <c r="M55" i="8"/>
  <c r="F127" i="1"/>
  <c r="D51" i="8"/>
  <c r="F128" i="1"/>
  <c r="D52" i="8"/>
  <c r="F135" i="1"/>
  <c r="D59" i="8"/>
  <c r="N136" i="1"/>
  <c r="H60" i="8"/>
  <c r="V137" i="1"/>
  <c r="L61" i="8"/>
  <c r="X138" i="1"/>
  <c r="M62" i="8"/>
  <c r="X127" i="1"/>
  <c r="M51" i="8"/>
  <c r="J127" i="1"/>
  <c r="F51" i="8"/>
  <c r="R127" i="1"/>
  <c r="J51" i="8"/>
  <c r="Z127" i="1"/>
  <c r="N51" i="8"/>
  <c r="J128" i="1"/>
  <c r="F52" i="8"/>
  <c r="R128" i="1"/>
  <c r="J52" i="8"/>
  <c r="Z128" i="1"/>
  <c r="N52" i="8"/>
  <c r="J135" i="1"/>
  <c r="F59" i="8"/>
  <c r="R135" i="1"/>
  <c r="J59" i="8"/>
  <c r="Z135" i="1"/>
  <c r="N59" i="8"/>
  <c r="J136" i="1"/>
  <c r="F60" i="8"/>
  <c r="R136" i="1"/>
  <c r="J60" i="8"/>
  <c r="Z136" i="1"/>
  <c r="N60" i="8"/>
  <c r="J137" i="1"/>
  <c r="F61" i="8"/>
  <c r="R137" i="1"/>
  <c r="J61" i="8"/>
  <c r="Z137" i="1"/>
  <c r="N61" i="8"/>
  <c r="J138" i="1"/>
  <c r="F62" i="8"/>
  <c r="T138" i="1"/>
  <c r="K62" i="8"/>
  <c r="Z139" i="1"/>
  <c r="N63" i="8"/>
  <c r="J131" i="1"/>
  <c r="F55" i="8"/>
  <c r="R131" i="1"/>
  <c r="J55" i="8"/>
  <c r="Z131" i="1"/>
  <c r="N55" i="8"/>
  <c r="V127" i="1"/>
  <c r="L51" i="8"/>
  <c r="V128" i="1"/>
  <c r="L52" i="8"/>
  <c r="V135" i="1"/>
  <c r="L59" i="8"/>
  <c r="V136" i="1"/>
  <c r="L60" i="8"/>
  <c r="N137" i="1"/>
  <c r="H61" i="8"/>
  <c r="N138" i="1"/>
  <c r="H62" i="8"/>
  <c r="N131" i="1"/>
  <c r="H55" i="8"/>
  <c r="H127" i="1"/>
  <c r="E51" i="8"/>
  <c r="D127" i="1"/>
  <c r="C51" i="8"/>
  <c r="L127" i="1"/>
  <c r="G51" i="8"/>
  <c r="T127" i="1"/>
  <c r="K51" i="8"/>
  <c r="D128" i="1"/>
  <c r="C52" i="8"/>
  <c r="L128" i="1"/>
  <c r="G52" i="8"/>
  <c r="T128" i="1"/>
  <c r="K52" i="8"/>
  <c r="D135" i="1"/>
  <c r="C59" i="8"/>
  <c r="L135" i="1"/>
  <c r="G59" i="8"/>
  <c r="T135" i="1"/>
  <c r="K59" i="8"/>
  <c r="D136" i="1"/>
  <c r="C60" i="8"/>
  <c r="L136" i="1"/>
  <c r="G60" i="8"/>
  <c r="T136" i="1"/>
  <c r="K60" i="8"/>
  <c r="D137" i="1"/>
  <c r="C61" i="8"/>
  <c r="P61" i="8" s="1"/>
  <c r="L137" i="1"/>
  <c r="G61" i="8"/>
  <c r="T137" i="1"/>
  <c r="K61" i="8"/>
  <c r="D138" i="1"/>
  <c r="C62" i="8"/>
  <c r="L138" i="1"/>
  <c r="G62" i="8"/>
  <c r="V138" i="1"/>
  <c r="L62" i="8"/>
  <c r="D131" i="1"/>
  <c r="C55" i="8"/>
  <c r="AH16" i="8"/>
  <c r="L131" i="1"/>
  <c r="G55" i="8"/>
  <c r="T131" i="1"/>
  <c r="K55" i="8"/>
  <c r="AH22" i="8"/>
  <c r="AH20" i="8"/>
  <c r="AJ20" i="8" s="1"/>
  <c r="AH21" i="8"/>
  <c r="AH23" i="8"/>
  <c r="AD12" i="8"/>
  <c r="AH12" i="8"/>
  <c r="AH13" i="8"/>
  <c r="S23" i="8"/>
  <c r="D77" i="1"/>
  <c r="P85" i="1"/>
  <c r="Q85" i="1"/>
  <c r="AC25" i="8"/>
  <c r="AA25" i="8"/>
  <c r="Y25" i="8"/>
  <c r="W25" i="8"/>
  <c r="U25" i="8"/>
  <c r="S25" i="8"/>
  <c r="Q25" i="8"/>
  <c r="O25" i="8"/>
  <c r="M25" i="8"/>
  <c r="K25" i="8"/>
  <c r="I25" i="8"/>
  <c r="G25" i="8"/>
  <c r="AD24" i="8"/>
  <c r="AD22" i="8"/>
  <c r="AD21" i="8"/>
  <c r="AD20" i="8"/>
  <c r="C39" i="8" s="1"/>
  <c r="D40" i="1" s="1"/>
  <c r="AC19" i="8"/>
  <c r="AA19" i="8"/>
  <c r="Y19" i="8"/>
  <c r="W19" i="8"/>
  <c r="U19" i="8"/>
  <c r="S19" i="8"/>
  <c r="Q19" i="8"/>
  <c r="O19" i="8"/>
  <c r="M19" i="8"/>
  <c r="K19" i="8"/>
  <c r="I19" i="8"/>
  <c r="G19" i="8"/>
  <c r="AC15" i="8"/>
  <c r="AA15" i="8"/>
  <c r="Y15" i="8"/>
  <c r="W15" i="8"/>
  <c r="U15" i="8"/>
  <c r="S15" i="8"/>
  <c r="Q15" i="8"/>
  <c r="O15" i="8"/>
  <c r="M15" i="8"/>
  <c r="K15" i="8"/>
  <c r="I15" i="8"/>
  <c r="G15" i="8"/>
  <c r="AC14" i="8"/>
  <c r="AA14" i="8"/>
  <c r="Y14" i="8"/>
  <c r="W14" i="8"/>
  <c r="U14" i="8"/>
  <c r="S14" i="8"/>
  <c r="Q14" i="8"/>
  <c r="O14" i="8"/>
  <c r="M14" i="8"/>
  <c r="K14" i="8"/>
  <c r="I14" i="8"/>
  <c r="G14" i="8"/>
  <c r="AD13" i="8"/>
  <c r="AC9" i="8"/>
  <c r="AA9" i="8"/>
  <c r="Y9" i="8"/>
  <c r="W9" i="8"/>
  <c r="U9" i="8"/>
  <c r="S9" i="8"/>
  <c r="Q9" i="8"/>
  <c r="O9" i="8"/>
  <c r="M9" i="8"/>
  <c r="K9" i="8"/>
  <c r="I9" i="8"/>
  <c r="G9" i="8"/>
  <c r="AC8" i="8"/>
  <c r="AA8" i="8"/>
  <c r="Y8" i="8"/>
  <c r="W8" i="8"/>
  <c r="U8" i="8"/>
  <c r="S8" i="8"/>
  <c r="Q8" i="8"/>
  <c r="O8" i="8"/>
  <c r="M8" i="8"/>
  <c r="K8" i="8"/>
  <c r="I8" i="8"/>
  <c r="G8" i="8"/>
  <c r="O77" i="1"/>
  <c r="N77" i="1"/>
  <c r="M77" i="1"/>
  <c r="L77" i="1"/>
  <c r="K77" i="1"/>
  <c r="J77" i="1"/>
  <c r="I77" i="1"/>
  <c r="H77" i="1"/>
  <c r="G77" i="1"/>
  <c r="F77" i="1"/>
  <c r="E77" i="1"/>
  <c r="N126" i="1" l="1"/>
  <c r="H50" i="8"/>
  <c r="T140" i="1"/>
  <c r="K64" i="8"/>
  <c r="O59" i="8"/>
  <c r="P59" i="8"/>
  <c r="O51" i="8"/>
  <c r="P51" i="8"/>
  <c r="P63" i="8"/>
  <c r="O63" i="8"/>
  <c r="P125" i="1"/>
  <c r="I49" i="8"/>
  <c r="H126" i="1"/>
  <c r="E50" i="8"/>
  <c r="X126" i="1"/>
  <c r="M50" i="8"/>
  <c r="F129" i="1"/>
  <c r="D53" i="8"/>
  <c r="N129" i="1"/>
  <c r="H53" i="8"/>
  <c r="V129" i="1"/>
  <c r="L53" i="8"/>
  <c r="F130" i="1"/>
  <c r="D54" i="8"/>
  <c r="N130" i="1"/>
  <c r="H54" i="8"/>
  <c r="V130" i="1"/>
  <c r="L54" i="8"/>
  <c r="F134" i="1"/>
  <c r="D58" i="8"/>
  <c r="N134" i="1"/>
  <c r="H58" i="8"/>
  <c r="V134" i="1"/>
  <c r="L58" i="8"/>
  <c r="F140" i="1"/>
  <c r="D64" i="8"/>
  <c r="N140" i="1"/>
  <c r="H64" i="8"/>
  <c r="V140" i="1"/>
  <c r="L64" i="8"/>
  <c r="AD131" i="1"/>
  <c r="AB131" i="1"/>
  <c r="AD137" i="1"/>
  <c r="AB137" i="1"/>
  <c r="AD135" i="1"/>
  <c r="AB135" i="1"/>
  <c r="AD127" i="1"/>
  <c r="AB127" i="1"/>
  <c r="AB139" i="1"/>
  <c r="AD139" i="1"/>
  <c r="AD136" i="1"/>
  <c r="N125" i="1"/>
  <c r="H49" i="8"/>
  <c r="F126" i="1"/>
  <c r="D50" i="8"/>
  <c r="D129" i="1"/>
  <c r="C53" i="8"/>
  <c r="AH14" i="8"/>
  <c r="D130" i="1"/>
  <c r="C54" i="8"/>
  <c r="AH15" i="8"/>
  <c r="T130" i="1"/>
  <c r="K54" i="8"/>
  <c r="T134" i="1"/>
  <c r="K58" i="8"/>
  <c r="P55" i="8"/>
  <c r="O55" i="8"/>
  <c r="X125" i="1"/>
  <c r="M49" i="8"/>
  <c r="J125" i="1"/>
  <c r="F49" i="8"/>
  <c r="R125" i="1"/>
  <c r="J49" i="8"/>
  <c r="Z125" i="1"/>
  <c r="N49" i="8"/>
  <c r="AD9" i="8"/>
  <c r="J126" i="1"/>
  <c r="F50" i="8"/>
  <c r="R126" i="1"/>
  <c r="J50" i="8"/>
  <c r="Z126" i="1"/>
  <c r="N50" i="8"/>
  <c r="H129" i="1"/>
  <c r="E53" i="8"/>
  <c r="P129" i="1"/>
  <c r="I53" i="8"/>
  <c r="X129" i="1"/>
  <c r="M53" i="8"/>
  <c r="H130" i="1"/>
  <c r="E54" i="8"/>
  <c r="P130" i="1"/>
  <c r="I54" i="8"/>
  <c r="X130" i="1"/>
  <c r="M54" i="8"/>
  <c r="H134" i="1"/>
  <c r="E58" i="8"/>
  <c r="P134" i="1"/>
  <c r="I58" i="8"/>
  <c r="X134" i="1"/>
  <c r="M58" i="8"/>
  <c r="H140" i="1"/>
  <c r="E64" i="8"/>
  <c r="P140" i="1"/>
  <c r="I64" i="8"/>
  <c r="X140" i="1"/>
  <c r="M64" i="8"/>
  <c r="O60" i="8"/>
  <c r="O52" i="8"/>
  <c r="O61" i="8"/>
  <c r="P60" i="8"/>
  <c r="P52" i="8"/>
  <c r="F125" i="1"/>
  <c r="D49" i="8"/>
  <c r="V125" i="1"/>
  <c r="L49" i="8"/>
  <c r="V126" i="1"/>
  <c r="L50" i="8"/>
  <c r="L129" i="1"/>
  <c r="G53" i="8"/>
  <c r="T129" i="1"/>
  <c r="K53" i="8"/>
  <c r="L130" i="1"/>
  <c r="G54" i="8"/>
  <c r="D134" i="1"/>
  <c r="C58" i="8"/>
  <c r="AH19" i="8"/>
  <c r="L134" i="1"/>
  <c r="G58" i="8"/>
  <c r="D140" i="1"/>
  <c r="C64" i="8"/>
  <c r="AH25" i="8"/>
  <c r="L140" i="1"/>
  <c r="G64" i="8"/>
  <c r="H125" i="1"/>
  <c r="E49" i="8"/>
  <c r="P126" i="1"/>
  <c r="I50" i="8"/>
  <c r="AD8" i="8"/>
  <c r="D125" i="1"/>
  <c r="C49" i="8"/>
  <c r="L125" i="1"/>
  <c r="G49" i="8"/>
  <c r="T125" i="1"/>
  <c r="K49" i="8"/>
  <c r="D126" i="1"/>
  <c r="C50" i="8"/>
  <c r="L126" i="1"/>
  <c r="G50" i="8"/>
  <c r="T126" i="1"/>
  <c r="K50" i="8"/>
  <c r="J129" i="1"/>
  <c r="F53" i="8"/>
  <c r="R129" i="1"/>
  <c r="J53" i="8"/>
  <c r="Z129" i="1"/>
  <c r="N53" i="8"/>
  <c r="J130" i="1"/>
  <c r="F54" i="8"/>
  <c r="R130" i="1"/>
  <c r="J54" i="8"/>
  <c r="Z130" i="1"/>
  <c r="N54" i="8"/>
  <c r="J134" i="1"/>
  <c r="F58" i="8"/>
  <c r="R134" i="1"/>
  <c r="J58" i="8"/>
  <c r="Z134" i="1"/>
  <c r="N58" i="8"/>
  <c r="J140" i="1"/>
  <c r="F64" i="8"/>
  <c r="R140" i="1"/>
  <c r="J64" i="8"/>
  <c r="Z140" i="1"/>
  <c r="N64" i="8"/>
  <c r="AD23" i="8"/>
  <c r="C40" i="8" s="1"/>
  <c r="D41" i="1" s="1"/>
  <c r="P138" i="1"/>
  <c r="AD138" i="1" s="1"/>
  <c r="I62" i="8"/>
  <c r="O62" i="8" s="1"/>
  <c r="AB136" i="1"/>
  <c r="AD128" i="1"/>
  <c r="AB128" i="1"/>
  <c r="AJ21" i="8"/>
  <c r="AD19" i="8"/>
  <c r="AD25" i="8"/>
  <c r="AD15" i="8"/>
  <c r="AD14" i="8"/>
  <c r="Q77" i="1"/>
  <c r="P77" i="1"/>
  <c r="AB138" i="1" l="1"/>
  <c r="AD125" i="1"/>
  <c r="AB125" i="1"/>
  <c r="O53" i="8"/>
  <c r="O54" i="8"/>
  <c r="P64" i="8"/>
  <c r="O50" i="8"/>
  <c r="O64" i="8"/>
  <c r="P62" i="8"/>
  <c r="P49" i="8"/>
  <c r="AD130" i="1"/>
  <c r="AB130" i="1"/>
  <c r="AD126" i="1"/>
  <c r="AB126" i="1"/>
  <c r="AD140" i="1"/>
  <c r="AB140" i="1"/>
  <c r="O58" i="8"/>
  <c r="P58" i="8"/>
  <c r="P50" i="8"/>
  <c r="P54" i="8"/>
  <c r="AB129" i="1"/>
  <c r="AD129" i="1"/>
  <c r="O49" i="8"/>
  <c r="AD134" i="1"/>
  <c r="AB134" i="1"/>
  <c r="P53" i="8"/>
  <c r="H25" i="1"/>
  <c r="J25" i="1"/>
  <c r="L25" i="1"/>
  <c r="N25" i="1"/>
  <c r="P25" i="1"/>
  <c r="R25" i="1"/>
  <c r="T25" i="1"/>
  <c r="V25" i="1"/>
  <c r="X25" i="1"/>
  <c r="Z25" i="1"/>
  <c r="AB25" i="1"/>
  <c r="AD25" i="1"/>
  <c r="G95" i="6"/>
  <c r="G93" i="6"/>
  <c r="F32" i="6" s="1"/>
  <c r="G78" i="6"/>
  <c r="F51" i="6"/>
  <c r="E51" i="6"/>
  <c r="D51" i="6"/>
  <c r="G51" i="6" s="1"/>
  <c r="F50" i="6"/>
  <c r="E50" i="6"/>
  <c r="D50" i="6"/>
  <c r="G50" i="6" s="1"/>
  <c r="F49" i="6"/>
  <c r="E49" i="6"/>
  <c r="D49" i="6"/>
  <c r="G49" i="6" s="1"/>
  <c r="F48" i="6"/>
  <c r="E48" i="6"/>
  <c r="D48" i="6"/>
  <c r="G48" i="6" s="1"/>
  <c r="F46" i="6"/>
  <c r="E46" i="6"/>
  <c r="D46" i="6"/>
  <c r="G46" i="6" s="1"/>
  <c r="F45" i="6"/>
  <c r="E45" i="6"/>
  <c r="D45" i="6"/>
  <c r="G45" i="6" s="1"/>
  <c r="F44" i="6"/>
  <c r="E44" i="6"/>
  <c r="D44" i="6"/>
  <c r="G44" i="6" s="1"/>
  <c r="F43" i="6"/>
  <c r="E43" i="6"/>
  <c r="D43" i="6"/>
  <c r="G43" i="6" s="1"/>
  <c r="F41" i="6"/>
  <c r="E41" i="6"/>
  <c r="D41" i="6"/>
  <c r="G41" i="6" s="1"/>
  <c r="F40" i="6"/>
  <c r="E40" i="6"/>
  <c r="D40" i="6"/>
  <c r="G40" i="6" s="1"/>
  <c r="F39" i="6"/>
  <c r="E39" i="6"/>
  <c r="D39" i="6"/>
  <c r="G39" i="6" s="1"/>
  <c r="F38" i="6"/>
  <c r="E38" i="6"/>
  <c r="D38" i="6"/>
  <c r="G38" i="6" s="1"/>
  <c r="F34" i="6"/>
  <c r="F35" i="6" s="1"/>
  <c r="E34" i="6"/>
  <c r="E35" i="6" s="1"/>
  <c r="D34" i="6"/>
  <c r="G34" i="6" s="1"/>
  <c r="F33" i="6"/>
  <c r="E33" i="6"/>
  <c r="D33" i="6"/>
  <c r="G33" i="6" s="1"/>
  <c r="D32" i="6"/>
  <c r="F31" i="6"/>
  <c r="E31" i="6"/>
  <c r="D31" i="6"/>
  <c r="G31" i="6" s="1"/>
  <c r="F30" i="6"/>
  <c r="E30" i="6"/>
  <c r="D30" i="6"/>
  <c r="G30" i="6" s="1"/>
  <c r="F29" i="6"/>
  <c r="E29" i="6"/>
  <c r="D29" i="6"/>
  <c r="G29" i="6" s="1"/>
  <c r="G27" i="6"/>
  <c r="D27" i="6"/>
  <c r="D26" i="6"/>
  <c r="G26" i="6" s="1"/>
  <c r="G25" i="6"/>
  <c r="D25" i="6"/>
  <c r="D24" i="6"/>
  <c r="G24" i="6" s="1"/>
  <c r="G23" i="6"/>
  <c r="D23" i="6"/>
  <c r="F22" i="6"/>
  <c r="E22" i="6"/>
  <c r="G22" i="6" s="1"/>
  <c r="F21" i="6"/>
  <c r="E21" i="6"/>
  <c r="G21" i="6" s="1"/>
  <c r="F20" i="6"/>
  <c r="E20" i="6"/>
  <c r="F19" i="6"/>
  <c r="E19" i="6"/>
  <c r="G19" i="6" s="1"/>
  <c r="F18" i="6"/>
  <c r="E18" i="6"/>
  <c r="F17" i="6"/>
  <c r="E17" i="6"/>
  <c r="D17" i="6"/>
  <c r="G17" i="6" s="1"/>
  <c r="F15" i="6"/>
  <c r="F16" i="6" s="1"/>
  <c r="E15" i="6"/>
  <c r="E16" i="6" s="1"/>
  <c r="D15" i="6"/>
  <c r="G14" i="6"/>
  <c r="F14" i="6"/>
  <c r="E14" i="6"/>
  <c r="D14" i="6"/>
  <c r="F13" i="6"/>
  <c r="E13" i="6"/>
  <c r="D13" i="6"/>
  <c r="F12" i="6"/>
  <c r="E12" i="6"/>
  <c r="G12" i="6" s="1"/>
  <c r="D12" i="6"/>
  <c r="F11" i="6"/>
  <c r="E11" i="6"/>
  <c r="D11" i="6"/>
  <c r="F10" i="6"/>
  <c r="E10" i="6"/>
  <c r="D10" i="6"/>
  <c r="G10" i="6" s="1"/>
  <c r="F9" i="6"/>
  <c r="E9" i="6"/>
  <c r="D9" i="6"/>
  <c r="G9" i="6" s="1"/>
  <c r="F8" i="6"/>
  <c r="E8" i="6"/>
  <c r="D8" i="6"/>
  <c r="G8" i="6" s="1"/>
  <c r="F7" i="6"/>
  <c r="E7" i="6"/>
  <c r="D7" i="6"/>
  <c r="G6" i="6"/>
  <c r="F6" i="6"/>
  <c r="E6" i="6"/>
  <c r="D6" i="6"/>
  <c r="D35" i="6" l="1"/>
  <c r="G35" i="6" s="1"/>
  <c r="E32" i="6"/>
  <c r="G32" i="6" s="1"/>
  <c r="G7" i="6"/>
  <c r="G15" i="6"/>
  <c r="G13" i="6"/>
  <c r="G11" i="6"/>
  <c r="G18" i="6"/>
  <c r="G20" i="6"/>
  <c r="J84" i="1"/>
  <c r="Q140" i="1"/>
  <c r="H84" i="1"/>
  <c r="M140" i="1"/>
  <c r="O84" i="1"/>
  <c r="AA140" i="1"/>
  <c r="G84" i="1"/>
  <c r="K140" i="1"/>
  <c r="F84" i="1"/>
  <c r="I140" i="1"/>
  <c r="M84" i="1"/>
  <c r="W140" i="1"/>
  <c r="E84" i="1"/>
  <c r="G140" i="1"/>
  <c r="L84" i="1"/>
  <c r="U140" i="1"/>
  <c r="D84" i="1"/>
  <c r="E140" i="1"/>
  <c r="I84" i="1"/>
  <c r="O140" i="1"/>
  <c r="N84" i="1"/>
  <c r="Y140" i="1"/>
  <c r="K84" i="1"/>
  <c r="S140" i="1"/>
  <c r="AE25" i="1"/>
  <c r="D16" i="6"/>
  <c r="G16" i="6" s="1"/>
  <c r="AE140" i="1" l="1"/>
  <c r="Q84" i="1"/>
  <c r="P84" i="1"/>
  <c r="AD9" i="1"/>
  <c r="AD12" i="1"/>
  <c r="AD13" i="1"/>
  <c r="AD14" i="1"/>
  <c r="AD15" i="1"/>
  <c r="AD19" i="1"/>
  <c r="AD21" i="1"/>
  <c r="AD22" i="1"/>
  <c r="AD23" i="1"/>
  <c r="AD24" i="1"/>
  <c r="AD8" i="1"/>
  <c r="AB9" i="1"/>
  <c r="AB12" i="1"/>
  <c r="AB13" i="1"/>
  <c r="AB14" i="1"/>
  <c r="AB15" i="1"/>
  <c r="AB19" i="1"/>
  <c r="AB21" i="1"/>
  <c r="AB22" i="1"/>
  <c r="AB23" i="1"/>
  <c r="AB24" i="1"/>
  <c r="AB8" i="1"/>
  <c r="Z9" i="1"/>
  <c r="Z12" i="1"/>
  <c r="Z13" i="1"/>
  <c r="Z14" i="1"/>
  <c r="Z15" i="1"/>
  <c r="Z19" i="1"/>
  <c r="Z21" i="1"/>
  <c r="Z22" i="1"/>
  <c r="Z23" i="1"/>
  <c r="Z24" i="1"/>
  <c r="Z8" i="1"/>
  <c r="X9" i="1"/>
  <c r="X12" i="1"/>
  <c r="X13" i="1"/>
  <c r="X14" i="1"/>
  <c r="X15" i="1"/>
  <c r="X19" i="1"/>
  <c r="X21" i="1"/>
  <c r="X22" i="1"/>
  <c r="X23" i="1"/>
  <c r="X24" i="1"/>
  <c r="X8" i="1"/>
  <c r="V9" i="1"/>
  <c r="V12" i="1"/>
  <c r="V13" i="1"/>
  <c r="V14" i="1"/>
  <c r="V15" i="1"/>
  <c r="V19" i="1"/>
  <c r="V20" i="1"/>
  <c r="V21" i="1"/>
  <c r="V22" i="1"/>
  <c r="V23" i="1"/>
  <c r="V24" i="1"/>
  <c r="V8" i="1"/>
  <c r="T9" i="1"/>
  <c r="T12" i="1"/>
  <c r="T13" i="1"/>
  <c r="T14" i="1"/>
  <c r="T15" i="1"/>
  <c r="T19" i="1"/>
  <c r="T20" i="1"/>
  <c r="T21" i="1"/>
  <c r="T22" i="1"/>
  <c r="T23" i="1"/>
  <c r="T24" i="1"/>
  <c r="T8" i="1"/>
  <c r="R9" i="1"/>
  <c r="R12" i="1"/>
  <c r="R13" i="1"/>
  <c r="R14" i="1"/>
  <c r="R15" i="1"/>
  <c r="R19" i="1"/>
  <c r="R20" i="1"/>
  <c r="R21" i="1"/>
  <c r="R22" i="1"/>
  <c r="R23" i="1"/>
  <c r="R24" i="1"/>
  <c r="R8" i="1"/>
  <c r="P9" i="1"/>
  <c r="P12" i="1"/>
  <c r="P13" i="1"/>
  <c r="P14" i="1"/>
  <c r="P15" i="1"/>
  <c r="P19" i="1"/>
  <c r="P20" i="1"/>
  <c r="P21" i="1"/>
  <c r="P22" i="1"/>
  <c r="P23" i="1"/>
  <c r="P24" i="1"/>
  <c r="P8" i="1"/>
  <c r="N9" i="1"/>
  <c r="G71" i="1"/>
  <c r="G72" i="1"/>
  <c r="N14" i="1"/>
  <c r="N15" i="1"/>
  <c r="N19" i="1"/>
  <c r="N20" i="1"/>
  <c r="N21" i="1"/>
  <c r="N22" i="1"/>
  <c r="N23" i="1"/>
  <c r="N24" i="1"/>
  <c r="N8" i="1"/>
  <c r="L9" i="1"/>
  <c r="F71" i="1"/>
  <c r="F72" i="1"/>
  <c r="L14" i="1"/>
  <c r="L15" i="1"/>
  <c r="L19" i="1"/>
  <c r="L20" i="1"/>
  <c r="L21" i="1"/>
  <c r="L22" i="1"/>
  <c r="L24" i="1"/>
  <c r="L8" i="1"/>
  <c r="J9" i="1"/>
  <c r="E71" i="1"/>
  <c r="E72" i="1"/>
  <c r="J14" i="1"/>
  <c r="J15" i="1"/>
  <c r="J19" i="1"/>
  <c r="J20" i="1"/>
  <c r="J21" i="1"/>
  <c r="J22" i="1"/>
  <c r="J23" i="1"/>
  <c r="J24" i="1"/>
  <c r="J8" i="1"/>
  <c r="H9" i="1"/>
  <c r="H12" i="1"/>
  <c r="H13" i="1"/>
  <c r="H14" i="1"/>
  <c r="H15" i="1"/>
  <c r="H19" i="1"/>
  <c r="H20" i="1"/>
  <c r="H22" i="1"/>
  <c r="H23" i="1"/>
  <c r="E138" i="1" s="1"/>
  <c r="H24" i="1"/>
  <c r="H8" i="1"/>
  <c r="O3" i="4"/>
  <c r="G23" i="4" s="1"/>
  <c r="D4" i="5"/>
  <c r="C12" i="5" s="1"/>
  <c r="C13" i="5" s="1"/>
  <c r="F4" i="5"/>
  <c r="E12" i="5" s="1"/>
  <c r="E13" i="5" s="1"/>
  <c r="G4" i="5"/>
  <c r="F12" i="5" s="1"/>
  <c r="F13" i="5" s="1"/>
  <c r="H4" i="5"/>
  <c r="G12" i="5" s="1"/>
  <c r="G13" i="5" s="1"/>
  <c r="I4" i="5"/>
  <c r="H12" i="5" s="1"/>
  <c r="H13" i="5" s="1"/>
  <c r="J4" i="5"/>
  <c r="I12" i="5" s="1"/>
  <c r="I13" i="5" s="1"/>
  <c r="K4" i="5"/>
  <c r="J12" i="5" s="1"/>
  <c r="J13" i="5" s="1"/>
  <c r="L4" i="5"/>
  <c r="K12" i="5" s="1"/>
  <c r="K13" i="5" s="1"/>
  <c r="Y17" i="1" s="1"/>
  <c r="M4" i="5"/>
  <c r="L12" i="5" s="1"/>
  <c r="L13" i="5" s="1"/>
  <c r="N4" i="5"/>
  <c r="M12" i="5" s="1"/>
  <c r="M13" i="5" s="1"/>
  <c r="C4" i="5"/>
  <c r="B12" i="5" s="1"/>
  <c r="E69" i="1" l="1"/>
  <c r="G125" i="1"/>
  <c r="M70" i="1"/>
  <c r="W126" i="1"/>
  <c r="N69" i="1"/>
  <c r="Y125" i="1"/>
  <c r="G70" i="1"/>
  <c r="K126" i="1"/>
  <c r="I70" i="1"/>
  <c r="O126" i="1"/>
  <c r="K70" i="1"/>
  <c r="S126" i="1"/>
  <c r="E70" i="1"/>
  <c r="G126" i="1"/>
  <c r="H69" i="1"/>
  <c r="M125" i="1"/>
  <c r="J69" i="1"/>
  <c r="Q125" i="1"/>
  <c r="L69" i="1"/>
  <c r="U125" i="1"/>
  <c r="N70" i="1"/>
  <c r="Y126" i="1"/>
  <c r="D69" i="1"/>
  <c r="E125" i="1"/>
  <c r="F69" i="1"/>
  <c r="I125" i="1"/>
  <c r="O69" i="1"/>
  <c r="AA125" i="1"/>
  <c r="F70" i="1"/>
  <c r="I126" i="1"/>
  <c r="H70" i="1"/>
  <c r="M126" i="1"/>
  <c r="J70" i="1"/>
  <c r="Q126" i="1"/>
  <c r="M69" i="1"/>
  <c r="W125" i="1"/>
  <c r="O70" i="1"/>
  <c r="AA126" i="1"/>
  <c r="L70" i="1"/>
  <c r="U126" i="1"/>
  <c r="D70" i="1"/>
  <c r="E126" i="1"/>
  <c r="G69" i="1"/>
  <c r="K125" i="1"/>
  <c r="I69" i="1"/>
  <c r="O125" i="1"/>
  <c r="K69" i="1"/>
  <c r="S125" i="1"/>
  <c r="F80" i="1"/>
  <c r="I136" i="1"/>
  <c r="I73" i="1"/>
  <c r="O129" i="1"/>
  <c r="M71" i="1"/>
  <c r="W127" i="1"/>
  <c r="D80" i="1"/>
  <c r="E136" i="1"/>
  <c r="G83" i="1"/>
  <c r="K139" i="1"/>
  <c r="H79" i="1"/>
  <c r="M135" i="1"/>
  <c r="K83" i="1"/>
  <c r="S139" i="1"/>
  <c r="M82" i="1"/>
  <c r="W138" i="1"/>
  <c r="F78" i="1"/>
  <c r="I134" i="1"/>
  <c r="I82" i="1"/>
  <c r="O138" i="1"/>
  <c r="E82" i="1"/>
  <c r="G138" i="1"/>
  <c r="F74" i="1"/>
  <c r="I130" i="1"/>
  <c r="H74" i="1"/>
  <c r="M130" i="1"/>
  <c r="L73" i="1"/>
  <c r="U129" i="1"/>
  <c r="N83" i="1"/>
  <c r="Y139" i="1"/>
  <c r="O74" i="1"/>
  <c r="AA130" i="1"/>
  <c r="E81" i="1"/>
  <c r="G137" i="1"/>
  <c r="F73" i="1"/>
  <c r="I129" i="1"/>
  <c r="G80" i="1"/>
  <c r="K136" i="1"/>
  <c r="H73" i="1"/>
  <c r="M129" i="1"/>
  <c r="I80" i="1"/>
  <c r="O136" i="1"/>
  <c r="J73" i="1"/>
  <c r="Q129" i="1"/>
  <c r="K80" i="1"/>
  <c r="S136" i="1"/>
  <c r="L72" i="1"/>
  <c r="U128" i="1"/>
  <c r="M78" i="1"/>
  <c r="W134" i="1"/>
  <c r="N82" i="1"/>
  <c r="Y138" i="1"/>
  <c r="O73" i="1"/>
  <c r="AA129" i="1"/>
  <c r="E74" i="1"/>
  <c r="G130" i="1"/>
  <c r="G73" i="1"/>
  <c r="K129" i="1"/>
  <c r="J80" i="1"/>
  <c r="Q136" i="1"/>
  <c r="L80" i="1"/>
  <c r="U136" i="1"/>
  <c r="N74" i="1"/>
  <c r="Y130" i="1"/>
  <c r="F79" i="1"/>
  <c r="I135" i="1"/>
  <c r="I72" i="1"/>
  <c r="O128" i="1"/>
  <c r="J79" i="1"/>
  <c r="Q135" i="1"/>
  <c r="L78" i="1"/>
  <c r="U134" i="1"/>
  <c r="N73" i="1"/>
  <c r="Y129" i="1"/>
  <c r="E83" i="1"/>
  <c r="G139" i="1"/>
  <c r="G82" i="1"/>
  <c r="K138" i="1"/>
  <c r="H78" i="1"/>
  <c r="M134" i="1"/>
  <c r="I71" i="1"/>
  <c r="O127" i="1"/>
  <c r="J78" i="1"/>
  <c r="Q134" i="1"/>
  <c r="K82" i="1"/>
  <c r="S138" i="1"/>
  <c r="L74" i="1"/>
  <c r="U130" i="1"/>
  <c r="M81" i="1"/>
  <c r="W137" i="1"/>
  <c r="N72" i="1"/>
  <c r="Y128" i="1"/>
  <c r="O78" i="1"/>
  <c r="AA134" i="1"/>
  <c r="D78" i="1"/>
  <c r="E134" i="1"/>
  <c r="G81" i="1"/>
  <c r="K137" i="1"/>
  <c r="I81" i="1"/>
  <c r="O137" i="1"/>
  <c r="J74" i="1"/>
  <c r="Q130" i="1"/>
  <c r="K81" i="1"/>
  <c r="S137" i="1"/>
  <c r="M80" i="1"/>
  <c r="W136" i="1"/>
  <c r="N71" i="1"/>
  <c r="Y127" i="1"/>
  <c r="D74" i="1"/>
  <c r="E130" i="1"/>
  <c r="D73" i="1"/>
  <c r="E129" i="1"/>
  <c r="E80" i="1"/>
  <c r="G136" i="1"/>
  <c r="G79" i="1"/>
  <c r="K135" i="1"/>
  <c r="H83" i="1"/>
  <c r="M139" i="1"/>
  <c r="H72" i="1"/>
  <c r="M128" i="1"/>
  <c r="I79" i="1"/>
  <c r="O135" i="1"/>
  <c r="J83" i="1"/>
  <c r="Q139" i="1"/>
  <c r="J72" i="1"/>
  <c r="Q128" i="1"/>
  <c r="K79" i="1"/>
  <c r="S135" i="1"/>
  <c r="L83" i="1"/>
  <c r="U139" i="1"/>
  <c r="L71" i="1"/>
  <c r="U127" i="1"/>
  <c r="M74" i="1"/>
  <c r="W130" i="1"/>
  <c r="N81" i="1"/>
  <c r="Y137" i="1"/>
  <c r="O72" i="1"/>
  <c r="AA128" i="1"/>
  <c r="N80" i="1"/>
  <c r="Y136" i="1"/>
  <c r="O83" i="1"/>
  <c r="AA139" i="1"/>
  <c r="O71" i="1"/>
  <c r="AA127" i="1"/>
  <c r="D81" i="1"/>
  <c r="E137" i="1"/>
  <c r="H80" i="1"/>
  <c r="M136" i="1"/>
  <c r="K73" i="1"/>
  <c r="S129" i="1"/>
  <c r="M83" i="1"/>
  <c r="W139" i="1"/>
  <c r="O81" i="1"/>
  <c r="AA137" i="1"/>
  <c r="E73" i="1"/>
  <c r="G129" i="1"/>
  <c r="I83" i="1"/>
  <c r="O139" i="1"/>
  <c r="K72" i="1"/>
  <c r="S128" i="1"/>
  <c r="O80" i="1"/>
  <c r="AA136" i="1"/>
  <c r="D79" i="1"/>
  <c r="E135" i="1"/>
  <c r="K71" i="1"/>
  <c r="S127" i="1"/>
  <c r="D83" i="1"/>
  <c r="E139" i="1"/>
  <c r="D72" i="1"/>
  <c r="E128" i="1"/>
  <c r="E79" i="1"/>
  <c r="G135" i="1"/>
  <c r="F83" i="1"/>
  <c r="I139" i="1"/>
  <c r="G78" i="1"/>
  <c r="K134" i="1"/>
  <c r="H82" i="1"/>
  <c r="M138" i="1"/>
  <c r="H71" i="1"/>
  <c r="M127" i="1"/>
  <c r="I78" i="1"/>
  <c r="O134" i="1"/>
  <c r="J82" i="1"/>
  <c r="Q138" i="1"/>
  <c r="J71" i="1"/>
  <c r="Q127" i="1"/>
  <c r="K78" i="1"/>
  <c r="S134" i="1"/>
  <c r="L82" i="1"/>
  <c r="U138" i="1"/>
  <c r="M73" i="1"/>
  <c r="W129" i="1"/>
  <c r="D82" i="1"/>
  <c r="D71" i="1"/>
  <c r="E127" i="1"/>
  <c r="E78" i="1"/>
  <c r="G134" i="1"/>
  <c r="F81" i="1"/>
  <c r="I137" i="1"/>
  <c r="G74" i="1"/>
  <c r="K130" i="1"/>
  <c r="H81" i="1"/>
  <c r="M137" i="1"/>
  <c r="I74" i="1"/>
  <c r="O130" i="1"/>
  <c r="J81" i="1"/>
  <c r="Q137" i="1"/>
  <c r="K74" i="1"/>
  <c r="S130" i="1"/>
  <c r="L81" i="1"/>
  <c r="U137" i="1"/>
  <c r="M72" i="1"/>
  <c r="W128" i="1"/>
  <c r="N78" i="1"/>
  <c r="Y134" i="1"/>
  <c r="O82" i="1"/>
  <c r="AA138" i="1"/>
  <c r="AC133" i="1"/>
  <c r="Q70" i="1"/>
  <c r="P70" i="1"/>
  <c r="B13" i="5"/>
  <c r="AE9" i="1"/>
  <c r="AE19" i="1"/>
  <c r="AE12" i="1"/>
  <c r="AE21" i="1"/>
  <c r="AE13" i="1"/>
  <c r="AE22" i="1"/>
  <c r="AE24" i="1"/>
  <c r="AE15" i="1"/>
  <c r="AE14" i="1"/>
  <c r="AE8" i="1"/>
  <c r="P69" i="1" l="1"/>
  <c r="Q69" i="1"/>
  <c r="P81" i="1"/>
  <c r="AC126" i="1"/>
  <c r="Q83" i="1"/>
  <c r="AC127" i="1"/>
  <c r="AE125" i="1"/>
  <c r="AC125" i="1"/>
  <c r="AE126" i="1"/>
  <c r="AC136" i="1"/>
  <c r="Q74" i="1"/>
  <c r="P73" i="1"/>
  <c r="Q73" i="1"/>
  <c r="Q78" i="1"/>
  <c r="Q71" i="1"/>
  <c r="Q72" i="1"/>
  <c r="Q81" i="1"/>
  <c r="Q80" i="1"/>
  <c r="AE130" i="1"/>
  <c r="AC130" i="1"/>
  <c r="AE136" i="1"/>
  <c r="P78" i="1"/>
  <c r="P72" i="1"/>
  <c r="P80" i="1"/>
  <c r="AE139" i="1"/>
  <c r="AE134" i="1"/>
  <c r="P74" i="1"/>
  <c r="P71" i="1"/>
  <c r="P83" i="1"/>
  <c r="AC134" i="1"/>
  <c r="AE127" i="1"/>
  <c r="AE128" i="1"/>
  <c r="AC137" i="1"/>
  <c r="AE129" i="1"/>
  <c r="AE137" i="1"/>
  <c r="O2" i="4"/>
  <c r="J23" i="4" s="1"/>
  <c r="I23" i="4"/>
  <c r="V17" i="1" l="1"/>
  <c r="R17" i="1"/>
  <c r="P17" i="1"/>
  <c r="J17" i="1"/>
  <c r="Z17" i="1"/>
  <c r="AB17" i="1"/>
  <c r="X17" i="1"/>
  <c r="N17" i="1"/>
  <c r="T17" i="1"/>
  <c r="AD17" i="1"/>
  <c r="Q2" i="4"/>
  <c r="C23" i="4"/>
  <c r="D29" i="4"/>
  <c r="G4" i="4" l="1"/>
  <c r="C4" i="4"/>
  <c r="E76" i="1"/>
  <c r="G132" i="1"/>
  <c r="G76" i="1"/>
  <c r="K132" i="1"/>
  <c r="N76" i="1"/>
  <c r="Y132" i="1"/>
  <c r="H76" i="1"/>
  <c r="M132" i="1"/>
  <c r="I76" i="1"/>
  <c r="O132" i="1"/>
  <c r="L76" i="1"/>
  <c r="U132" i="1"/>
  <c r="O76" i="1"/>
  <c r="AA132" i="1"/>
  <c r="J76" i="1"/>
  <c r="Q132" i="1"/>
  <c r="K76" i="1"/>
  <c r="S132" i="1"/>
  <c r="P16" i="1"/>
  <c r="M4" i="4"/>
  <c r="K4" i="4"/>
  <c r="J4" i="4"/>
  <c r="E4" i="4"/>
  <c r="D4" i="4"/>
  <c r="H17" i="1"/>
  <c r="E132" i="1" s="1"/>
  <c r="I4" i="4"/>
  <c r="F4" i="4"/>
  <c r="L4" i="4"/>
  <c r="H4" i="4"/>
  <c r="N4" i="4"/>
  <c r="P26" i="1" l="1"/>
  <c r="M131" i="1"/>
  <c r="J16" i="1"/>
  <c r="N16" i="1"/>
  <c r="H75" i="1"/>
  <c r="AD16" i="1"/>
  <c r="AA131" i="1" s="1"/>
  <c r="V16" i="1"/>
  <c r="X16" i="1"/>
  <c r="U131" i="1" s="1"/>
  <c r="Z16" i="1"/>
  <c r="W131" i="1" s="1"/>
  <c r="T16" i="1"/>
  <c r="L16" i="1"/>
  <c r="R16" i="1"/>
  <c r="AB16" i="1"/>
  <c r="Y131" i="1" s="1"/>
  <c r="D76" i="1"/>
  <c r="H16" i="1"/>
  <c r="O4" i="4"/>
  <c r="D75" i="1" l="1"/>
  <c r="D87" i="1" s="1"/>
  <c r="E131" i="1"/>
  <c r="V26" i="1"/>
  <c r="S131" i="1"/>
  <c r="R26" i="1"/>
  <c r="O131" i="1"/>
  <c r="N26" i="1"/>
  <c r="K131" i="1"/>
  <c r="F75" i="1"/>
  <c r="I131" i="1"/>
  <c r="E75" i="1"/>
  <c r="G131" i="1"/>
  <c r="T26" i="1"/>
  <c r="Q131" i="1"/>
  <c r="H87" i="1"/>
  <c r="E87" i="1"/>
  <c r="G75" i="1"/>
  <c r="N75" i="1"/>
  <c r="I75" i="1"/>
  <c r="J26" i="1"/>
  <c r="L75" i="1"/>
  <c r="K75" i="1"/>
  <c r="J75" i="1"/>
  <c r="M75" i="1"/>
  <c r="O75" i="1"/>
  <c r="AD16" i="8"/>
  <c r="AE16" i="1"/>
  <c r="H26" i="1"/>
  <c r="AE131" i="1" l="1"/>
  <c r="AC131" i="1"/>
  <c r="J87" i="1"/>
  <c r="H91" i="1"/>
  <c r="K87" i="1"/>
  <c r="G87" i="1"/>
  <c r="AC128" i="1"/>
  <c r="E91" i="1"/>
  <c r="I87" i="1"/>
  <c r="I91" i="1" s="1"/>
  <c r="P75" i="1"/>
  <c r="Q75" i="1"/>
  <c r="D91" i="1"/>
  <c r="G91" i="1" l="1"/>
  <c r="K91" i="1"/>
  <c r="J91" i="1"/>
  <c r="AB20" i="1"/>
  <c r="Z20" i="1"/>
  <c r="W135" i="1" s="1"/>
  <c r="X20" i="1"/>
  <c r="U135" i="1" s="1"/>
  <c r="AD20" i="1"/>
  <c r="AA135" i="1" s="1"/>
  <c r="N79" i="1" l="1"/>
  <c r="N87" i="1" s="1"/>
  <c r="Y135" i="1"/>
  <c r="AE135" i="1" s="1"/>
  <c r="AB26" i="1"/>
  <c r="O79" i="1"/>
  <c r="AD26" i="1"/>
  <c r="L79" i="1"/>
  <c r="AE20" i="1"/>
  <c r="X26" i="1"/>
  <c r="M79" i="1"/>
  <c r="Z26" i="1"/>
  <c r="N91" i="1" l="1"/>
  <c r="O87" i="1"/>
  <c r="M87" i="1"/>
  <c r="M91" i="1" s="1"/>
  <c r="AF20" i="1"/>
  <c r="E40" i="1"/>
  <c r="AK20" i="8" s="1"/>
  <c r="Q79" i="1"/>
  <c r="P79" i="1"/>
  <c r="L87" i="1"/>
  <c r="O91" i="1" l="1"/>
  <c r="L91" i="1"/>
  <c r="I17" i="8" l="1"/>
  <c r="K17" i="8"/>
  <c r="M17" i="8"/>
  <c r="O17" i="8"/>
  <c r="Q17" i="8"/>
  <c r="S17" i="8"/>
  <c r="U17" i="8"/>
  <c r="W17" i="8"/>
  <c r="Y17" i="8"/>
  <c r="AA17" i="8"/>
  <c r="AC17" i="8"/>
  <c r="M26" i="8" l="1"/>
  <c r="J132" i="1"/>
  <c r="F56" i="8"/>
  <c r="O26" i="8"/>
  <c r="L132" i="1"/>
  <c r="G56" i="8"/>
  <c r="U26" i="8"/>
  <c r="R132" i="1"/>
  <c r="J56" i="8"/>
  <c r="AA26" i="8"/>
  <c r="X132" i="1"/>
  <c r="M56" i="8"/>
  <c r="S26" i="8"/>
  <c r="P132" i="1"/>
  <c r="I56" i="8"/>
  <c r="K26" i="8"/>
  <c r="H132" i="1"/>
  <c r="E56" i="8"/>
  <c r="W26" i="8"/>
  <c r="T132" i="1"/>
  <c r="K56" i="8"/>
  <c r="AC26" i="8"/>
  <c r="Z132" i="1"/>
  <c r="N56" i="8"/>
  <c r="Y26" i="8"/>
  <c r="V132" i="1"/>
  <c r="L56" i="8"/>
  <c r="Q26" i="8"/>
  <c r="N132" i="1"/>
  <c r="H56" i="8"/>
  <c r="I26" i="8"/>
  <c r="F132" i="1"/>
  <c r="D56" i="8"/>
  <c r="G17" i="8"/>
  <c r="F88" i="1" l="1"/>
  <c r="F92" i="1" s="1"/>
  <c r="E66" i="8"/>
  <c r="E67" i="8" s="1"/>
  <c r="E88" i="1"/>
  <c r="D66" i="8"/>
  <c r="D67" i="8" s="1"/>
  <c r="L88" i="1"/>
  <c r="L89" i="1" s="1"/>
  <c r="L90" i="1" s="1"/>
  <c r="K66" i="8"/>
  <c r="K67" i="8" s="1"/>
  <c r="K88" i="1"/>
  <c r="J66" i="8"/>
  <c r="J67" i="8" s="1"/>
  <c r="I88" i="1"/>
  <c r="H66" i="8"/>
  <c r="H67" i="8" s="1"/>
  <c r="AH17" i="8"/>
  <c r="D132" i="1"/>
  <c r="C56" i="8"/>
  <c r="O56" i="8" s="1"/>
  <c r="O88" i="1"/>
  <c r="N66" i="8"/>
  <c r="N67" i="8" s="1"/>
  <c r="N88" i="1"/>
  <c r="M66" i="8"/>
  <c r="M67" i="8" s="1"/>
  <c r="H88" i="1"/>
  <c r="G66" i="8"/>
  <c r="G67" i="8" s="1"/>
  <c r="M88" i="1"/>
  <c r="L66" i="8"/>
  <c r="L67" i="8" s="1"/>
  <c r="J88" i="1"/>
  <c r="I66" i="8"/>
  <c r="I67" i="8" s="1"/>
  <c r="G88" i="1"/>
  <c r="F66" i="8"/>
  <c r="F67" i="8" s="1"/>
  <c r="AH26" i="8"/>
  <c r="AJ19" i="8"/>
  <c r="AJ22" i="8" s="1"/>
  <c r="AD17" i="8"/>
  <c r="G26" i="8"/>
  <c r="P56" i="8" l="1"/>
  <c r="M89" i="1"/>
  <c r="M90" i="1" s="1"/>
  <c r="M92" i="1"/>
  <c r="M93" i="1" s="1"/>
  <c r="M94" i="1" s="1"/>
  <c r="K89" i="1"/>
  <c r="K90" i="1" s="1"/>
  <c r="K92" i="1"/>
  <c r="K93" i="1" s="1"/>
  <c r="K94" i="1" s="1"/>
  <c r="E92" i="1"/>
  <c r="E93" i="1" s="1"/>
  <c r="E94" i="1" s="1"/>
  <c r="E89" i="1"/>
  <c r="E90" i="1" s="1"/>
  <c r="N92" i="1"/>
  <c r="N93" i="1" s="1"/>
  <c r="N94" i="1" s="1"/>
  <c r="N89" i="1"/>
  <c r="N90" i="1" s="1"/>
  <c r="D88" i="1"/>
  <c r="Q88" i="1" s="1"/>
  <c r="C66" i="8"/>
  <c r="J92" i="1"/>
  <c r="J93" i="1" s="1"/>
  <c r="J94" i="1" s="1"/>
  <c r="J89" i="1"/>
  <c r="J90" i="1" s="1"/>
  <c r="H89" i="1"/>
  <c r="H90" i="1" s="1"/>
  <c r="H92" i="1"/>
  <c r="H93" i="1" s="1"/>
  <c r="H94" i="1" s="1"/>
  <c r="O92" i="1"/>
  <c r="O93" i="1" s="1"/>
  <c r="O94" i="1" s="1"/>
  <c r="O89" i="1"/>
  <c r="O90" i="1" s="1"/>
  <c r="AD132" i="1"/>
  <c r="AB132" i="1"/>
  <c r="G89" i="1"/>
  <c r="G90" i="1" s="1"/>
  <c r="G92" i="1"/>
  <c r="G93" i="1" s="1"/>
  <c r="G94" i="1" s="1"/>
  <c r="I92" i="1"/>
  <c r="I93" i="1" s="1"/>
  <c r="I94" i="1" s="1"/>
  <c r="I89" i="1"/>
  <c r="I90" i="1" s="1"/>
  <c r="D89" i="1"/>
  <c r="D90" i="1" s="1"/>
  <c r="C38" i="8"/>
  <c r="AD26" i="8"/>
  <c r="D92" i="1" l="1"/>
  <c r="P88" i="1"/>
  <c r="P66" i="8"/>
  <c r="O66" i="8"/>
  <c r="C67" i="8"/>
  <c r="D39" i="1"/>
  <c r="C41" i="8"/>
  <c r="D38" i="8" s="1"/>
  <c r="D93" i="1"/>
  <c r="D94" i="1" s="1"/>
  <c r="O67" i="8" l="1"/>
  <c r="P67" i="8"/>
  <c r="D41" i="8"/>
  <c r="D40" i="8"/>
  <c r="D39" i="8"/>
  <c r="D42" i="1"/>
  <c r="F39" i="1" l="1"/>
  <c r="F42" i="1"/>
  <c r="F40" i="1"/>
  <c r="F41" i="1"/>
  <c r="K23" i="1"/>
  <c r="E3" i="5" l="1"/>
  <c r="L23" i="1"/>
  <c r="I138" i="1" s="1"/>
  <c r="AE138" i="1" l="1"/>
  <c r="AC138" i="1"/>
  <c r="F82" i="1"/>
  <c r="AC135" i="1" s="1"/>
  <c r="AE23" i="1"/>
  <c r="E41" i="1" s="1"/>
  <c r="AK21" i="8" s="1"/>
  <c r="O3" i="5"/>
  <c r="O4" i="5" s="1"/>
  <c r="N12" i="5" s="1"/>
  <c r="N13" i="5" s="1"/>
  <c r="E4" i="5"/>
  <c r="D12" i="5" s="1"/>
  <c r="D13" i="5" s="1"/>
  <c r="L17" i="1" s="1"/>
  <c r="I132" i="1" s="1"/>
  <c r="AE132" i="1" l="1"/>
  <c r="AC132" i="1"/>
  <c r="F76" i="1"/>
  <c r="AC129" i="1" s="1"/>
  <c r="L26" i="1"/>
  <c r="P82" i="1"/>
  <c r="Q82" i="1"/>
  <c r="E39" i="1" l="1"/>
  <c r="AK19" i="8" s="1"/>
  <c r="AK22" i="8" s="1"/>
  <c r="AE26" i="1"/>
  <c r="F87" i="1"/>
  <c r="AC140" i="1" s="1"/>
  <c r="P76" i="1"/>
  <c r="Q76" i="1"/>
  <c r="AM22" i="8" l="1"/>
  <c r="AK24" i="8"/>
  <c r="F91" i="1"/>
  <c r="P87" i="1"/>
  <c r="P89" i="1" s="1"/>
  <c r="P90" i="1" s="1"/>
  <c r="Q87" i="1"/>
  <c r="Q89" i="1" s="1"/>
  <c r="Q90" i="1" s="1"/>
  <c r="F89" i="1"/>
  <c r="F90" i="1" s="1"/>
  <c r="E42" i="1"/>
  <c r="C44" i="1" s="1"/>
  <c r="E46" i="1" l="1"/>
  <c r="P91" i="1"/>
  <c r="Q91" i="1"/>
  <c r="F93" i="1"/>
  <c r="F94" i="1" s="1"/>
  <c r="G40" i="1"/>
  <c r="G42" i="1"/>
  <c r="G41" i="1"/>
  <c r="G39" i="1"/>
  <c r="AC139" i="1"/>
  <c r="P86" i="1" l="1"/>
  <c r="L92" i="1"/>
  <c r="Q86" i="1"/>
  <c r="L93" i="1" l="1"/>
  <c r="L94" i="1" s="1"/>
  <c r="P92" i="1"/>
  <c r="P93" i="1" s="1"/>
  <c r="P94" i="1" s="1"/>
  <c r="Q92" i="1"/>
  <c r="Q93" i="1" s="1"/>
  <c r="Q94" i="1" s="1"/>
</calcChain>
</file>

<file path=xl/sharedStrings.xml><?xml version="1.0" encoding="utf-8"?>
<sst xmlns="http://schemas.openxmlformats.org/spreadsheetml/2006/main" count="974" uniqueCount="298">
  <si>
    <t>ขอบเขตการดำเนินงาน</t>
  </si>
  <si>
    <t>ปริมาณ</t>
  </si>
  <si>
    <t>EF</t>
  </si>
  <si>
    <t>หน่วย</t>
  </si>
  <si>
    <t>ประเภท 1</t>
  </si>
  <si>
    <t>ลิตร</t>
  </si>
  <si>
    <t>ประเภท 2</t>
  </si>
  <si>
    <t>การใช้พลังงานไฟฟ้า</t>
  </si>
  <si>
    <t>kWh</t>
  </si>
  <si>
    <t>ประเภท 3</t>
  </si>
  <si>
    <t>kg</t>
  </si>
  <si>
    <t>m3</t>
  </si>
  <si>
    <t>CF</t>
  </si>
  <si>
    <t>kg CO2e/ลิตร</t>
  </si>
  <si>
    <t>kg CO2e/kWh</t>
  </si>
  <si>
    <t>kg CO2e/kg</t>
  </si>
  <si>
    <t>kg CO2e/m3</t>
  </si>
  <si>
    <t>รายการ</t>
  </si>
  <si>
    <t>ม.ค.</t>
  </si>
  <si>
    <t>ก.พ.</t>
  </si>
  <si>
    <t>มี.ค.</t>
  </si>
  <si>
    <t>เม.ย.</t>
  </si>
  <si>
    <t>พ.ย.</t>
  </si>
  <si>
    <t>ก.ค.</t>
  </si>
  <si>
    <t>ส.ค.</t>
  </si>
  <si>
    <t>ก.ย.</t>
  </si>
  <si>
    <t>ต.ค.</t>
  </si>
  <si>
    <t>ธ.ค.</t>
  </si>
  <si>
    <t>รวม</t>
  </si>
  <si>
    <t>ขยะของเสีย (ฝังกลบ)</t>
  </si>
  <si>
    <t>GHG</t>
  </si>
  <si>
    <t>tCO2e</t>
  </si>
  <si>
    <t>1. การเผาไหม้แบบอยู่กับที่ (Stationary Combustion)</t>
  </si>
  <si>
    <t>การใช้น้ำมันสำหรับงานอาคาร</t>
  </si>
  <si>
    <t xml:space="preserve">Diesel (Generator) </t>
  </si>
  <si>
    <t xml:space="preserve">Diesel (Fire pump) </t>
  </si>
  <si>
    <t>2. การเผาไหม้แบบเคลื่อนที่ (Mobile Combustion)</t>
  </si>
  <si>
    <t>การใช้น้ำมันสำหรับการเดินทาง (รถตู้  รถมอเตอร์ไซค์)</t>
  </si>
  <si>
    <t xml:space="preserve">น้ำมัน Diesel </t>
  </si>
  <si>
    <t>น้ำมัน Gasohol 95</t>
  </si>
  <si>
    <t>การใช้กระดาษ A4 และ A3 (สีขาว)</t>
  </si>
  <si>
    <t>kgCH4</t>
  </si>
  <si>
    <t>การคำนวณ CH4 จาก Septic tank</t>
  </si>
  <si>
    <t>ข้อมูล</t>
  </si>
  <si>
    <t>Total</t>
  </si>
  <si>
    <t>kg CO2e/kgCH4</t>
  </si>
  <si>
    <t xml:space="preserve">Ui </t>
  </si>
  <si>
    <t>Tij</t>
  </si>
  <si>
    <t>Efj</t>
  </si>
  <si>
    <t>การเลือกค่า T (degree of utilization of treatment/discharge) เนื่องจากมีระบบเดียว เนื่องจากมีระบบเดียว ใช้ระบบ Septic Tank เพราะฉะนั้น จึงใช้ T = 1</t>
  </si>
  <si>
    <t>การเลือกค่า U (fraction of population in income group in inventory year) เนื่องจากสัดส่วนพนักงานมีแบบเดียว เพราะฉะนั้น  จึงใช้ U = 1</t>
  </si>
  <si>
    <t>CH4 Emission</t>
  </si>
  <si>
    <t>จำนวนพนักงานเฉลี่ย</t>
  </si>
  <si>
    <t>หมายหตุ</t>
  </si>
  <si>
    <t>เนื่องจากไม่มีข้อมูลค่า COD ของน้ำเสียขององค์กร จึงใช้ข้อมูลสมมติฐานของค่า COD สูงสุดเท่ากับ 120 mg/l  (ค่ามาตรฐานน้ำทิ้ง)</t>
  </si>
  <si>
    <t>ปริมาณน้ำเสียเฉลี่ย (ลบ.ม)</t>
  </si>
  <si>
    <t>CH4 (kgCH4)</t>
  </si>
  <si>
    <t>4. การปล่อยสารมีเทนจากระบบ septic tank</t>
  </si>
  <si>
    <t>5. การปล่อยสารมีเทนจากบ่อบำบัดน้ำเสียแบบไม่เติมอากาศ</t>
  </si>
  <si>
    <t>3. การใช้สารดับเพลิง (CO2)</t>
  </si>
  <si>
    <t>kg CO2e/kgCO2</t>
  </si>
  <si>
    <t>น้ำมัน Gasohol 91, E20, E85</t>
  </si>
  <si>
    <t>%</t>
  </si>
  <si>
    <t>จำนวนพนักงานองค์กร</t>
  </si>
  <si>
    <t>จำนวนวันเปิดบริการ/ทำการ</t>
  </si>
  <si>
    <t>หมายเหตุ -  การปล่อยก๊าซเรือนกระจกจากระบบ septic tank  คำนวณเฉพาะประชากรพนักงานขององค์กรเท่านั้น</t>
  </si>
  <si>
    <t>พ.ค.</t>
  </si>
  <si>
    <t>มิ.ย.</t>
  </si>
  <si>
    <t>Wi = ปริมาณน้ำเสีย (ลบ.ม.)</t>
  </si>
  <si>
    <t>S = สารอินทรีย์ที่ถูกกำจัดในรูปของสลัดจ์ (กิโลกรัม COD)</t>
  </si>
  <si>
    <t>ปริมาณน้ำใช้ในรอบปี m3</t>
  </si>
  <si>
    <t>ปริมาณน้ำเสียคิดเป็น 80% m3</t>
  </si>
  <si>
    <t>น้ำประปา-การประปานครหลวง</t>
  </si>
  <si>
    <t>น้ำประปา-การประปาส่วนภูมิภาค</t>
  </si>
  <si>
    <t>จำนวนวัน
ทำงาน</t>
  </si>
  <si>
    <t>TOW
BOD</t>
  </si>
  <si>
    <t>ค่า fix ห้ามแก้</t>
  </si>
  <si>
    <t xml:space="preserve">EF   =  0.6 kg CH4 / kg BOD  x  0.5  
       =  0.3 kg CH4 / kg BOD </t>
  </si>
  <si>
    <t>(มาจากแถวที่ 23)</t>
  </si>
  <si>
    <t xml:space="preserve">สมมุติฐานถังบำบัดน้ำเสีย
จากห้องน้ำแบบไม่เติมอากาศ  </t>
  </si>
  <si>
    <t>หน่วย
การเก็บข้อมูล</t>
  </si>
  <si>
    <t>โปรแกรมการคำนวณคาร์บอนฟุตพริ้นท์พัฒนาโดย องค์การบริหารจัดการก๊าซเรือนกระจก (องค์การมหาชน) หรือ อบก.</t>
  </si>
  <si>
    <t>แบบฟอร์ม 1.5(1)</t>
  </si>
  <si>
    <t>ขอบเขตดำเนินงาน</t>
  </si>
  <si>
    <t>kgCO2e</t>
  </si>
  <si>
    <t>CODin = ความต้องการออกซิเจนทางเคมีของน้ำเสียขาเข้า kgCODin/L</t>
  </si>
  <si>
    <t>หมายเหตุ</t>
  </si>
  <si>
    <t>3. ระบบบำบัดน้ำเสียเป็นแบบเติมอากาศ จะไม่นำมาคิดการปล่อย CH4 (kgCH4)</t>
  </si>
  <si>
    <t xml:space="preserve"> × [(Wi × CODin)-S]</t>
  </si>
  <si>
    <t xml:space="preserve">หมายเหตุ </t>
  </si>
  <si>
    <t xml:space="preserve"> </t>
  </si>
  <si>
    <t>=</t>
  </si>
  <si>
    <t xml:space="preserve">สมการการคำนวณปริมาณมีเทนจากระบบแบบไม่เติมอากาศลึกไม่เกิน 2 เมตร </t>
  </si>
  <si>
    <r>
      <t xml:space="preserve">1. สูตรคำนวณ ระบบบำบัดน้ำเสียแบบเติมอากาศ ประเภทที่ไม่มีการควบคุมดูแล และมีการทำงานเกินความจุ = </t>
    </r>
    <r>
      <rPr>
        <b/>
        <sz val="16"/>
        <color rgb="FF0000FF"/>
        <rFont val="Cordia New"/>
        <family val="2"/>
      </rPr>
      <t>0.075</t>
    </r>
    <r>
      <rPr>
        <sz val="16"/>
        <color theme="1"/>
        <rFont val="Cordia New"/>
        <family val="2"/>
      </rPr>
      <t xml:space="preserve"> × [(Wi × CODin)-S]</t>
    </r>
  </si>
  <si>
    <r>
      <t xml:space="preserve">2. สูตรคำนวณ ระบบบำบัดน้ำเสียแบบไม่เติมอากาศ ที่มีความลึกเกิน 2 เมตร = </t>
    </r>
    <r>
      <rPr>
        <b/>
        <sz val="16"/>
        <color rgb="FF0000FF"/>
        <rFont val="Cordia New"/>
        <family val="2"/>
      </rPr>
      <t>0.2</t>
    </r>
    <r>
      <rPr>
        <sz val="16"/>
        <color theme="1"/>
        <rFont val="Cordia New"/>
        <family val="2"/>
      </rPr>
      <t xml:space="preserve"> × [(Wi × CODin)-S]</t>
    </r>
  </si>
  <si>
    <t>4. อ้างอิงจากข้อกำหนดในการคำนวนและรายงานคาร์บอนฟุตปริ้นองค์กรโดย องคการบริหารจัดการกาซเรือนกระจก (องคการมหาชน)พิมพครั้งที่ 7 (ฉบับปรับปรุงครั้งที่ 5, มกราคม 2564)</t>
  </si>
  <si>
    <t>Scope 2 (ประเภท 2)</t>
  </si>
  <si>
    <t>Scope 1 (ประเภท 1)</t>
  </si>
  <si>
    <t>Scope 3 
(ประเภท 3)</t>
  </si>
  <si>
    <t>ขยะของเสีย (เผากำจัดโดยใช้น้ำมันดีเซล)</t>
  </si>
  <si>
    <t>ชื่อ</t>
  </si>
  <si>
    <t>Units</t>
  </si>
  <si>
    <t>EMISSION FACTORS</t>
  </si>
  <si>
    <t>แหล่งอ้างอิงข้อมูล</t>
  </si>
  <si>
    <r>
      <t>GWP</t>
    </r>
    <r>
      <rPr>
        <b/>
        <vertAlign val="subscript"/>
        <sz val="11"/>
        <color theme="0"/>
        <rFont val="Calibri"/>
        <family val="2"/>
        <scheme val="minor"/>
      </rPr>
      <t>100</t>
    </r>
  </si>
  <si>
    <r>
      <t>CO</t>
    </r>
    <r>
      <rPr>
        <b/>
        <vertAlign val="subscript"/>
        <sz val="10"/>
        <color theme="0"/>
        <rFont val="Arial"/>
        <family val="2"/>
      </rPr>
      <t>2</t>
    </r>
  </si>
  <si>
    <r>
      <t>CH</t>
    </r>
    <r>
      <rPr>
        <b/>
        <vertAlign val="subscript"/>
        <sz val="10"/>
        <color theme="0"/>
        <rFont val="Arial"/>
        <family val="2"/>
      </rPr>
      <t>4</t>
    </r>
  </si>
  <si>
    <r>
      <t>N</t>
    </r>
    <r>
      <rPr>
        <b/>
        <vertAlign val="subscript"/>
        <sz val="10"/>
        <color theme="0"/>
        <rFont val="Arial"/>
        <family val="2"/>
      </rPr>
      <t>2</t>
    </r>
    <r>
      <rPr>
        <b/>
        <sz val="10"/>
        <color theme="0"/>
        <rFont val="Arial"/>
        <family val="2"/>
      </rPr>
      <t>O</t>
    </r>
  </si>
  <si>
    <t>ที่มา</t>
  </si>
  <si>
    <t>IPCC, AR5</t>
  </si>
  <si>
    <r>
      <t>[kg CO</t>
    </r>
    <r>
      <rPr>
        <b/>
        <vertAlign val="subscript"/>
        <sz val="10"/>
        <color theme="0"/>
        <rFont val="Arial"/>
        <family val="2"/>
      </rPr>
      <t>2</t>
    </r>
    <r>
      <rPr>
        <b/>
        <sz val="10"/>
        <color theme="0"/>
        <rFont val="Arial"/>
        <family val="2"/>
      </rPr>
      <t>/unit]</t>
    </r>
  </si>
  <si>
    <r>
      <t>[kg CH</t>
    </r>
    <r>
      <rPr>
        <b/>
        <vertAlign val="subscript"/>
        <sz val="10"/>
        <color theme="0"/>
        <rFont val="Arial"/>
        <family val="2"/>
      </rPr>
      <t>4</t>
    </r>
    <r>
      <rPr>
        <b/>
        <sz val="10"/>
        <color theme="0"/>
        <rFont val="Arial"/>
        <family val="2"/>
      </rPr>
      <t>/unit]</t>
    </r>
  </si>
  <si>
    <r>
      <t>[kg N</t>
    </r>
    <r>
      <rPr>
        <b/>
        <vertAlign val="subscript"/>
        <sz val="10"/>
        <color theme="0"/>
        <rFont val="Arial"/>
        <family val="2"/>
      </rPr>
      <t>2</t>
    </r>
    <r>
      <rPr>
        <b/>
        <sz val="10"/>
        <color theme="0"/>
        <rFont val="Arial"/>
        <family val="2"/>
      </rPr>
      <t>O/unit]</t>
    </r>
  </si>
  <si>
    <r>
      <t>[kg CO</t>
    </r>
    <r>
      <rPr>
        <b/>
        <vertAlign val="subscript"/>
        <sz val="10"/>
        <color theme="0"/>
        <rFont val="Arial"/>
        <family val="2"/>
      </rPr>
      <t>2</t>
    </r>
    <r>
      <rPr>
        <b/>
        <sz val="10"/>
        <color theme="0"/>
        <rFont val="Arial"/>
        <family val="2"/>
      </rPr>
      <t>eq/unit]</t>
    </r>
  </si>
  <si>
    <t>CO2</t>
  </si>
  <si>
    <t>Stationary Combustion</t>
  </si>
  <si>
    <t xml:space="preserve">Fossil CH4 </t>
  </si>
  <si>
    <t>Natural gas</t>
  </si>
  <si>
    <t>scf</t>
  </si>
  <si>
    <t>IPCC Vol.2 table 2.2, DEDE</t>
  </si>
  <si>
    <t>CH4</t>
  </si>
  <si>
    <t>MJ</t>
  </si>
  <si>
    <t>N2O</t>
  </si>
  <si>
    <t>Lignite</t>
  </si>
  <si>
    <t>SF6</t>
  </si>
  <si>
    <t>Fuel oil A</t>
  </si>
  <si>
    <t>litre</t>
  </si>
  <si>
    <t>IPCC Vol.2 table 2.2, PTT</t>
  </si>
  <si>
    <t>NF3</t>
  </si>
  <si>
    <t>Fuel oil C</t>
  </si>
  <si>
    <t>PASS: 12345678</t>
  </si>
  <si>
    <t>Gas/Diesel oil</t>
  </si>
  <si>
    <t>Anthracite</t>
  </si>
  <si>
    <t>Sub-bituminous coal</t>
  </si>
  <si>
    <t xml:space="preserve">Scope 3 </t>
  </si>
  <si>
    <t>กระดาษ A4 (สีขาว)</t>
  </si>
  <si>
    <t>Jet Kerosene</t>
  </si>
  <si>
    <t>น้ำประปา</t>
  </si>
  <si>
    <t>LPG</t>
  </si>
  <si>
    <t>IPCC Vol.2 table 2.2, DEDE LPG 1 litre = 0.54 kg</t>
  </si>
  <si>
    <t>กระดาษทิชชู</t>
  </si>
  <si>
    <t>Motor gasoline</t>
  </si>
  <si>
    <t>FUEL WOOD</t>
  </si>
  <si>
    <t>Bagasse</t>
  </si>
  <si>
    <t xml:space="preserve">Palm kernel shell </t>
  </si>
  <si>
    <t>Cob</t>
  </si>
  <si>
    <t>Biogas</t>
  </si>
  <si>
    <t>FUEL WOOD (CO2only)</t>
  </si>
  <si>
    <t>Bagasse (CO2only)</t>
  </si>
  <si>
    <t>Palm kernel shell (CO2only)</t>
  </si>
  <si>
    <t>Cob (CO2only)</t>
  </si>
  <si>
    <t>Biogas (CO2only)</t>
  </si>
  <si>
    <t>Mobile Combustion (On road)</t>
  </si>
  <si>
    <t xml:space="preserve">Motor Gasoline - uncontrolled </t>
  </si>
  <si>
    <t>IPCC Vol.2 table 3.2.1, 3.2.2, DEDE</t>
  </si>
  <si>
    <t>Motor Gasoline - oxydation catalyst</t>
  </si>
  <si>
    <t>Motor Gasoline - low mileage light duty vihicle vintage 1995 or later</t>
  </si>
  <si>
    <t>Gas/ Diesel Oil</t>
  </si>
  <si>
    <t>Compressed Natural Gas</t>
  </si>
  <si>
    <t>IPCC Vol.2 table 3.2.1, 3.2.2, PTT</t>
  </si>
  <si>
    <t>Liquified Petroleum Gas</t>
  </si>
  <si>
    <t>IPCC Vol.2 table 3.2.1, 3.2.2, DEDE LPG 1 litre = 0.54 kg</t>
  </si>
  <si>
    <t>Mobile Combustion (Off road)</t>
  </si>
  <si>
    <t>Diesel</t>
  </si>
  <si>
    <t>- Agriculture</t>
  </si>
  <si>
    <t>IPCC Vol.2 table 3.3.1, DEDE</t>
  </si>
  <si>
    <t xml:space="preserve">- Forestry </t>
  </si>
  <si>
    <t xml:space="preserve">- Industry </t>
  </si>
  <si>
    <t>- Household</t>
  </si>
  <si>
    <t>Motor Gasoline - 4 stroke</t>
  </si>
  <si>
    <t>Motor Gasoline - 2 stroke</t>
  </si>
  <si>
    <t>Electricity, grid mix (ไฟฟ้า)</t>
  </si>
  <si>
    <t>ไฟฟ้าแบบ grid mix ปี 2016-2018; LCIA
method IPCC 2013 GWP 100a V1.03</t>
  </si>
  <si>
    <t xml:space="preserve"> -</t>
  </si>
  <si>
    <t>Thai National LCI Database,
TIISMTEC-NSTDA, AR5
(with TGO electricity 2016-2018)</t>
  </si>
  <si>
    <t>Refrigerants (สารทำความเย็น)</t>
  </si>
  <si>
    <t>R-22 (HCFC-22)</t>
  </si>
  <si>
    <t>IPCC 2013, AR5</t>
  </si>
  <si>
    <t>R-32</t>
  </si>
  <si>
    <t>R-125</t>
  </si>
  <si>
    <t>R-134</t>
  </si>
  <si>
    <t>R-134a</t>
  </si>
  <si>
    <t>R-143</t>
  </si>
  <si>
    <t>R-143a</t>
  </si>
  <si>
    <t>ทั้งนี้สำหรับ Emission Factor ใน Scope 3 สามารถค้นหาได้ที่</t>
  </si>
  <si>
    <t>http://thaicarbonlabel.tgo.or.th/products_emission/products_emission.pnc</t>
  </si>
  <si>
    <t>IPCC</t>
  </si>
  <si>
    <t>DEDE</t>
  </si>
  <si>
    <t>[kg/TJ]</t>
  </si>
  <si>
    <t>[MJ/unit]</t>
  </si>
  <si>
    <t>unit</t>
  </si>
  <si>
    <t>NCV</t>
  </si>
  <si>
    <t>dry basis</t>
  </si>
  <si>
    <t>Residual fuel oil (Fuel oil A)</t>
  </si>
  <si>
    <t>*ref. from PTT</t>
  </si>
  <si>
    <t>Residual fuel oil (Fuel oil C)</t>
  </si>
  <si>
    <t>Wood / Wood Waste (FUEL WOOD)</t>
  </si>
  <si>
    <t>Other Primary Solid
Biomass</t>
  </si>
  <si>
    <r>
      <t>m</t>
    </r>
    <r>
      <rPr>
        <vertAlign val="superscript"/>
        <sz val="11"/>
        <rFont val="Calibri"/>
        <family val="2"/>
        <scheme val="minor"/>
      </rPr>
      <t>3</t>
    </r>
  </si>
  <si>
    <t>gasoline</t>
  </si>
  <si>
    <t>Motor Gasoline -oxydation catalyst</t>
  </si>
  <si>
    <t xml:space="preserve">Mobile Combustion (Off road) </t>
  </si>
  <si>
    <t>6.การใช้สารทำความเย็นชนิด R32</t>
  </si>
  <si>
    <t>6.การใช้สารทำความเย็นชนิด R22</t>
  </si>
  <si>
    <t>kg CO2e/kgCHClF2</t>
  </si>
  <si>
    <t>kg CO2e/kgCH2F2</t>
  </si>
  <si>
    <t>kgCH2F2</t>
  </si>
  <si>
    <t>kgCHClF2</t>
  </si>
  <si>
    <t>(ทบทวนค่า EF จาก อบก.วันที่ 8-2-2567)</t>
  </si>
  <si>
    <t xml:space="preserve">1. ค่าการปล่อยก๊าซเรือนกระจก (Emission Factor) รวบรวมมาจากข้อมูลทุติยภูมิ สำหรับการประเมินคาร์บอนฟุตพริ้นท์ขององค์กร </t>
  </si>
  <si>
    <t>2. Scope 1 และ 2 สืบค้นข้อมุลได้จาก http://thaicarbonlabel.tgo.or.th/admin/uploadfiles/emission/ts_578cd2cb78.pdf บังคับใช้วันที่ 1 เมษายน 2565</t>
  </si>
  <si>
    <t>3. Scope 3 สืบค้นข้อมูลได้จ้าก http://thaicarbonlabel.tgo.or.th/admin/uploadfiles/emission/ts_af09c20f4f.pdf บังคับใช้วันที่ 1 มกราคม 2566</t>
  </si>
  <si>
    <t>4. ขยะของเสีย (เผากำจัดโดยใช้น้ำมันดีเซล) จะคิดจากปริมาณน้ำมันเชื้อเพลิงที่ใช้ในการเผาขยะ (ลิตร/ตัน)</t>
  </si>
  <si>
    <t>5. สารทำความเย็นที่จะมาคำนวณปริมาณก๊าซเรือนกระจกจะต้องสอดคล้องกับสารทำความเย็นที่ใช้ในสำนักงาน และเลือกค่า EF ได้จาก EF TGO AR5</t>
  </si>
  <si>
    <t xml:space="preserve">6. การปล่อยสารมีเทนจากบ่อบำบัดน้ำเสียแบบไม่เติมอากาศ ค่า EF อ้างอิงจากข้อกำหนดในการคำนวนและรายงานคาร์บอนฟุตปริ้นองค์กรโดย </t>
  </si>
  <si>
    <t>องค์การบริหารจัดการกาซเรือนกระจก (องคการมหาชน)พิมพครั้งที่ 7 (ฉบับปรับปรุงครั้งที่ 5, มกราคม 2564)</t>
  </si>
  <si>
    <t xml:space="preserve">สรุปข้อมูลปริมาณการปลดปล่อยก๊าซเรือนกระจก </t>
  </si>
  <si>
    <t xml:space="preserve"> tCO2e</t>
  </si>
  <si>
    <t>%GHG</t>
  </si>
  <si>
    <t>ปี 2567</t>
  </si>
  <si>
    <t>Diesel (Generator) สำหรับงานอาคาร</t>
  </si>
  <si>
    <t>Diesel (Fire pump) สำหรับงานอาคาร</t>
  </si>
  <si>
    <t>การใช้สารดับเพลิง (CO2)</t>
  </si>
  <si>
    <t>การใช้สารทำความเย็นชนิด R22</t>
  </si>
  <si>
    <t>การใช้สารทำความเย็นชนิด R32</t>
  </si>
  <si>
    <t xml:space="preserve">ส.ค. </t>
  </si>
  <si>
    <t>เฉลี่ย</t>
  </si>
  <si>
    <t>น้ำมัน Diesel สำหรับการเดินทาง</t>
  </si>
  <si>
    <t>น้ำมัน Gasohol 91, E20, E85 สำหรับการเดินทาง</t>
  </si>
  <si>
    <t>น้ำมัน Gasohol 95 สำหรับการเดินทาง</t>
  </si>
  <si>
    <t>จำนวนคนปี 2567</t>
  </si>
  <si>
    <t>การปล่อยมีเทนจากบ่อบำบัดน้ำเสียแบบไม่เติมอากาศ</t>
  </si>
  <si>
    <t>การปล่อยมีเทนจากระบบ septic tank</t>
  </si>
  <si>
    <t>ปริมาณก๊าซเรือนกระจก ปี 2567 (kgCO2e)</t>
  </si>
  <si>
    <t>ปริมาณก๊าซเรือนกระจกต่อคน ปี 2567 (kgCO2e/คน)</t>
  </si>
  <si>
    <t>% เพิ่มขึ้น / ลดลง  (kgCO2e/คน)</t>
  </si>
  <si>
    <t>% เพิ่มขึ้น / ลดลง (kgCO2e)</t>
  </si>
  <si>
    <t>แนวทางจัดการ :</t>
  </si>
  <si>
    <t>3. Scope 3 สืบค้นข้อมูลได้จ้าก http://thaicarbonlabel.tgo.or.th/admin/uploadfiles/emission/ts_af09c20f4f.pdf บังคับใช้วันที่ 1 มกราคม 2567</t>
  </si>
  <si>
    <t>วิเคราะห์สาเหตุ :</t>
  </si>
  <si>
    <t>รายละเอียด :</t>
  </si>
  <si>
    <r>
      <t xml:space="preserve">ปีคำนวณ </t>
    </r>
    <r>
      <rPr>
        <b/>
        <sz val="16"/>
        <color rgb="FFFF0000"/>
        <rFont val="Cordia New"/>
        <family val="2"/>
      </rPr>
      <t>2567</t>
    </r>
  </si>
  <si>
    <r>
      <t xml:space="preserve">ปริมาณก๊าซเรือนกระจก (kgCO2e) ประจำปี </t>
    </r>
    <r>
      <rPr>
        <b/>
        <sz val="16"/>
        <color rgb="FFFF0000"/>
        <rFont val="Cordia New"/>
        <family val="2"/>
      </rPr>
      <t>2568</t>
    </r>
  </si>
  <si>
    <t>สรุป การเปรียบเทียบปริมาณก๊าซเรือนกระจก (kgCO2e) ของปี 2567 และ 2568</t>
  </si>
  <si>
    <t>เดือนมกราคม 2568</t>
  </si>
  <si>
    <t xml:space="preserve">เดือนกุมภาพันธ์ 2568     </t>
  </si>
  <si>
    <t xml:space="preserve">เดือนมีนาคม 2568       </t>
  </si>
  <si>
    <t xml:space="preserve">เดือนเมษายน 2568  </t>
  </si>
  <si>
    <t xml:space="preserve">เดือนพฤษภาคม 2568       </t>
  </si>
  <si>
    <t xml:space="preserve">เดือนมิถุนายน 2568        </t>
  </si>
  <si>
    <t xml:space="preserve">เดือนธันวาคม 2568      </t>
  </si>
  <si>
    <t xml:space="preserve">เดือนพฤศจิกายน 2568      </t>
  </si>
  <si>
    <t xml:space="preserve">เดือนตุลาคม 2568     </t>
  </si>
  <si>
    <t xml:space="preserve">เดือนสิงหาคม 2568   </t>
  </si>
  <si>
    <t xml:space="preserve">เดือนกันยายน 2568    </t>
  </si>
  <si>
    <t xml:space="preserve">เดือนกรกฎาคม 2568        </t>
  </si>
  <si>
    <t>ปี 2568</t>
  </si>
  <si>
    <t>จำนวนคนปี 2568</t>
  </si>
  <si>
    <t>ปริมาณก๊าซเรือนกระจก ปี 2568 (kgCO2e)</t>
  </si>
  <si>
    <t>ผลต่างระหว่างปี 2567 และ 2568 (kgCO2e)</t>
  </si>
  <si>
    <t>ปริมาณก๊าซเรือนกระจกต่อคน ปี 2568 (kgCO2e/คน)</t>
  </si>
  <si>
    <t>ผลต่างระหว่างปี 2567 และ 2568 (kgCO2e/คน)</t>
  </si>
  <si>
    <r>
      <t xml:space="preserve">เดือน / ประจำปี </t>
    </r>
    <r>
      <rPr>
        <b/>
        <sz val="16"/>
        <color rgb="FFFF0000"/>
        <rFont val="Cordia New"/>
        <family val="2"/>
      </rPr>
      <t>2567</t>
    </r>
  </si>
  <si>
    <r>
      <t>ประจำปี 2567 (เดือน</t>
    </r>
    <r>
      <rPr>
        <b/>
        <sz val="16"/>
        <color rgb="FFFF0000"/>
        <rFont val="Cordia New"/>
        <family val="2"/>
      </rPr>
      <t>มกราคม</t>
    </r>
    <r>
      <rPr>
        <b/>
        <sz val="16"/>
        <rFont val="Cordia New"/>
        <family val="2"/>
      </rPr>
      <t xml:space="preserve"> ถึง </t>
    </r>
    <r>
      <rPr>
        <b/>
        <sz val="16"/>
        <color rgb="FFFF0000"/>
        <rFont val="Cordia New"/>
        <family val="2"/>
      </rPr>
      <t>ธันวาคม</t>
    </r>
    <r>
      <rPr>
        <b/>
        <sz val="16"/>
        <rFont val="Cordia New"/>
        <family val="2"/>
      </rPr>
      <t>)</t>
    </r>
  </si>
  <si>
    <t xml:space="preserve">                  บรรลุเป้าหมาย</t>
  </si>
  <si>
    <t xml:space="preserve">                  ไม่บรรลุเป้าหมาย</t>
  </si>
  <si>
    <t>เดือน</t>
  </si>
  <si>
    <t>รายการกิจกรรมที่ใช้พลังงานทรัพยากร และปริมาณของเสีย</t>
  </si>
  <si>
    <r>
      <t xml:space="preserve">ปีคำนวณ </t>
    </r>
    <r>
      <rPr>
        <b/>
        <sz val="16"/>
        <color rgb="FFFF0000"/>
        <rFont val="Cordia New"/>
        <family val="2"/>
      </rPr>
      <t>2566</t>
    </r>
  </si>
  <si>
    <t>มิ.ค.</t>
  </si>
  <si>
    <t>สรุป การเปรียบเทียบปริมาณก๊าซเรือนกระจก (kgCO2e) ของปี 2567</t>
  </si>
  <si>
    <t>ขอความร่วมมือผู้ใช้งาน ปฏิบัติตามมาตราการที่กำหนด</t>
  </si>
  <si>
    <t xml:space="preserve">ขอความร่วมมือหน่วยงานให้จัดการแยกประเภทขยะ </t>
  </si>
  <si>
    <t>บรรลุ จากมีจำนวนการใช้ไฟฟ้าลดลง</t>
  </si>
  <si>
    <t>ฤดูหนาวอากาศภายนอกเย็น</t>
  </si>
  <si>
    <t xml:space="preserve">บรรลุ การใช้ไฟฟ้าลดลง การใช้น้ำลดลง แต่จำนวนขยะเพิ่มขึ้น จากจำนวนผู้ใช้อาคารเพิ่มมากขึ้นจากปีฐาน </t>
  </si>
  <si>
    <t xml:space="preserve">มีจำนวนขยะ กระดาษเพิ่มสูง จากการประชุมมีงานรับปริญญา </t>
  </si>
  <si>
    <t>ไม่บรรลุ มีการใช้ไฟฟ้า / น้ำเพิ่มขึ้นเล็กน้อย จากปีฐาน</t>
  </si>
  <si>
    <t>มีการใช้พลังงานเพิ่มขึ้นจาก สภาพอากาศที่เข้าสู่ฤดูร้อน</t>
  </si>
  <si>
    <t>ผู้ใช้งาน ปฏิบัติตามมาตราการที่กำหนด</t>
  </si>
  <si>
    <t xml:space="preserve">บรรลุ การใช้ไฟฟ้าลดลง การใช้น้ำลดลง ใช้น้ำมันเพิ่มขึ้น ขยะลดลงเล็กน้อย จากปีฐาน </t>
  </si>
  <si>
    <t xml:space="preserve">บรรลุ การใช้ไฟฟ้าลดลง การใช้น้ำลดลง น้ำมันลดลง แต่จำนวนกระดาษและขยะเพิ่มขึ้น จากจำนวนผู้ใช้อาคารเพิ่มขึ้นจากปีฐาน </t>
  </si>
  <si>
    <t>ผู้ใช้งาน ปฏิบัติตามมาตราการที่กำหนด เป็นรอบการเบิกกระดาษ</t>
  </si>
  <si>
    <t xml:space="preserve">บรรลุ การใช้ไฟฟ้าลดลง การใช้น้ำมันดีเซล แต่จำนวนขยะเพิ่มขึ้น จากปีฐาน </t>
  </si>
  <si>
    <t>ไม่บรรลุ มีการใช้ไฟฟ้าเพิ่มขึ้นจากปีฐาน</t>
  </si>
  <si>
    <t>มีการใช้พลังงานเพิ่มขึ้นจากจำนวนผู้ใช้อาคาร</t>
  </si>
  <si>
    <t>ขอความร่วมมือหน่วยงานปฏิบัตืตามมตราการอย่างต่อเนื่อง</t>
  </si>
  <si>
    <t>ไม่บรรลุ มีการใช้ไฟฟ้าและขยะเพิ่มขึ้นจากปีฐาน</t>
  </si>
  <si>
    <t>ไม่บรรลุ มีการใช้น้ำ / กระดาษ / ขยะเพิ่มขึ้นจากปีฐาน เล็กน้อย</t>
  </si>
  <si>
    <t>มีการใช้พลังงานเพิ่มขึ้นจากจำนวนผู้ใช้อาคาร และเป็นรอบปิดงบประมาณ</t>
  </si>
  <si>
    <t>ไม่บรรลุ มีการใช้ไฟฟ้า / น้ำมัน / น้ำ และ ขยะเพิ่มขึ้นจากปีฐาน เล็กน้อย</t>
  </si>
  <si>
    <t>มีการใช้พลังงานเพิ่มขึ้นจากจำนวนผู้ใช้อาคาร และ รอบการปิดงบประมาณ</t>
  </si>
  <si>
    <t xml:space="preserve">ไม่บรรลุ มีการใช้ไฟฟ้าและขยะเพิ่มขึ้นจากปีฐาน </t>
  </si>
  <si>
    <t>ขอความร่วมมือหน่วยงานปฏิบัติตามมตราการอย่างต่อเนื่อง</t>
  </si>
  <si>
    <t>ขอความร่วมมือหน่วยงานปฏิบัตตามมตราการอย่างต่อเนื่อง</t>
  </si>
  <si>
    <t>ช=ช=';</t>
  </si>
  <si>
    <r>
      <t>การวิเคราะห์ข้อมูลและสาเหตุ (เป้าหมาย 2568 : ก๊าซเรือนกระจกลดลง</t>
    </r>
    <r>
      <rPr>
        <b/>
        <sz val="16"/>
        <color rgb="FFFF0000"/>
        <rFont val="Cordia New"/>
        <family val="2"/>
      </rPr>
      <t xml:space="preserve"> 0.94</t>
    </r>
    <r>
      <rPr>
        <b/>
        <sz val="16"/>
        <rFont val="Cordia New"/>
        <family val="2"/>
        <charset val="222"/>
      </rPr>
      <t xml:space="preserve"> จากปี 2567)</t>
    </r>
  </si>
  <si>
    <r>
      <t xml:space="preserve">สรุป การปล่อยก๊าซเรือนกระจกตั้งแต่เดือน มกราคม ถึง ธันวาคม ปี 2568 เท่ากับ </t>
    </r>
    <r>
      <rPr>
        <b/>
        <sz val="16"/>
        <color rgb="FFFF0000"/>
        <rFont val="Cordia New"/>
        <family val="2"/>
      </rPr>
      <t>153.52 tCO2e</t>
    </r>
    <r>
      <rPr>
        <b/>
        <sz val="16"/>
        <rFont val="Cordia New"/>
        <family val="2"/>
        <charset val="222"/>
      </rPr>
      <t xml:space="preserve"> ลดลงจากมกราคม ถึง ธันวาคม ปี 2567 เท่ากับ </t>
    </r>
    <r>
      <rPr>
        <b/>
        <sz val="16"/>
        <color rgb="FFFF0000"/>
        <rFont val="Cordia New"/>
        <family val="2"/>
      </rPr>
      <t>1.45 tCO2e</t>
    </r>
    <r>
      <rPr>
        <b/>
        <sz val="16"/>
        <rFont val="Cordia New"/>
        <family val="2"/>
        <charset val="222"/>
      </rPr>
      <t xml:space="preserve"> คิดเป็น</t>
    </r>
    <r>
      <rPr>
        <b/>
        <sz val="16"/>
        <color rgb="FFFF0000"/>
        <rFont val="Cordia New"/>
        <family val="2"/>
      </rPr>
      <t xml:space="preserve"> 0.94 %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</si>
</sst>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_(* #,##0.00_);_(* \(#,##0.00\);_(* &quot;-&quot;??_);_(@_)"/>
    <numFmt numFmtId="165" formatCode="0.0000"/>
    <numFmt numFmtId="166" formatCode="_-* #,##0_-;\-* #,##0_-;_-* &quot;-&quot;??_-;_-@_-"/>
    <numFmt numFmtId="167" formatCode="#,##0.00_ ;\-#,##0.00\ "/>
    <numFmt numFmtId="168" formatCode="_(* #,##0.0000_);_(* \(#,##0.0000\);_(* &quot;-&quot;??_);_(@_)"/>
    <numFmt numFmtId="169" formatCode="_(* #,##0_);_(* \(#,##0\);_(* &quot;-&quot;??_);_(@_)"/>
    <numFmt numFmtId="170" formatCode="_-* #,##0.0000_-;\-* #,##0.0000_-;_-* &quot;-&quot;??_-;_-@_-"/>
    <numFmt numFmtId="171" formatCode="0.000000"/>
  </numFmts>
  <fonts count="47">
    <font>
      <sz val="11"/>
      <color theme="1"/>
      <name val="Calibri"/>
      <family val="2"/>
      <charset val="222"/>
      <scheme val="minor"/>
    </font>
    <font>
      <sz val="10"/>
      <name val="Arial"/>
      <family val="2"/>
    </font>
    <font>
      <sz val="16"/>
      <color theme="1"/>
      <name val="Cordia New"/>
      <family val="2"/>
    </font>
    <font>
      <b/>
      <sz val="16"/>
      <color theme="1"/>
      <name val="Cordia New"/>
      <family val="2"/>
    </font>
    <font>
      <b/>
      <sz val="16"/>
      <name val="Cordia New"/>
      <family val="2"/>
    </font>
    <font>
      <b/>
      <sz val="16"/>
      <color rgb="FFFF0000"/>
      <name val="Cordia New"/>
      <family val="2"/>
    </font>
    <font>
      <sz val="16"/>
      <name val="Cordia New"/>
      <family val="2"/>
    </font>
    <font>
      <b/>
      <u/>
      <sz val="16"/>
      <color theme="1"/>
      <name val="Cordia New"/>
      <family val="2"/>
    </font>
    <font>
      <b/>
      <sz val="20"/>
      <color rgb="FFFF0000"/>
      <name val="Cordia New"/>
      <family val="2"/>
    </font>
    <font>
      <b/>
      <sz val="20"/>
      <color theme="1"/>
      <name val="Cordia New"/>
      <family val="2"/>
    </font>
    <font>
      <sz val="16"/>
      <color rgb="FF000000"/>
      <name val="Cordia New"/>
      <family val="2"/>
    </font>
    <font>
      <b/>
      <sz val="16"/>
      <color rgb="FF000000"/>
      <name val="Cordia New"/>
      <family val="2"/>
    </font>
    <font>
      <b/>
      <sz val="16"/>
      <color rgb="FF0000FF"/>
      <name val="Cordia New"/>
      <family val="2"/>
    </font>
    <font>
      <u/>
      <sz val="9.35"/>
      <color theme="10"/>
      <name val="Tahoma"/>
      <family val="2"/>
      <charset val="222"/>
    </font>
    <font>
      <sz val="11"/>
      <color theme="0"/>
      <name val="Calibri"/>
      <family val="2"/>
      <charset val="222"/>
      <scheme val="minor"/>
    </font>
    <font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sz val="11"/>
      <name val="Calibri"/>
      <family val="2"/>
      <charset val="222"/>
      <scheme val="minor"/>
    </font>
    <font>
      <b/>
      <sz val="11"/>
      <color theme="0"/>
      <name val="Calibri"/>
      <family val="2"/>
      <scheme val="minor"/>
    </font>
    <font>
      <b/>
      <vertAlign val="subscript"/>
      <sz val="11"/>
      <color theme="0"/>
      <name val="Calibri"/>
      <family val="2"/>
      <scheme val="minor"/>
    </font>
    <font>
      <b/>
      <vertAlign val="subscript"/>
      <sz val="10"/>
      <color theme="0"/>
      <name val="Arial"/>
      <family val="2"/>
    </font>
    <font>
      <b/>
      <sz val="10"/>
      <name val="Arial"/>
      <family val="2"/>
    </font>
    <font>
      <b/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vertAlign val="superscript"/>
      <sz val="11"/>
      <name val="Calibri"/>
      <family val="2"/>
      <scheme val="minor"/>
    </font>
    <font>
      <sz val="8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6"/>
      <color rgb="FF0070C0"/>
      <name val="Cordia New"/>
      <family val="2"/>
    </font>
    <font>
      <b/>
      <sz val="16"/>
      <name val="Cordia New"/>
      <family val="2"/>
      <charset val="222"/>
    </font>
    <font>
      <sz val="16"/>
      <name val="Cordia New"/>
      <family val="2"/>
      <charset val="222"/>
    </font>
    <font>
      <sz val="16"/>
      <color rgb="FFFF0000"/>
      <name val="Cordia New"/>
      <family val="2"/>
      <charset val="222"/>
    </font>
    <font>
      <sz val="16"/>
      <color rgb="FF000000"/>
      <name val="TH Sarabun New"/>
      <family val="2"/>
      <charset val="222"/>
    </font>
    <font>
      <sz val="16"/>
      <color rgb="FFFF0000"/>
      <name val="Cordia New"/>
      <family val="2"/>
    </font>
    <font>
      <b/>
      <sz val="36"/>
      <name val="Cordia New"/>
      <family val="2"/>
      <charset val="222"/>
    </font>
    <font>
      <b/>
      <sz val="26"/>
      <name val="Cordia New"/>
      <family val="2"/>
    </font>
    <font>
      <sz val="18"/>
      <name val="Cordia New"/>
      <family val="2"/>
      <charset val="222"/>
    </font>
    <font>
      <b/>
      <sz val="18"/>
      <color rgb="FF000000"/>
      <name val="Cordia New"/>
      <family val="2"/>
    </font>
    <font>
      <b/>
      <u/>
      <sz val="26"/>
      <color rgb="FFFF0000"/>
      <name val="TH Sarabun New"/>
      <family val="2"/>
    </font>
    <font>
      <b/>
      <sz val="14"/>
      <name val="Cordia New"/>
      <family val="2"/>
    </font>
    <font>
      <sz val="16"/>
      <color theme="0"/>
      <name val="Cordia New"/>
      <family val="2"/>
      <charset val="222"/>
    </font>
    <font>
      <sz val="16"/>
      <name val="AngsanaUPC"/>
      <family val="1"/>
    </font>
    <font>
      <sz val="16"/>
      <name val="Angsana New"/>
      <family val="1"/>
    </font>
    <font>
      <sz val="14"/>
      <name val="Cordia New"/>
      <family val="2"/>
    </font>
    <font>
      <b/>
      <sz val="14"/>
      <color rgb="FF000000"/>
      <name val="Cordia New"/>
      <family val="2"/>
    </font>
    <font>
      <b/>
      <sz val="14"/>
      <name val="Cordia New"/>
      <family val="2"/>
      <charset val="222"/>
    </font>
    <font>
      <sz val="14"/>
      <color rgb="FF000000"/>
      <name val="TH Sarabun New"/>
      <family val="2"/>
      <charset val="222"/>
    </font>
    <font>
      <sz val="14"/>
      <name val="Cordia New"/>
      <family val="2"/>
      <charset val="222"/>
    </font>
  </fonts>
  <fills count="1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rgb="FFF2DCDB"/>
      </patternFill>
    </fill>
    <fill>
      <patternFill patternType="solid">
        <fgColor rgb="FF00B0F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A7D59F"/>
        <bgColor indexed="64"/>
      </patternFill>
    </fill>
    <fill>
      <patternFill patternType="solid">
        <fgColor rgb="FFA7D59F"/>
        <bgColor rgb="FFA7D59F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8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15" fillId="0" borderId="0"/>
    <xf numFmtId="164" fontId="15" fillId="0" borderId="0" applyFont="0" applyFill="0" applyBorder="0" applyAlignment="0" applyProtection="0"/>
    <xf numFmtId="0" fontId="23" fillId="0" borderId="0" applyNumberFormat="0" applyFill="0" applyBorder="0" applyAlignment="0" applyProtection="0"/>
    <xf numFmtId="43" fontId="26" fillId="0" borderId="0" applyFont="0" applyFill="0" applyBorder="0" applyAlignment="0" applyProtection="0"/>
  </cellStyleXfs>
  <cellXfs count="338">
    <xf numFmtId="0" fontId="0" fillId="0" borderId="0" xfId="0"/>
    <xf numFmtId="0" fontId="5" fillId="2" borderId="1" xfId="1" applyFont="1" applyFill="1" applyBorder="1" applyAlignment="1">
      <alignment horizontal="right"/>
    </xf>
    <xf numFmtId="0" fontId="4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6" fillId="3" borderId="1" xfId="1" applyFont="1" applyFill="1" applyBorder="1"/>
    <xf numFmtId="0" fontId="8" fillId="3" borderId="0" xfId="0" applyFont="1" applyFill="1" applyAlignment="1">
      <alignment horizontal="center"/>
    </xf>
    <xf numFmtId="0" fontId="2" fillId="3" borderId="0" xfId="0" applyFont="1" applyFill="1"/>
    <xf numFmtId="0" fontId="3" fillId="3" borderId="0" xfId="0" applyFont="1" applyFill="1" applyAlignment="1">
      <alignment horizontal="center"/>
    </xf>
    <xf numFmtId="0" fontId="6" fillId="3" borderId="0" xfId="1" applyFont="1" applyFill="1"/>
    <xf numFmtId="0" fontId="7" fillId="3" borderId="0" xfId="0" applyFont="1" applyFill="1"/>
    <xf numFmtId="0" fontId="2" fillId="3" borderId="0" xfId="0" applyFont="1" applyFill="1" applyAlignment="1">
      <alignment wrapText="1"/>
    </xf>
    <xf numFmtId="0" fontId="2" fillId="3" borderId="0" xfId="0" applyFont="1" applyFill="1" applyAlignment="1">
      <alignment horizontal="center"/>
    </xf>
    <xf numFmtId="0" fontId="2" fillId="3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/>
    </xf>
    <xf numFmtId="43" fontId="5" fillId="3" borderId="1" xfId="0" applyNumberFormat="1" applyFont="1" applyFill="1" applyBorder="1" applyAlignment="1">
      <alignment vertical="center"/>
    </xf>
    <xf numFmtId="0" fontId="2" fillId="3" borderId="1" xfId="0" applyFont="1" applyFill="1" applyBorder="1" applyAlignment="1">
      <alignment horizontal="center"/>
    </xf>
    <xf numFmtId="166" fontId="2" fillId="3" borderId="1" xfId="0" applyNumberFormat="1" applyFont="1" applyFill="1" applyBorder="1" applyAlignment="1">
      <alignment horizontal="center"/>
    </xf>
    <xf numFmtId="43" fontId="2" fillId="3" borderId="0" xfId="0" applyNumberFormat="1" applyFont="1" applyFill="1" applyAlignment="1">
      <alignment vertical="center"/>
    </xf>
    <xf numFmtId="0" fontId="6" fillId="5" borderId="1" xfId="1" applyFont="1" applyFill="1" applyBorder="1"/>
    <xf numFmtId="0" fontId="9" fillId="7" borderId="0" xfId="0" applyFont="1" applyFill="1" applyAlignment="1">
      <alignment horizontal="center"/>
    </xf>
    <xf numFmtId="0" fontId="5" fillId="3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0" fontId="10" fillId="8" borderId="0" xfId="0" applyFont="1" applyFill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11" fillId="8" borderId="0" xfId="0" applyFont="1" applyFill="1"/>
    <xf numFmtId="0" fontId="6" fillId="2" borderId="1" xfId="0" applyFont="1" applyFill="1" applyBorder="1"/>
    <xf numFmtId="0" fontId="4" fillId="4" borderId="1" xfId="0" applyFont="1" applyFill="1" applyBorder="1" applyAlignment="1">
      <alignment horizontal="center"/>
    </xf>
    <xf numFmtId="0" fontId="4" fillId="4" borderId="0" xfId="0" applyFont="1" applyFill="1" applyAlignment="1">
      <alignment horizontal="center"/>
    </xf>
    <xf numFmtId="0" fontId="12" fillId="7" borderId="0" xfId="0" applyFont="1" applyFill="1" applyAlignment="1">
      <alignment horizontal="center"/>
    </xf>
    <xf numFmtId="0" fontId="8" fillId="3" borderId="0" xfId="0" applyFont="1" applyFill="1"/>
    <xf numFmtId="0" fontId="16" fillId="10" borderId="1" xfId="4" applyFont="1" applyFill="1" applyBorder="1" applyAlignment="1">
      <alignment horizontal="center" vertical="center"/>
    </xf>
    <xf numFmtId="0" fontId="17" fillId="3" borderId="0" xfId="4" applyFont="1" applyFill="1"/>
    <xf numFmtId="168" fontId="16" fillId="10" borderId="1" xfId="5" applyNumberFormat="1" applyFont="1" applyFill="1" applyBorder="1" applyAlignment="1">
      <alignment horizontal="center" vertical="center"/>
    </xf>
    <xf numFmtId="0" fontId="15" fillId="0" borderId="1" xfId="4" applyBorder="1"/>
    <xf numFmtId="0" fontId="15" fillId="0" borderId="1" xfId="4" applyBorder="1" applyAlignment="1">
      <alignment horizontal="center"/>
    </xf>
    <xf numFmtId="169" fontId="0" fillId="0" borderId="1" xfId="5" applyNumberFormat="1" applyFont="1" applyBorder="1"/>
    <xf numFmtId="0" fontId="21" fillId="3" borderId="1" xfId="4" applyFont="1" applyFill="1" applyBorder="1" applyAlignment="1">
      <alignment horizontal="left" vertical="center"/>
    </xf>
    <xf numFmtId="0" fontId="21" fillId="3" borderId="1" xfId="4" applyFont="1" applyFill="1" applyBorder="1" applyAlignment="1">
      <alignment horizontal="center" vertical="center"/>
    </xf>
    <xf numFmtId="168" fontId="21" fillId="3" borderId="1" xfId="5" applyNumberFormat="1" applyFont="1" applyFill="1" applyBorder="1" applyAlignment="1">
      <alignment horizontal="center" vertical="center"/>
    </xf>
    <xf numFmtId="0" fontId="17" fillId="3" borderId="1" xfId="4" applyFont="1" applyFill="1" applyBorder="1"/>
    <xf numFmtId="0" fontId="17" fillId="3" borderId="1" xfId="4" applyFont="1" applyFill="1" applyBorder="1" applyAlignment="1">
      <alignment horizontal="center" vertical="top"/>
    </xf>
    <xf numFmtId="0" fontId="17" fillId="3" borderId="1" xfId="4" applyFont="1" applyFill="1" applyBorder="1" applyAlignment="1">
      <alignment vertical="top"/>
    </xf>
    <xf numFmtId="11" fontId="21" fillId="3" borderId="1" xfId="4" applyNumberFormat="1" applyFont="1" applyFill="1" applyBorder="1" applyAlignment="1">
      <alignment horizontal="center" vertical="center"/>
    </xf>
    <xf numFmtId="0" fontId="17" fillId="3" borderId="1" xfId="4" applyFont="1" applyFill="1" applyBorder="1" applyAlignment="1">
      <alignment horizontal="center" vertical="center"/>
    </xf>
    <xf numFmtId="168" fontId="17" fillId="3" borderId="0" xfId="5" applyNumberFormat="1" applyFont="1" applyFill="1"/>
    <xf numFmtId="0" fontId="17" fillId="3" borderId="0" xfId="4" applyFont="1" applyFill="1" applyAlignment="1">
      <alignment horizontal="center"/>
    </xf>
    <xf numFmtId="165" fontId="17" fillId="3" borderId="0" xfId="4" applyNumberFormat="1" applyFont="1" applyFill="1"/>
    <xf numFmtId="165" fontId="0" fillId="0" borderId="0" xfId="5" applyNumberFormat="1" applyFont="1"/>
    <xf numFmtId="0" fontId="17" fillId="3" borderId="1" xfId="4" applyFont="1" applyFill="1" applyBorder="1" applyAlignment="1">
      <alignment horizontal="center"/>
    </xf>
    <xf numFmtId="0" fontId="22" fillId="3" borderId="1" xfId="4" applyFont="1" applyFill="1" applyBorder="1" applyAlignment="1">
      <alignment vertical="top"/>
    </xf>
    <xf numFmtId="49" fontId="17" fillId="3" borderId="1" xfId="4" applyNumberFormat="1" applyFont="1" applyFill="1" applyBorder="1" applyAlignment="1">
      <alignment vertical="top"/>
    </xf>
    <xf numFmtId="0" fontId="17" fillId="3" borderId="1" xfId="4" applyFont="1" applyFill="1" applyBorder="1" applyAlignment="1">
      <alignment vertical="center"/>
    </xf>
    <xf numFmtId="0" fontId="17" fillId="3" borderId="1" xfId="4" applyFont="1" applyFill="1" applyBorder="1" applyAlignment="1">
      <alignment vertical="center" wrapText="1"/>
    </xf>
    <xf numFmtId="0" fontId="17" fillId="3" borderId="1" xfId="4" applyFont="1" applyFill="1" applyBorder="1" applyAlignment="1">
      <alignment horizontal="center" vertical="center" wrapText="1"/>
    </xf>
    <xf numFmtId="168" fontId="17" fillId="3" borderId="0" xfId="4" applyNumberFormat="1" applyFont="1" applyFill="1"/>
    <xf numFmtId="0" fontId="22" fillId="3" borderId="1" xfId="4" applyFont="1" applyFill="1" applyBorder="1" applyAlignment="1">
      <alignment vertical="center"/>
    </xf>
    <xf numFmtId="0" fontId="17" fillId="3" borderId="0" xfId="4" applyFont="1" applyFill="1" applyAlignment="1">
      <alignment vertical="center"/>
    </xf>
    <xf numFmtId="0" fontId="17" fillId="3" borderId="0" xfId="4" applyFont="1" applyFill="1" applyAlignment="1">
      <alignment vertical="center" wrapText="1"/>
    </xf>
    <xf numFmtId="0" fontId="17" fillId="3" borderId="0" xfId="4" applyFont="1" applyFill="1" applyAlignment="1">
      <alignment horizontal="center" vertical="center"/>
    </xf>
    <xf numFmtId="11" fontId="21" fillId="3" borderId="0" xfId="4" applyNumberFormat="1" applyFont="1" applyFill="1" applyAlignment="1">
      <alignment horizontal="center" vertical="center"/>
    </xf>
    <xf numFmtId="168" fontId="21" fillId="3" borderId="0" xfId="5" applyNumberFormat="1" applyFont="1" applyFill="1" applyBorder="1" applyAlignment="1">
      <alignment horizontal="center" vertical="center"/>
    </xf>
    <xf numFmtId="0" fontId="17" fillId="3" borderId="0" xfId="4" applyFont="1" applyFill="1" applyAlignment="1">
      <alignment horizontal="center" vertical="center" wrapText="1"/>
    </xf>
    <xf numFmtId="49" fontId="17" fillId="3" borderId="0" xfId="4" applyNumberFormat="1" applyFont="1" applyFill="1" applyAlignment="1">
      <alignment vertical="top"/>
    </xf>
    <xf numFmtId="11" fontId="23" fillId="3" borderId="0" xfId="6" applyNumberFormat="1" applyFill="1" applyBorder="1" applyAlignment="1">
      <alignment horizontal="left" vertical="center"/>
    </xf>
    <xf numFmtId="0" fontId="18" fillId="12" borderId="0" xfId="4" applyFont="1" applyFill="1"/>
    <xf numFmtId="0" fontId="17" fillId="12" borderId="0" xfId="4" applyFont="1" applyFill="1" applyAlignment="1">
      <alignment horizontal="left" vertical="top"/>
    </xf>
    <xf numFmtId="170" fontId="17" fillId="12" borderId="0" xfId="5" applyNumberFormat="1" applyFont="1" applyFill="1" applyAlignment="1">
      <alignment horizontal="left" vertical="top"/>
    </xf>
    <xf numFmtId="170" fontId="17" fillId="12" borderId="0" xfId="5" applyNumberFormat="1" applyFont="1" applyFill="1" applyAlignment="1">
      <alignment horizontal="left" vertical="top" wrapText="1"/>
    </xf>
    <xf numFmtId="168" fontId="17" fillId="12" borderId="0" xfId="5" applyNumberFormat="1" applyFont="1" applyFill="1"/>
    <xf numFmtId="0" fontId="17" fillId="12" borderId="0" xfId="4" applyFont="1" applyFill="1"/>
    <xf numFmtId="170" fontId="17" fillId="3" borderId="0" xfId="5" applyNumberFormat="1" applyFont="1" applyFill="1"/>
    <xf numFmtId="170" fontId="17" fillId="3" borderId="0" xfId="5" applyNumberFormat="1" applyFont="1" applyFill="1" applyAlignment="1">
      <alignment horizontal="center"/>
    </xf>
    <xf numFmtId="168" fontId="17" fillId="3" borderId="0" xfId="5" applyNumberFormat="1" applyFont="1" applyFill="1" applyAlignment="1">
      <alignment horizontal="center"/>
    </xf>
    <xf numFmtId="171" fontId="17" fillId="3" borderId="1" xfId="5" applyNumberFormat="1" applyFont="1" applyFill="1" applyBorder="1" applyAlignment="1">
      <alignment horizontal="center" vertical="top"/>
    </xf>
    <xf numFmtId="168" fontId="17" fillId="3" borderId="1" xfId="5" applyNumberFormat="1" applyFont="1" applyFill="1" applyBorder="1" applyAlignment="1">
      <alignment horizontal="center"/>
    </xf>
    <xf numFmtId="0" fontId="17" fillId="0" borderId="1" xfId="5" applyNumberFormat="1" applyFont="1" applyFill="1" applyBorder="1" applyAlignment="1">
      <alignment horizontal="center" vertical="top"/>
    </xf>
    <xf numFmtId="0" fontId="17" fillId="0" borderId="1" xfId="4" applyFont="1" applyBorder="1" applyAlignment="1">
      <alignment horizontal="center" vertical="top"/>
    </xf>
    <xf numFmtId="164" fontId="17" fillId="3" borderId="0" xfId="5" applyFont="1" applyFill="1"/>
    <xf numFmtId="0" fontId="17" fillId="0" borderId="1" xfId="4" applyFont="1" applyBorder="1" applyAlignment="1">
      <alignment vertical="top"/>
    </xf>
    <xf numFmtId="0" fontId="17" fillId="3" borderId="1" xfId="5" applyNumberFormat="1" applyFont="1" applyFill="1" applyBorder="1" applyAlignment="1">
      <alignment horizontal="center" vertical="top"/>
    </xf>
    <xf numFmtId="0" fontId="17" fillId="3" borderId="1" xfId="5" applyNumberFormat="1" applyFont="1" applyFill="1" applyBorder="1" applyAlignment="1">
      <alignment horizontal="center"/>
    </xf>
    <xf numFmtId="170" fontId="17" fillId="3" borderId="1" xfId="5" applyNumberFormat="1" applyFont="1" applyFill="1" applyBorder="1"/>
    <xf numFmtId="168" fontId="17" fillId="3" borderId="1" xfId="5" applyNumberFormat="1" applyFont="1" applyFill="1" applyBorder="1"/>
    <xf numFmtId="0" fontId="4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top" wrapText="1"/>
    </xf>
    <xf numFmtId="4" fontId="6" fillId="3" borderId="1" xfId="0" applyNumberFormat="1" applyFont="1" applyFill="1" applyBorder="1" applyAlignment="1">
      <alignment horizontal="center" vertical="top" wrapText="1"/>
    </xf>
    <xf numFmtId="1" fontId="6" fillId="3" borderId="1" xfId="0" applyNumberFormat="1" applyFont="1" applyFill="1" applyBorder="1" applyAlignment="1">
      <alignment horizontal="center" vertical="top" wrapText="1"/>
    </xf>
    <xf numFmtId="2" fontId="5" fillId="2" borderId="1" xfId="1" applyNumberFormat="1" applyFont="1" applyFill="1" applyBorder="1" applyAlignment="1">
      <alignment horizontal="right"/>
    </xf>
    <xf numFmtId="0" fontId="27" fillId="3" borderId="1" xfId="0" applyFont="1" applyFill="1" applyBorder="1" applyAlignment="1">
      <alignment horizontal="center"/>
    </xf>
    <xf numFmtId="0" fontId="28" fillId="3" borderId="0" xfId="0" applyFont="1" applyFill="1" applyAlignment="1">
      <alignment horizontal="left" vertical="center"/>
    </xf>
    <xf numFmtId="0" fontId="28" fillId="3" borderId="0" xfId="0" applyFont="1" applyFill="1" applyAlignment="1">
      <alignment vertical="center"/>
    </xf>
    <xf numFmtId="0" fontId="29" fillId="3" borderId="0" xfId="0" applyFont="1" applyFill="1" applyAlignment="1">
      <alignment vertical="center"/>
    </xf>
    <xf numFmtId="0" fontId="29" fillId="3" borderId="0" xfId="0" applyFont="1" applyFill="1" applyAlignment="1">
      <alignment horizontal="center" vertical="center"/>
    </xf>
    <xf numFmtId="0" fontId="29" fillId="3" borderId="0" xfId="0" applyFont="1" applyFill="1" applyAlignment="1">
      <alignment horizontal="right" vertical="center"/>
    </xf>
    <xf numFmtId="0" fontId="28" fillId="3" borderId="1" xfId="0" applyFont="1" applyFill="1" applyBorder="1" applyAlignment="1">
      <alignment horizontal="center" wrapText="1"/>
    </xf>
    <xf numFmtId="0" fontId="29" fillId="3" borderId="1" xfId="0" applyFont="1" applyFill="1" applyBorder="1" applyAlignment="1">
      <alignment horizontal="center" wrapText="1"/>
    </xf>
    <xf numFmtId="0" fontId="29" fillId="3" borderId="1" xfId="0" applyFont="1" applyFill="1" applyBorder="1" applyAlignment="1">
      <alignment horizontal="right" wrapText="1"/>
    </xf>
    <xf numFmtId="0" fontId="29" fillId="3" borderId="1" xfId="0" applyFont="1" applyFill="1" applyBorder="1"/>
    <xf numFmtId="0" fontId="29" fillId="3" borderId="1" xfId="0" applyFont="1" applyFill="1" applyBorder="1" applyAlignment="1">
      <alignment horizontal="right"/>
    </xf>
    <xf numFmtId="165" fontId="29" fillId="3" borderId="1" xfId="0" applyNumberFormat="1" applyFont="1" applyFill="1" applyBorder="1" applyAlignment="1">
      <alignment horizontal="right" wrapText="1"/>
    </xf>
    <xf numFmtId="4" fontId="29" fillId="3" borderId="1" xfId="0" applyNumberFormat="1" applyFont="1" applyFill="1" applyBorder="1" applyAlignment="1">
      <alignment horizontal="right" wrapText="1"/>
    </xf>
    <xf numFmtId="4" fontId="30" fillId="3" borderId="1" xfId="0" applyNumberFormat="1" applyFont="1" applyFill="1" applyBorder="1" applyAlignment="1">
      <alignment horizontal="center" wrapText="1"/>
    </xf>
    <xf numFmtId="165" fontId="29" fillId="3" borderId="1" xfId="0" applyNumberFormat="1" applyFont="1" applyFill="1" applyBorder="1" applyAlignment="1">
      <alignment horizontal="right"/>
    </xf>
    <xf numFmtId="167" fontId="29" fillId="3" borderId="1" xfId="0" applyNumberFormat="1" applyFont="1" applyFill="1" applyBorder="1" applyAlignment="1">
      <alignment horizontal="center"/>
    </xf>
    <xf numFmtId="0" fontId="29" fillId="3" borderId="1" xfId="0" applyFont="1" applyFill="1" applyBorder="1" applyAlignment="1">
      <alignment horizontal="center"/>
    </xf>
    <xf numFmtId="2" fontId="30" fillId="3" borderId="1" xfId="0" applyNumberFormat="1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wrapText="1"/>
    </xf>
    <xf numFmtId="4" fontId="4" fillId="3" borderId="1" xfId="0" applyNumberFormat="1" applyFont="1" applyFill="1" applyBorder="1" applyAlignment="1">
      <alignment horizontal="right" wrapText="1"/>
    </xf>
    <xf numFmtId="0" fontId="4" fillId="3" borderId="0" xfId="0" applyFont="1" applyFill="1" applyAlignment="1">
      <alignment vertical="center"/>
    </xf>
    <xf numFmtId="0" fontId="29" fillId="3" borderId="0" xfId="3" applyFont="1" applyFill="1" applyBorder="1" applyAlignment="1" applyProtection="1">
      <alignment horizontal="left"/>
    </xf>
    <xf numFmtId="0" fontId="29" fillId="3" borderId="0" xfId="3" applyFont="1" applyFill="1" applyBorder="1" applyAlignment="1" applyProtection="1">
      <alignment horizontal="center"/>
    </xf>
    <xf numFmtId="0" fontId="29" fillId="3" borderId="0" xfId="0" applyFont="1" applyFill="1" applyAlignment="1">
      <alignment horizontal="center" wrapText="1"/>
    </xf>
    <xf numFmtId="4" fontId="29" fillId="3" borderId="0" xfId="0" applyNumberFormat="1" applyFont="1" applyFill="1" applyAlignment="1">
      <alignment horizontal="right" wrapText="1"/>
    </xf>
    <xf numFmtId="0" fontId="28" fillId="3" borderId="0" xfId="0" applyFont="1" applyFill="1" applyAlignment="1">
      <alignment horizontal="center" vertical="center"/>
    </xf>
    <xf numFmtId="0" fontId="28" fillId="3" borderId="0" xfId="0" applyFont="1" applyFill="1" applyAlignment="1">
      <alignment horizontal="center" vertical="center" wrapText="1"/>
    </xf>
    <xf numFmtId="0" fontId="28" fillId="3" borderId="0" xfId="0" applyFont="1" applyFill="1" applyAlignment="1">
      <alignment horizontal="right" vertical="center"/>
    </xf>
    <xf numFmtId="0" fontId="29" fillId="3" borderId="0" xfId="3" applyFont="1" applyFill="1" applyAlignment="1" applyProtection="1">
      <alignment vertical="center"/>
    </xf>
    <xf numFmtId="0" fontId="29" fillId="3" borderId="0" xfId="0" applyFont="1" applyFill="1" applyAlignment="1">
      <alignment horizontal="center" vertical="top" wrapText="1"/>
    </xf>
    <xf numFmtId="4" fontId="29" fillId="3" borderId="0" xfId="0" applyNumberFormat="1" applyFont="1" applyFill="1" applyAlignment="1">
      <alignment horizontal="center" vertical="top" wrapText="1"/>
    </xf>
    <xf numFmtId="1" fontId="29" fillId="3" borderId="0" xfId="0" applyNumberFormat="1" applyFont="1" applyFill="1" applyAlignment="1">
      <alignment horizontal="center" vertical="top" wrapText="1"/>
    </xf>
    <xf numFmtId="0" fontId="11" fillId="13" borderId="1" xfId="0" applyFont="1" applyFill="1" applyBorder="1" applyAlignment="1">
      <alignment horizontal="center" shrinkToFit="1"/>
    </xf>
    <xf numFmtId="0" fontId="28" fillId="3" borderId="1" xfId="0" applyFont="1" applyFill="1" applyBorder="1" applyAlignment="1">
      <alignment horizontal="center" vertical="center" wrapText="1"/>
    </xf>
    <xf numFmtId="0" fontId="29" fillId="3" borderId="1" xfId="0" applyFont="1" applyFill="1" applyBorder="1" applyAlignment="1">
      <alignment horizontal="center" vertical="top" wrapText="1"/>
    </xf>
    <xf numFmtId="4" fontId="29" fillId="3" borderId="1" xfId="0" applyNumberFormat="1" applyFont="1" applyFill="1" applyBorder="1" applyAlignment="1">
      <alignment horizontal="center" vertical="top" wrapText="1"/>
    </xf>
    <xf numFmtId="1" fontId="29" fillId="3" borderId="1" xfId="0" applyNumberFormat="1" applyFont="1" applyFill="1" applyBorder="1" applyAlignment="1">
      <alignment horizontal="center" vertical="top" wrapText="1"/>
    </xf>
    <xf numFmtId="0" fontId="28" fillId="3" borderId="0" xfId="0" applyFont="1" applyFill="1" applyAlignment="1">
      <alignment horizontal="left" vertical="top" wrapText="1"/>
    </xf>
    <xf numFmtId="0" fontId="28" fillId="3" borderId="0" xfId="0" applyFont="1" applyFill="1" applyAlignment="1">
      <alignment horizontal="center" vertical="top" wrapText="1"/>
    </xf>
    <xf numFmtId="0" fontId="28" fillId="3" borderId="0" xfId="0" applyFont="1" applyFill="1" applyAlignment="1">
      <alignment horizontal="left" wrapText="1"/>
    </xf>
    <xf numFmtId="0" fontId="28" fillId="3" borderId="0" xfId="0" applyFont="1" applyFill="1" applyAlignment="1">
      <alignment horizontal="center" wrapText="1"/>
    </xf>
    <xf numFmtId="0" fontId="29" fillId="3" borderId="0" xfId="0" applyFont="1" applyFill="1" applyAlignment="1">
      <alignment horizontal="left" wrapText="1"/>
    </xf>
    <xf numFmtId="0" fontId="29" fillId="3" borderId="0" xfId="0" applyFont="1" applyFill="1" applyAlignment="1">
      <alignment wrapText="1"/>
    </xf>
    <xf numFmtId="0" fontId="29" fillId="15" borderId="1" xfId="0" applyFont="1" applyFill="1" applyBorder="1" applyAlignment="1">
      <alignment horizontal="center" wrapText="1"/>
    </xf>
    <xf numFmtId="0" fontId="31" fillId="15" borderId="1" xfId="0" applyFont="1" applyFill="1" applyBorder="1" applyAlignment="1">
      <alignment horizontal="center"/>
    </xf>
    <xf numFmtId="17" fontId="31" fillId="15" borderId="1" xfId="0" applyNumberFormat="1" applyFont="1" applyFill="1" applyBorder="1" applyAlignment="1">
      <alignment horizontal="center"/>
    </xf>
    <xf numFmtId="0" fontId="29" fillId="0" borderId="1" xfId="0" applyFont="1" applyBorder="1" applyAlignment="1">
      <alignment wrapText="1"/>
    </xf>
    <xf numFmtId="43" fontId="29" fillId="3" borderId="1" xfId="7" applyFont="1" applyFill="1" applyBorder="1" applyAlignment="1">
      <alignment horizontal="center" wrapText="1"/>
    </xf>
    <xf numFmtId="43" fontId="29" fillId="3" borderId="1" xfId="7" applyFont="1" applyFill="1" applyBorder="1" applyAlignment="1">
      <alignment horizontal="center" vertical="center"/>
    </xf>
    <xf numFmtId="0" fontId="29" fillId="0" borderId="1" xfId="0" applyFont="1" applyBorder="1"/>
    <xf numFmtId="0" fontId="28" fillId="3" borderId="0" xfId="0" applyFont="1" applyFill="1" applyAlignment="1">
      <alignment wrapText="1"/>
    </xf>
    <xf numFmtId="0" fontId="29" fillId="0" borderId="1" xfId="3" applyFont="1" applyFill="1" applyBorder="1" applyAlignment="1" applyProtection="1"/>
    <xf numFmtId="0" fontId="6" fillId="0" borderId="1" xfId="0" applyFont="1" applyBorder="1"/>
    <xf numFmtId="43" fontId="6" fillId="3" borderId="1" xfId="7" applyFont="1" applyFill="1" applyBorder="1" applyAlignment="1">
      <alignment horizontal="center" vertical="center"/>
    </xf>
    <xf numFmtId="0" fontId="6" fillId="3" borderId="0" xfId="0" applyFont="1" applyFill="1" applyAlignment="1">
      <alignment vertical="center"/>
    </xf>
    <xf numFmtId="43" fontId="6" fillId="3" borderId="1" xfId="7" applyFont="1" applyFill="1" applyBorder="1" applyAlignment="1">
      <alignment vertical="center"/>
    </xf>
    <xf numFmtId="4" fontId="29" fillId="3" borderId="0" xfId="0" applyNumberFormat="1" applyFont="1" applyFill="1" applyAlignment="1">
      <alignment horizontal="center" vertical="center" wrapText="1"/>
    </xf>
    <xf numFmtId="0" fontId="28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29" fillId="0" borderId="0" xfId="0" applyFont="1" applyAlignment="1">
      <alignment horizontal="center" vertical="center"/>
    </xf>
    <xf numFmtId="0" fontId="28" fillId="13" borderId="0" xfId="0" applyFont="1" applyFill="1" applyAlignment="1">
      <alignment horizontal="left" vertical="center"/>
    </xf>
    <xf numFmtId="0" fontId="28" fillId="13" borderId="0" xfId="0" applyFont="1" applyFill="1" applyAlignment="1">
      <alignment vertical="center"/>
    </xf>
    <xf numFmtId="0" fontId="29" fillId="13" borderId="0" xfId="0" applyFont="1" applyFill="1" applyAlignment="1">
      <alignment vertical="center"/>
    </xf>
    <xf numFmtId="0" fontId="31" fillId="13" borderId="0" xfId="0" applyFont="1" applyFill="1" applyAlignment="1">
      <alignment vertical="center"/>
    </xf>
    <xf numFmtId="0" fontId="31" fillId="16" borderId="0" xfId="0" applyFont="1" applyFill="1" applyAlignment="1">
      <alignment vertical="center"/>
    </xf>
    <xf numFmtId="0" fontId="31" fillId="3" borderId="0" xfId="0" applyFont="1" applyFill="1" applyAlignment="1">
      <alignment vertical="center"/>
    </xf>
    <xf numFmtId="0" fontId="31" fillId="0" borderId="0" xfId="0" applyFont="1" applyAlignment="1">
      <alignment vertical="center"/>
    </xf>
    <xf numFmtId="0" fontId="29" fillId="3" borderId="0" xfId="0" applyFont="1" applyFill="1" applyAlignment="1">
      <alignment horizontal="left" vertical="center"/>
    </xf>
    <xf numFmtId="2" fontId="29" fillId="3" borderId="0" xfId="0" applyNumberFormat="1" applyFont="1" applyFill="1" applyAlignment="1">
      <alignment vertical="center"/>
    </xf>
    <xf numFmtId="0" fontId="6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right" vertical="center"/>
    </xf>
    <xf numFmtId="0" fontId="4" fillId="3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shrinkToFit="1"/>
    </xf>
    <xf numFmtId="0" fontId="6" fillId="3" borderId="1" xfId="0" applyFont="1" applyFill="1" applyBorder="1" applyAlignment="1">
      <alignment horizontal="right" vertical="center" shrinkToFit="1"/>
    </xf>
    <xf numFmtId="0" fontId="6" fillId="3" borderId="1" xfId="0" applyFont="1" applyFill="1" applyBorder="1" applyAlignment="1">
      <alignment vertical="center" shrinkToFit="1"/>
    </xf>
    <xf numFmtId="0" fontId="6" fillId="3" borderId="9" xfId="0" applyFont="1" applyFill="1" applyBorder="1" applyAlignment="1">
      <alignment vertical="center" shrinkToFit="1"/>
    </xf>
    <xf numFmtId="0" fontId="6" fillId="3" borderId="1" xfId="0" applyFont="1" applyFill="1" applyBorder="1" applyAlignment="1">
      <alignment vertical="center" wrapText="1"/>
    </xf>
    <xf numFmtId="165" fontId="6" fillId="3" borderId="1" xfId="0" applyNumberFormat="1" applyFont="1" applyFill="1" applyBorder="1" applyAlignment="1">
      <alignment horizontal="right" vertical="center" wrapText="1"/>
    </xf>
    <xf numFmtId="4" fontId="6" fillId="3" borderId="1" xfId="0" applyNumberFormat="1" applyFont="1" applyFill="1" applyBorder="1" applyAlignment="1">
      <alignment horizontal="right" vertical="center" shrinkToFit="1"/>
    </xf>
    <xf numFmtId="4" fontId="6" fillId="3" borderId="1" xfId="0" applyNumberFormat="1" applyFont="1" applyFill="1" applyBorder="1" applyAlignment="1">
      <alignment vertical="center" shrinkToFit="1"/>
    </xf>
    <xf numFmtId="0" fontId="4" fillId="3" borderId="1" xfId="0" applyFont="1" applyFill="1" applyBorder="1" applyAlignment="1">
      <alignment vertical="center" wrapText="1"/>
    </xf>
    <xf numFmtId="4" fontId="32" fillId="0" borderId="1" xfId="0" applyNumberFormat="1" applyFont="1" applyBorder="1" applyAlignment="1">
      <alignment horizontal="center" vertical="center" shrinkToFit="1"/>
    </xf>
    <xf numFmtId="4" fontId="2" fillId="0" borderId="1" xfId="0" applyNumberFormat="1" applyFont="1" applyBorder="1" applyAlignment="1">
      <alignment horizontal="right" vertical="center" shrinkToFit="1"/>
    </xf>
    <xf numFmtId="0" fontId="32" fillId="3" borderId="1" xfId="0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vertical="center" wrapText="1"/>
    </xf>
    <xf numFmtId="165" fontId="6" fillId="3" borderId="1" xfId="0" applyNumberFormat="1" applyFont="1" applyFill="1" applyBorder="1" applyAlignment="1">
      <alignment horizontal="right" vertical="center"/>
    </xf>
    <xf numFmtId="0" fontId="4" fillId="9" borderId="1" xfId="0" applyFont="1" applyFill="1" applyBorder="1" applyAlignment="1">
      <alignment vertical="center" wrapText="1"/>
    </xf>
    <xf numFmtId="4" fontId="32" fillId="0" borderId="1" xfId="0" applyNumberFormat="1" applyFont="1" applyBorder="1" applyAlignment="1">
      <alignment horizontal="center" vertical="center"/>
    </xf>
    <xf numFmtId="167" fontId="32" fillId="3" borderId="1" xfId="0" applyNumberFormat="1" applyFont="1" applyFill="1" applyBorder="1" applyAlignment="1">
      <alignment horizontal="center" vertical="center" shrinkToFit="1"/>
    </xf>
    <xf numFmtId="0" fontId="6" fillId="3" borderId="1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 wrapText="1"/>
    </xf>
    <xf numFmtId="0" fontId="6" fillId="3" borderId="1" xfId="0" applyFont="1" applyFill="1" applyBorder="1" applyAlignment="1">
      <alignment vertical="center"/>
    </xf>
    <xf numFmtId="4" fontId="6" fillId="3" borderId="0" xfId="0" applyNumberFormat="1" applyFont="1" applyFill="1" applyAlignment="1">
      <alignment horizontal="center" vertical="center" wrapText="1"/>
    </xf>
    <xf numFmtId="0" fontId="6" fillId="0" borderId="1" xfId="3" applyFont="1" applyBorder="1" applyAlignment="1" applyProtection="1">
      <alignment vertical="center"/>
    </xf>
    <xf numFmtId="0" fontId="4" fillId="3" borderId="1" xfId="0" applyFont="1" applyFill="1" applyBorder="1" applyAlignment="1">
      <alignment vertical="top" shrinkToFit="1"/>
    </xf>
    <xf numFmtId="4" fontId="4" fillId="3" borderId="1" xfId="0" applyNumberFormat="1" applyFont="1" applyFill="1" applyBorder="1" applyAlignment="1">
      <alignment horizontal="center" vertical="center" shrinkToFit="1"/>
    </xf>
    <xf numFmtId="0" fontId="4" fillId="3" borderId="1" xfId="0" applyFont="1" applyFill="1" applyBorder="1" applyAlignment="1">
      <alignment horizontal="center" vertical="center" shrinkToFit="1"/>
    </xf>
    <xf numFmtId="4" fontId="4" fillId="3" borderId="0" xfId="0" applyNumberFormat="1" applyFont="1" applyFill="1" applyAlignment="1">
      <alignment horizontal="center" vertical="center" wrapText="1"/>
    </xf>
    <xf numFmtId="0" fontId="4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right" vertical="center"/>
    </xf>
    <xf numFmtId="0" fontId="6" fillId="3" borderId="0" xfId="3" applyFont="1" applyFill="1" applyAlignment="1" applyProtection="1">
      <alignment vertical="center"/>
    </xf>
    <xf numFmtId="0" fontId="6" fillId="3" borderId="0" xfId="0" applyFont="1" applyFill="1" applyAlignment="1">
      <alignment horizontal="center" vertical="top" wrapText="1"/>
    </xf>
    <xf numFmtId="4" fontId="6" fillId="3" borderId="0" xfId="0" applyNumberFormat="1" applyFont="1" applyFill="1" applyAlignment="1">
      <alignment horizontal="center" vertical="top" wrapText="1"/>
    </xf>
    <xf numFmtId="1" fontId="6" fillId="3" borderId="0" xfId="0" applyNumberFormat="1" applyFont="1" applyFill="1" applyAlignment="1">
      <alignment horizontal="center" vertical="top" wrapText="1"/>
    </xf>
    <xf numFmtId="0" fontId="4" fillId="3" borderId="0" xfId="0" applyFont="1" applyFill="1" applyAlignment="1">
      <alignment horizontal="center" vertical="top" wrapText="1"/>
    </xf>
    <xf numFmtId="0" fontId="30" fillId="3" borderId="1" xfId="0" applyFont="1" applyFill="1" applyBorder="1" applyAlignment="1">
      <alignment horizontal="center" wrapText="1"/>
    </xf>
    <xf numFmtId="167" fontId="30" fillId="3" borderId="1" xfId="0" applyNumberFormat="1" applyFont="1" applyFill="1" applyBorder="1" applyAlignment="1">
      <alignment horizontal="center"/>
    </xf>
    <xf numFmtId="2" fontId="30" fillId="3" borderId="1" xfId="0" applyNumberFormat="1" applyFont="1" applyFill="1" applyBorder="1" applyAlignment="1">
      <alignment horizontal="center"/>
    </xf>
    <xf numFmtId="4" fontId="4" fillId="3" borderId="1" xfId="0" applyNumberFormat="1" applyFont="1" applyFill="1" applyBorder="1"/>
    <xf numFmtId="0" fontId="3" fillId="6" borderId="1" xfId="0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2" fontId="4" fillId="2" borderId="1" xfId="1" applyNumberFormat="1" applyFont="1" applyFill="1" applyBorder="1"/>
    <xf numFmtId="43" fontId="29" fillId="3" borderId="0" xfId="0" applyNumberFormat="1" applyFont="1" applyFill="1" applyAlignment="1">
      <alignment horizontal="center" vertical="center"/>
    </xf>
    <xf numFmtId="3" fontId="6" fillId="5" borderId="1" xfId="1" applyNumberFormat="1" applyFont="1" applyFill="1" applyBorder="1"/>
    <xf numFmtId="2" fontId="29" fillId="3" borderId="1" xfId="0" applyNumberFormat="1" applyFont="1" applyFill="1" applyBorder="1" applyAlignment="1">
      <alignment horizontal="center" vertical="top" wrapText="1"/>
    </xf>
    <xf numFmtId="4" fontId="32" fillId="2" borderId="1" xfId="0" applyNumberFormat="1" applyFont="1" applyFill="1" applyBorder="1" applyAlignment="1">
      <alignment horizontal="center" vertical="center"/>
    </xf>
    <xf numFmtId="4" fontId="2" fillId="2" borderId="1" xfId="0" applyNumberFormat="1" applyFont="1" applyFill="1" applyBorder="1" applyAlignment="1">
      <alignment horizontal="right" vertical="center"/>
    </xf>
    <xf numFmtId="2" fontId="6" fillId="3" borderId="1" xfId="0" applyNumberFormat="1" applyFont="1" applyFill="1" applyBorder="1" applyAlignment="1">
      <alignment horizontal="center" vertical="top" wrapText="1"/>
    </xf>
    <xf numFmtId="4" fontId="6" fillId="3" borderId="1" xfId="0" applyNumberFormat="1" applyFont="1" applyFill="1" applyBorder="1" applyAlignment="1">
      <alignment vertical="center"/>
    </xf>
    <xf numFmtId="0" fontId="32" fillId="3" borderId="1" xfId="0" applyFont="1" applyFill="1" applyBorder="1" applyAlignment="1">
      <alignment horizontal="right" vertical="center"/>
    </xf>
    <xf numFmtId="0" fontId="32" fillId="3" borderId="1" xfId="0" applyFont="1" applyFill="1" applyBorder="1" applyAlignment="1">
      <alignment vertical="center"/>
    </xf>
    <xf numFmtId="0" fontId="32" fillId="3" borderId="0" xfId="0" applyFont="1" applyFill="1" applyAlignment="1">
      <alignment vertical="center"/>
    </xf>
    <xf numFmtId="4" fontId="32" fillId="3" borderId="0" xfId="0" applyNumberFormat="1" applyFont="1" applyFill="1" applyAlignment="1">
      <alignment vertical="center"/>
    </xf>
    <xf numFmtId="0" fontId="28" fillId="16" borderId="0" xfId="0" applyFont="1" applyFill="1" applyAlignment="1">
      <alignment vertical="center"/>
    </xf>
    <xf numFmtId="0" fontId="33" fillId="3" borderId="0" xfId="0" applyFont="1" applyFill="1" applyAlignment="1">
      <alignment vertical="center"/>
    </xf>
    <xf numFmtId="0" fontId="34" fillId="3" borderId="0" xfId="0" applyFont="1" applyFill="1" applyAlignment="1">
      <alignment vertical="center" wrapText="1"/>
    </xf>
    <xf numFmtId="43" fontId="35" fillId="3" borderId="1" xfId="7" applyFont="1" applyFill="1" applyBorder="1" applyAlignment="1">
      <alignment horizontal="center" vertical="center"/>
    </xf>
    <xf numFmtId="0" fontId="35" fillId="3" borderId="1" xfId="3" applyFont="1" applyFill="1" applyBorder="1" applyAlignment="1" applyProtection="1">
      <alignment horizontal="left"/>
    </xf>
    <xf numFmtId="0" fontId="37" fillId="3" borderId="0" xfId="0" applyFont="1" applyFill="1"/>
    <xf numFmtId="2" fontId="2" fillId="6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2" fillId="5" borderId="1" xfId="1" applyFont="1" applyFill="1" applyBorder="1"/>
    <xf numFmtId="0" fontId="3" fillId="2" borderId="1" xfId="1" applyFont="1" applyFill="1" applyBorder="1" applyAlignment="1">
      <alignment horizontal="right"/>
    </xf>
    <xf numFmtId="43" fontId="4" fillId="2" borderId="1" xfId="1" applyNumberFormat="1" applyFont="1" applyFill="1" applyBorder="1"/>
    <xf numFmtId="4" fontId="27" fillId="3" borderId="1" xfId="0" applyNumberFormat="1" applyFont="1" applyFill="1" applyBorder="1" applyAlignment="1">
      <alignment horizontal="center"/>
    </xf>
    <xf numFmtId="0" fontId="38" fillId="3" borderId="0" xfId="0" applyFont="1" applyFill="1" applyAlignment="1">
      <alignment vertical="center"/>
    </xf>
    <xf numFmtId="43" fontId="6" fillId="3" borderId="0" xfId="7" applyFont="1" applyFill="1" applyAlignment="1">
      <alignment vertical="center"/>
    </xf>
    <xf numFmtId="43" fontId="6" fillId="3" borderId="0" xfId="7" applyFont="1" applyFill="1" applyAlignment="1">
      <alignment horizontal="center" vertical="center"/>
    </xf>
    <xf numFmtId="43" fontId="36" fillId="3" borderId="1" xfId="0" applyNumberFormat="1" applyFont="1" applyFill="1" applyBorder="1" applyAlignment="1">
      <alignment vertical="center"/>
    </xf>
    <xf numFmtId="4" fontId="39" fillId="3" borderId="0" xfId="0" applyNumberFormat="1" applyFont="1" applyFill="1" applyAlignment="1">
      <alignment horizontal="center" vertical="top" wrapText="1"/>
    </xf>
    <xf numFmtId="0" fontId="39" fillId="3" borderId="0" xfId="0" applyFont="1" applyFill="1" applyAlignment="1">
      <alignment vertical="center"/>
    </xf>
    <xf numFmtId="4" fontId="39" fillId="3" borderId="0" xfId="0" applyNumberFormat="1" applyFont="1" applyFill="1" applyAlignment="1">
      <alignment vertical="center"/>
    </xf>
    <xf numFmtId="0" fontId="28" fillId="3" borderId="0" xfId="0" applyFont="1" applyFill="1" applyAlignment="1">
      <alignment horizontal="left" vertical="center" wrapText="1"/>
    </xf>
    <xf numFmtId="0" fontId="40" fillId="3" borderId="0" xfId="0" applyFont="1" applyFill="1" applyAlignment="1">
      <alignment horizontal="left" vertical="center"/>
    </xf>
    <xf numFmtId="0" fontId="40" fillId="3" borderId="0" xfId="0" applyFont="1" applyFill="1" applyAlignment="1">
      <alignment vertical="center"/>
    </xf>
    <xf numFmtId="0" fontId="40" fillId="3" borderId="0" xfId="0" applyFont="1" applyFill="1" applyAlignment="1">
      <alignment vertical="center" wrapText="1"/>
    </xf>
    <xf numFmtId="0" fontId="41" fillId="3" borderId="0" xfId="0" applyFont="1" applyFill="1" applyAlignment="1">
      <alignment vertical="center"/>
    </xf>
    <xf numFmtId="0" fontId="42" fillId="3" borderId="0" xfId="0" applyFont="1" applyFill="1" applyAlignment="1">
      <alignment vertical="center"/>
    </xf>
    <xf numFmtId="0" fontId="43" fillId="3" borderId="1" xfId="0" applyFont="1" applyFill="1" applyBorder="1" applyAlignment="1">
      <alignment horizontal="center"/>
    </xf>
    <xf numFmtId="0" fontId="42" fillId="3" borderId="1" xfId="0" applyFont="1" applyFill="1" applyBorder="1" applyAlignment="1">
      <alignment horizontal="left" wrapText="1"/>
    </xf>
    <xf numFmtId="43" fontId="42" fillId="3" borderId="1" xfId="7" applyFont="1" applyFill="1" applyBorder="1" applyAlignment="1">
      <alignment horizontal="center" vertical="center"/>
    </xf>
    <xf numFmtId="43" fontId="43" fillId="3" borderId="1" xfId="0" applyNumberFormat="1" applyFont="1" applyFill="1" applyBorder="1" applyAlignment="1">
      <alignment vertical="center"/>
    </xf>
    <xf numFmtId="0" fontId="42" fillId="3" borderId="1" xfId="0" applyFont="1" applyFill="1" applyBorder="1" applyAlignment="1">
      <alignment horizontal="left"/>
    </xf>
    <xf numFmtId="0" fontId="44" fillId="15" borderId="1" xfId="0" applyFont="1" applyFill="1" applyBorder="1" applyAlignment="1">
      <alignment horizontal="center" wrapText="1"/>
    </xf>
    <xf numFmtId="0" fontId="45" fillId="15" borderId="1" xfId="0" applyFont="1" applyFill="1" applyBorder="1" applyAlignment="1">
      <alignment horizontal="center"/>
    </xf>
    <xf numFmtId="17" fontId="45" fillId="15" borderId="1" xfId="0" applyNumberFormat="1" applyFont="1" applyFill="1" applyBorder="1" applyAlignment="1">
      <alignment horizontal="center"/>
    </xf>
    <xf numFmtId="0" fontId="46" fillId="0" borderId="1" xfId="0" applyFont="1" applyBorder="1" applyAlignment="1">
      <alignment wrapText="1"/>
    </xf>
    <xf numFmtId="43" fontId="46" fillId="3" borderId="1" xfId="7" applyFont="1" applyFill="1" applyBorder="1" applyAlignment="1">
      <alignment horizontal="center" wrapText="1"/>
    </xf>
    <xf numFmtId="43" fontId="46" fillId="3" borderId="1" xfId="7" applyFont="1" applyFill="1" applyBorder="1" applyAlignment="1">
      <alignment horizontal="center" vertical="center"/>
    </xf>
    <xf numFmtId="0" fontId="46" fillId="0" borderId="1" xfId="0" applyFont="1" applyBorder="1"/>
    <xf numFmtId="0" fontId="46" fillId="0" borderId="1" xfId="3" applyFont="1" applyFill="1" applyBorder="1" applyAlignment="1" applyProtection="1"/>
    <xf numFmtId="43" fontId="44" fillId="3" borderId="1" xfId="7" applyFont="1" applyFill="1" applyBorder="1" applyAlignment="1">
      <alignment horizontal="center" vertical="center" wrapText="1"/>
    </xf>
    <xf numFmtId="43" fontId="46" fillId="3" borderId="1" xfId="7" applyFont="1" applyFill="1" applyBorder="1" applyAlignment="1">
      <alignment vertical="center"/>
    </xf>
    <xf numFmtId="43" fontId="44" fillId="3" borderId="1" xfId="7" applyFont="1" applyFill="1" applyBorder="1" applyAlignment="1">
      <alignment horizontal="center" vertical="center"/>
    </xf>
    <xf numFmtId="0" fontId="41" fillId="3" borderId="0" xfId="0" applyFont="1" applyFill="1" applyAlignment="1">
      <alignment vertical="center" wrapText="1"/>
    </xf>
    <xf numFmtId="0" fontId="41" fillId="3" borderId="0" xfId="0" applyFont="1" applyFill="1" applyAlignment="1">
      <alignment horizontal="left" vertical="center"/>
    </xf>
    <xf numFmtId="0" fontId="30" fillId="3" borderId="0" xfId="0" applyFont="1" applyFill="1" applyAlignment="1">
      <alignment vertical="center"/>
    </xf>
    <xf numFmtId="0" fontId="38" fillId="3" borderId="1" xfId="0" applyFont="1" applyFill="1" applyBorder="1" applyAlignment="1">
      <alignment horizontal="center" vertical="center"/>
    </xf>
    <xf numFmtId="0" fontId="38" fillId="3" borderId="10" xfId="0" applyFont="1" applyFill="1" applyBorder="1" applyAlignment="1">
      <alignment horizontal="center" vertical="center"/>
    </xf>
    <xf numFmtId="0" fontId="38" fillId="3" borderId="12" xfId="0" applyFont="1" applyFill="1" applyBorder="1" applyAlignment="1">
      <alignment horizontal="center" vertical="center"/>
    </xf>
    <xf numFmtId="0" fontId="28" fillId="3" borderId="0" xfId="0" applyFont="1" applyFill="1" applyAlignment="1">
      <alignment horizontal="left" vertical="center" wrapText="1"/>
    </xf>
    <xf numFmtId="0" fontId="41" fillId="3" borderId="0" xfId="0" applyFont="1" applyFill="1" applyAlignment="1">
      <alignment horizontal="left" vertical="center" wrapText="1"/>
    </xf>
    <xf numFmtId="0" fontId="40" fillId="3" borderId="0" xfId="0" applyFont="1" applyFill="1" applyAlignment="1">
      <alignment horizontal="left" wrapText="1"/>
    </xf>
    <xf numFmtId="0" fontId="41" fillId="3" borderId="0" xfId="0" applyFont="1" applyFill="1" applyAlignment="1">
      <alignment horizontal="left" wrapText="1"/>
    </xf>
    <xf numFmtId="0" fontId="28" fillId="16" borderId="0" xfId="0" applyFont="1" applyFill="1" applyAlignment="1">
      <alignment horizontal="center" vertical="center"/>
    </xf>
    <xf numFmtId="0" fontId="34" fillId="3" borderId="6" xfId="0" applyFont="1" applyFill="1" applyBorder="1" applyAlignment="1">
      <alignment horizontal="center" vertical="center" wrapText="1"/>
    </xf>
    <xf numFmtId="0" fontId="34" fillId="3" borderId="3" xfId="0" applyFont="1" applyFill="1" applyBorder="1" applyAlignment="1">
      <alignment horizontal="center" vertical="center" wrapText="1"/>
    </xf>
    <xf numFmtId="0" fontId="34" fillId="3" borderId="15" xfId="0" applyFont="1" applyFill="1" applyBorder="1" applyAlignment="1">
      <alignment horizontal="center" vertical="center" wrapText="1"/>
    </xf>
    <xf numFmtId="0" fontId="34" fillId="3" borderId="9" xfId="0" applyFont="1" applyFill="1" applyBorder="1" applyAlignment="1">
      <alignment horizontal="center" vertical="center" wrapText="1"/>
    </xf>
    <xf numFmtId="0" fontId="34" fillId="3" borderId="7" xfId="0" applyFont="1" applyFill="1" applyBorder="1" applyAlignment="1">
      <alignment horizontal="center" vertical="center" wrapText="1"/>
    </xf>
    <xf numFmtId="0" fontId="34" fillId="3" borderId="13" xfId="0" applyFont="1" applyFill="1" applyBorder="1" applyAlignment="1">
      <alignment horizontal="center" vertical="center" wrapText="1"/>
    </xf>
    <xf numFmtId="0" fontId="28" fillId="3" borderId="0" xfId="0" applyFont="1" applyFill="1" applyAlignment="1">
      <alignment horizontal="center" vertical="center"/>
    </xf>
    <xf numFmtId="0" fontId="28" fillId="3" borderId="14" xfId="0" applyFont="1" applyFill="1" applyBorder="1" applyAlignment="1">
      <alignment horizontal="center" vertical="center"/>
    </xf>
    <xf numFmtId="0" fontId="28" fillId="3" borderId="6" xfId="0" applyFont="1" applyFill="1" applyBorder="1" applyAlignment="1">
      <alignment horizontal="center" vertical="center" wrapText="1"/>
    </xf>
    <xf numFmtId="0" fontId="28" fillId="3" borderId="3" xfId="0" applyFont="1" applyFill="1" applyBorder="1" applyAlignment="1">
      <alignment horizontal="center" vertical="center" wrapText="1"/>
    </xf>
    <xf numFmtId="0" fontId="28" fillId="3" borderId="15" xfId="0" applyFont="1" applyFill="1" applyBorder="1" applyAlignment="1">
      <alignment horizontal="center" vertical="center" wrapText="1"/>
    </xf>
    <xf numFmtId="0" fontId="28" fillId="3" borderId="9" xfId="0" applyFont="1" applyFill="1" applyBorder="1" applyAlignment="1">
      <alignment horizontal="center" vertical="center" wrapText="1"/>
    </xf>
    <xf numFmtId="0" fontId="28" fillId="3" borderId="7" xfId="0" applyFont="1" applyFill="1" applyBorder="1" applyAlignment="1">
      <alignment horizontal="center" vertical="center" wrapText="1"/>
    </xf>
    <xf numFmtId="0" fontId="28" fillId="3" borderId="13" xfId="0" applyFont="1" applyFill="1" applyBorder="1" applyAlignment="1">
      <alignment horizontal="center" vertical="center" wrapText="1"/>
    </xf>
    <xf numFmtId="0" fontId="28" fillId="3" borderId="5" xfId="0" applyFont="1" applyFill="1" applyBorder="1" applyAlignment="1">
      <alignment horizontal="left" wrapText="1"/>
    </xf>
    <xf numFmtId="0" fontId="28" fillId="3" borderId="2" xfId="0" applyFont="1" applyFill="1" applyBorder="1" applyAlignment="1">
      <alignment horizontal="left" wrapText="1"/>
    </xf>
    <xf numFmtId="0" fontId="29" fillId="3" borderId="5" xfId="0" applyFont="1" applyFill="1" applyBorder="1" applyAlignment="1">
      <alignment horizontal="left" wrapText="1"/>
    </xf>
    <xf numFmtId="0" fontId="29" fillId="3" borderId="2" xfId="0" applyFont="1" applyFill="1" applyBorder="1" applyAlignment="1">
      <alignment horizontal="left" wrapText="1"/>
    </xf>
    <xf numFmtId="0" fontId="28" fillId="3" borderId="1" xfId="0" applyFont="1" applyFill="1" applyBorder="1" applyAlignment="1">
      <alignment horizontal="center" vertical="center" wrapText="1"/>
    </xf>
    <xf numFmtId="0" fontId="11" fillId="14" borderId="1" xfId="0" applyFont="1" applyFill="1" applyBorder="1" applyAlignment="1">
      <alignment horizontal="center"/>
    </xf>
    <xf numFmtId="0" fontId="11" fillId="13" borderId="1" xfId="0" applyFont="1" applyFill="1" applyBorder="1" applyAlignment="1">
      <alignment horizontal="center"/>
    </xf>
    <xf numFmtId="0" fontId="4" fillId="0" borderId="1" xfId="3" applyFont="1" applyBorder="1" applyAlignment="1" applyProtection="1">
      <alignment horizontal="center"/>
    </xf>
    <xf numFmtId="0" fontId="28" fillId="2" borderId="5" xfId="0" applyFont="1" applyFill="1" applyBorder="1" applyAlignment="1">
      <alignment horizontal="left" wrapText="1"/>
    </xf>
    <xf numFmtId="0" fontId="28" fillId="2" borderId="2" xfId="0" applyFont="1" applyFill="1" applyBorder="1" applyAlignment="1">
      <alignment horizontal="left" wrapText="1"/>
    </xf>
    <xf numFmtId="0" fontId="28" fillId="9" borderId="5" xfId="0" applyFont="1" applyFill="1" applyBorder="1" applyAlignment="1">
      <alignment horizontal="left" wrapText="1"/>
    </xf>
    <xf numFmtId="0" fontId="28" fillId="9" borderId="2" xfId="0" applyFont="1" applyFill="1" applyBorder="1" applyAlignment="1">
      <alignment horizontal="left" wrapText="1"/>
    </xf>
    <xf numFmtId="0" fontId="29" fillId="3" borderId="5" xfId="0" applyFont="1" applyFill="1" applyBorder="1" applyAlignment="1">
      <alignment horizontal="left"/>
    </xf>
    <xf numFmtId="0" fontId="29" fillId="3" borderId="2" xfId="0" applyFont="1" applyFill="1" applyBorder="1" applyAlignment="1">
      <alignment horizontal="left"/>
    </xf>
    <xf numFmtId="0" fontId="28" fillId="3" borderId="6" xfId="0" applyFont="1" applyFill="1" applyBorder="1" applyAlignment="1">
      <alignment horizontal="center" vertical="center"/>
    </xf>
    <xf numFmtId="0" fontId="28" fillId="3" borderId="8" xfId="0" applyFont="1" applyFill="1" applyBorder="1" applyAlignment="1">
      <alignment horizontal="center" vertical="center"/>
    </xf>
    <xf numFmtId="0" fontId="28" fillId="3" borderId="3" xfId="0" applyFont="1" applyFill="1" applyBorder="1" applyAlignment="1">
      <alignment horizontal="center" vertical="center"/>
    </xf>
    <xf numFmtId="0" fontId="28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0" fontId="28" fillId="3" borderId="5" xfId="0" applyFont="1" applyFill="1" applyBorder="1" applyAlignment="1">
      <alignment horizontal="center" vertical="center" wrapText="1"/>
    </xf>
    <xf numFmtId="0" fontId="28" fillId="3" borderId="4" xfId="0" applyFont="1" applyFill="1" applyBorder="1" applyAlignment="1">
      <alignment horizontal="center" vertical="center"/>
    </xf>
    <xf numFmtId="0" fontId="28" fillId="3" borderId="2" xfId="0" applyFont="1" applyFill="1" applyBorder="1" applyAlignment="1">
      <alignment horizontal="center" vertical="center"/>
    </xf>
    <xf numFmtId="0" fontId="28" fillId="3" borderId="10" xfId="0" applyFont="1" applyFill="1" applyBorder="1" applyAlignment="1">
      <alignment horizontal="center" vertical="center"/>
    </xf>
    <xf numFmtId="0" fontId="28" fillId="3" borderId="12" xfId="0" applyFont="1" applyFill="1" applyBorder="1" applyAlignment="1">
      <alignment horizontal="center" vertical="center"/>
    </xf>
    <xf numFmtId="0" fontId="29" fillId="0" borderId="5" xfId="3" applyFont="1" applyBorder="1" applyAlignment="1" applyProtection="1">
      <alignment horizontal="left"/>
    </xf>
    <xf numFmtId="0" fontId="29" fillId="0" borderId="2" xfId="3" applyFont="1" applyBorder="1" applyAlignment="1" applyProtection="1">
      <alignment horizontal="left"/>
    </xf>
    <xf numFmtId="0" fontId="28" fillId="3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horizontal="left" vertical="center" wrapText="1"/>
    </xf>
    <xf numFmtId="0" fontId="3" fillId="3" borderId="0" xfId="0" applyFont="1" applyFill="1" applyAlignment="1">
      <alignment horizontal="left" vertical="center"/>
    </xf>
    <xf numFmtId="0" fontId="2" fillId="3" borderId="0" xfId="0" applyFont="1" applyFill="1" applyAlignment="1">
      <alignment horizontal="left" wrapText="1"/>
    </xf>
    <xf numFmtId="0" fontId="28" fillId="3" borderId="5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top" wrapText="1"/>
    </xf>
    <xf numFmtId="0" fontId="4" fillId="3" borderId="11" xfId="0" applyFont="1" applyFill="1" applyBorder="1" applyAlignment="1">
      <alignment horizontal="center" vertical="top" wrapText="1"/>
    </xf>
    <xf numFmtId="0" fontId="4" fillId="3" borderId="12" xfId="0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/>
    </xf>
    <xf numFmtId="0" fontId="18" fillId="11" borderId="5" xfId="4" applyFont="1" applyFill="1" applyBorder="1" applyAlignment="1">
      <alignment horizontal="center"/>
    </xf>
    <xf numFmtId="0" fontId="18" fillId="11" borderId="2" xfId="4" applyFont="1" applyFill="1" applyBorder="1" applyAlignment="1">
      <alignment horizontal="center"/>
    </xf>
    <xf numFmtId="0" fontId="16" fillId="10" borderId="1" xfId="4" applyFont="1" applyFill="1" applyBorder="1" applyAlignment="1">
      <alignment horizontal="center" vertical="center"/>
    </xf>
    <xf numFmtId="0" fontId="14" fillId="10" borderId="1" xfId="4" applyFont="1" applyFill="1" applyBorder="1" applyAlignment="1">
      <alignment horizontal="center" vertical="center"/>
    </xf>
    <xf numFmtId="0" fontId="16" fillId="10" borderId="5" xfId="4" applyFont="1" applyFill="1" applyBorder="1" applyAlignment="1">
      <alignment horizontal="center" vertical="center"/>
    </xf>
    <xf numFmtId="0" fontId="16" fillId="10" borderId="4" xfId="4" applyFont="1" applyFill="1" applyBorder="1" applyAlignment="1">
      <alignment horizontal="center" vertical="center"/>
    </xf>
    <xf numFmtId="171" fontId="17" fillId="3" borderId="1" xfId="5" applyNumberFormat="1" applyFont="1" applyFill="1" applyBorder="1" applyAlignment="1">
      <alignment horizontal="center" vertical="top"/>
    </xf>
    <xf numFmtId="170" fontId="17" fillId="3" borderId="14" xfId="5" applyNumberFormat="1" applyFont="1" applyFill="1" applyBorder="1" applyAlignment="1">
      <alignment horizontal="center"/>
    </xf>
    <xf numFmtId="0" fontId="17" fillId="3" borderId="5" xfId="4" applyFont="1" applyFill="1" applyBorder="1" applyAlignment="1">
      <alignment horizontal="center" vertical="top"/>
    </xf>
    <xf numFmtId="0" fontId="17" fillId="3" borderId="4" xfId="4" applyFont="1" applyFill="1" applyBorder="1" applyAlignment="1">
      <alignment horizontal="center" vertical="top"/>
    </xf>
    <xf numFmtId="0" fontId="17" fillId="3" borderId="2" xfId="4" applyFont="1" applyFill="1" applyBorder="1" applyAlignment="1">
      <alignment horizontal="center" vertical="top"/>
    </xf>
  </cellXfs>
  <cellStyles count="8">
    <cellStyle name="Comma 2" xfId="2" xr:uid="{00000000-0005-0000-0000-000000000000}"/>
    <cellStyle name="Hyperlink" xfId="3" builtinId="8"/>
    <cellStyle name="Hyperlink 2" xfId="6" xr:uid="{00000000-0005-0000-0000-000002000000}"/>
    <cellStyle name="Normal 2 2" xfId="1" xr:uid="{00000000-0005-0000-0000-000003000000}"/>
    <cellStyle name="จุลภาค" xfId="7" builtinId="3"/>
    <cellStyle name="จุลภาค 2" xfId="5" xr:uid="{00000000-0005-0000-0000-000005000000}"/>
    <cellStyle name="ปกติ" xfId="0" builtinId="0"/>
    <cellStyle name="ปกติ 2" xfId="4" xr:uid="{00000000-0005-0000-0000-000007000000}"/>
  </cellStyles>
  <dxfs count="0"/>
  <tableStyles count="0" defaultTableStyle="TableStyleMedium9" defaultPivotStyle="PivotStyleLight16"/>
  <colors>
    <mruColors>
      <color rgb="FFA7D59F"/>
      <color rgb="FF0000FF"/>
      <color rgb="FF006600"/>
      <color rgb="FF0000CC"/>
      <color rgb="FF0066FF"/>
      <color rgb="FF33CC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externalLink" Target="externalLinks/externalLink6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9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8.xml"/><Relationship Id="rId10" Type="http://schemas.openxmlformats.org/officeDocument/2006/relationships/externalLink" Target="externalLinks/externalLink3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externalLink" Target="externalLinks/externalLink7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6754788394407478E-2"/>
          <c:y val="0.25136311479757778"/>
          <c:w val="0.88642617587069072"/>
          <c:h val="0.63589968844169775"/>
        </c:manualLayout>
      </c:layout>
      <c:bar3DChart>
        <c:barDir val="col"/>
        <c:grouping val="clustered"/>
        <c:varyColors val="0"/>
        <c:ser>
          <c:idx val="0"/>
          <c:order val="0"/>
          <c:invertIfNegative val="0"/>
          <c:dPt>
            <c:idx val="1"/>
            <c:invertIfNegative val="0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01-A633-4B7B-B685-15DD7F4DCC25}"/>
              </c:ext>
            </c:extLst>
          </c:dPt>
          <c:dPt>
            <c:idx val="2"/>
            <c:invertIfNegative val="0"/>
            <c:bubble3D val="0"/>
            <c:spPr>
              <a:solidFill>
                <a:srgbClr val="006600"/>
              </a:solidFill>
            </c:spPr>
            <c:extLst>
              <c:ext xmlns:c16="http://schemas.microsoft.com/office/drawing/2014/chart" uri="{C3380CC4-5D6E-409C-BE32-E72D297353CC}">
                <c16:uniqueId val="{00000003-A633-4B7B-B685-15DD7F4DCC25}"/>
              </c:ext>
            </c:extLst>
          </c:dPt>
          <c:dPt>
            <c:idx val="3"/>
            <c:invertIfNegative val="0"/>
            <c:bubble3D val="0"/>
            <c:spPr>
              <a:solidFill>
                <a:schemeClr val="tx1">
                  <a:lumMod val="50000"/>
                  <a:lumOff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4-F8FC-452D-B550-34B8A2908023}"/>
              </c:ext>
            </c:extLst>
          </c:dPt>
          <c:dLbls>
            <c:dLbl>
              <c:idx val="0"/>
              <c:layout>
                <c:manualLayout>
                  <c:x val="1.8353675323483528E-2"/>
                  <c:y val="-3.86796434670868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55C-4313-A8FE-14C947348BA4}"/>
                </c:ext>
              </c:extLst>
            </c:dLbl>
            <c:dLbl>
              <c:idx val="1"/>
              <c:layout>
                <c:manualLayout>
                  <c:x val="1.8353675323483528E-2"/>
                  <c:y val="-5.80194652006304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633-4B7B-B685-15DD7F4DCC25}"/>
                </c:ext>
              </c:extLst>
            </c:dLbl>
            <c:dLbl>
              <c:idx val="2"/>
              <c:layout>
                <c:manualLayout>
                  <c:x val="7.341470129393411E-3"/>
                  <c:y val="-6.12427688228875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633-4B7B-B685-15DD7F4DCC25}"/>
                </c:ext>
              </c:extLst>
            </c:dLbl>
            <c:dLbl>
              <c:idx val="3"/>
              <c:layout>
                <c:manualLayout>
                  <c:x val="1.8353675323483528E-2"/>
                  <c:y val="-4.51262507116013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8FC-452D-B550-34B8A2908023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'สรุปการคำนวณ ปี 2568'!$C$39:$C$42</c:f>
              <c:strCache>
                <c:ptCount val="4"/>
                <c:pt idx="0">
                  <c:v>ประเภท 1</c:v>
                </c:pt>
                <c:pt idx="1">
                  <c:v>ประเภท 2</c:v>
                </c:pt>
                <c:pt idx="2">
                  <c:v>ประเภท 3</c:v>
                </c:pt>
                <c:pt idx="3">
                  <c:v>รวม</c:v>
                </c:pt>
              </c:strCache>
            </c:strRef>
          </c:cat>
          <c:val>
            <c:numRef>
              <c:f>'สรุปการคำนวณ ปี 2568'!$E$39:$E$42</c:f>
              <c:numCache>
                <c:formatCode>#,##0.00</c:formatCode>
                <c:ptCount val="4"/>
                <c:pt idx="0">
                  <c:v>7.6165479371999991</c:v>
                </c:pt>
                <c:pt idx="1">
                  <c:v>112.40518446600001</c:v>
                </c:pt>
                <c:pt idx="2">
                  <c:v>33.498716999999999</c:v>
                </c:pt>
                <c:pt idx="3">
                  <c:v>153.52044940320002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633-4B7B-B685-15DD7F4DCC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-1695105232"/>
        <c:axId val="-1695101968"/>
        <c:axId val="0"/>
      </c:bar3DChart>
      <c:catAx>
        <c:axId val="-169510523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-1695101968"/>
        <c:crosses val="autoZero"/>
        <c:auto val="1"/>
        <c:lblAlgn val="ctr"/>
        <c:lblOffset val="100"/>
        <c:noMultiLvlLbl val="0"/>
      </c:catAx>
      <c:valAx>
        <c:axId val="-1695101968"/>
        <c:scaling>
          <c:orientation val="minMax"/>
          <c:max val="160"/>
          <c:min val="0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-1695105232"/>
        <c:crosses val="autoZero"/>
        <c:crossBetween val="between"/>
        <c:majorUnit val="20"/>
      </c:valAx>
    </c:plotArea>
    <c:plotVisOnly val="1"/>
    <c:dispBlanksAs val="gap"/>
    <c:showDLblsOverMax val="0"/>
  </c:chart>
  <c:spPr>
    <a:ln>
      <a:solidFill>
        <a:schemeClr val="tx1"/>
      </a:solidFill>
    </a:ln>
  </c:spPr>
  <c:txPr>
    <a:bodyPr/>
    <a:lstStyle/>
    <a:p>
      <a:pPr>
        <a:defRPr sz="1800" b="1">
          <a:latin typeface="Cordia New" pitchFamily="34" charset="-34"/>
          <a:cs typeface="Cordia New" pitchFamily="34" charset="-34"/>
        </a:defRPr>
      </a:pPr>
      <a:endParaRPr lang="th-TH"/>
    </a:p>
  </c:txPr>
  <c:printSettings>
    <c:headerFooter/>
    <c:pageMargins b="0.75000000000000278" l="0.70000000000000062" r="0.70000000000000062" t="0.75000000000000278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1" i="0" u="none" strike="noStrike" kern="1200" spc="0" baseline="0">
                <a:solidFill>
                  <a:sysClr val="windowText" lastClr="000000"/>
                </a:solidFill>
                <a:latin typeface="Cordia New" panose="020B0304020202020204" pitchFamily="34" charset="-34"/>
                <a:ea typeface="+mn-ea"/>
                <a:cs typeface="Cordia New" panose="020B0304020202020204" pitchFamily="34" charset="-34"/>
              </a:defRPr>
            </a:pPr>
            <a:r>
              <a:rPr lang="th-TH" sz="2400"/>
              <a:t>การเปรียบเทียบปริมาณก๊าซเรือนกระจก</a:t>
            </a:r>
            <a:r>
              <a:rPr lang="en-US" sz="2400"/>
              <a:t>(tCO2e)</a:t>
            </a:r>
            <a:r>
              <a:rPr lang="th-TH" sz="2400"/>
              <a:t> </a:t>
            </a:r>
          </a:p>
          <a:p>
            <a:pPr>
              <a:defRPr sz="2400"/>
            </a:pPr>
            <a:r>
              <a:rPr lang="th-TH" sz="2400"/>
              <a:t>ปี </a:t>
            </a:r>
            <a:r>
              <a:rPr lang="en-US" sz="2400"/>
              <a:t>25</a:t>
            </a:r>
            <a:r>
              <a:rPr lang="th-TH" sz="2400"/>
              <a:t>67</a:t>
            </a:r>
            <a:r>
              <a:rPr lang="en-US" sz="2400"/>
              <a:t> </a:t>
            </a:r>
            <a:r>
              <a:rPr lang="th-TH" sz="2400"/>
              <a:t>และ </a:t>
            </a:r>
            <a:r>
              <a:rPr lang="en-US" sz="2400"/>
              <a:t>256</a:t>
            </a:r>
            <a:r>
              <a:rPr lang="th-TH" sz="2400"/>
              <a:t>8</a:t>
            </a:r>
          </a:p>
        </c:rich>
      </c:tx>
      <c:layout>
        <c:manualLayout>
          <c:xMode val="edge"/>
          <c:yMode val="edge"/>
          <c:x val="0.27262312565914154"/>
          <c:y val="3.356644957478223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1" i="0" u="none" strike="noStrike" kern="1200" spc="0" baseline="0">
              <a:solidFill>
                <a:sysClr val="windowText" lastClr="000000"/>
              </a:solidFill>
              <a:latin typeface="Cordia New" panose="020B0304020202020204" pitchFamily="34" charset="-34"/>
              <a:ea typeface="+mn-ea"/>
              <a:cs typeface="Cordia New" panose="020B0304020202020204" pitchFamily="34" charset="-34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9.625664643346292E-2"/>
          <c:y val="0.26316774461117493"/>
          <c:w val="0.89014039179371862"/>
          <c:h val="0.62344599917622534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'สรุปการคำนวณ ปี 2568'!$D$38</c:f>
              <c:strCache>
                <c:ptCount val="1"/>
                <c:pt idx="0">
                  <c:v>ปี 2567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dLbl>
              <c:idx val="1"/>
              <c:layout>
                <c:manualLayout>
                  <c:x val="0"/>
                  <c:y val="-3.55333758105971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0EC-4861-87B4-6A46304CC548}"/>
                </c:ext>
              </c:extLst>
            </c:dLbl>
            <c:dLbl>
              <c:idx val="2"/>
              <c:layout>
                <c:manualLayout>
                  <c:x val="-1.5151515151515152E-2"/>
                  <c:y val="-3.8763682702469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0EC-4861-87B4-6A46304CC54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1" i="0" u="none" strike="noStrike" kern="1200" baseline="0">
                    <a:solidFill>
                      <a:sysClr val="windowText" lastClr="000000"/>
                    </a:solidFill>
                    <a:latin typeface="Cordia New" panose="020B0304020202020204" pitchFamily="34" charset="-34"/>
                    <a:ea typeface="+mn-ea"/>
                    <a:cs typeface="Cordia New" panose="020B0304020202020204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'สรุปการคำนวณ ปี 2568'!$C$39:$C$42</c:f>
              <c:strCache>
                <c:ptCount val="4"/>
                <c:pt idx="0">
                  <c:v>ประเภท 1</c:v>
                </c:pt>
                <c:pt idx="1">
                  <c:v>ประเภท 2</c:v>
                </c:pt>
                <c:pt idx="2">
                  <c:v>ประเภท 3</c:v>
                </c:pt>
                <c:pt idx="3">
                  <c:v>รวม</c:v>
                </c:pt>
              </c:strCache>
            </c:strRef>
          </c:cat>
          <c:val>
            <c:numRef>
              <c:f>'สรุปการคำนวณ ปี 2568'!$D$39:$D$42</c:f>
              <c:numCache>
                <c:formatCode>#,##0.00</c:formatCode>
                <c:ptCount val="4"/>
                <c:pt idx="0">
                  <c:v>8.219796478200001</c:v>
                </c:pt>
                <c:pt idx="1">
                  <c:v>116.57574518700001</c:v>
                </c:pt>
                <c:pt idx="2">
                  <c:v>30.179033100000002</c:v>
                </c:pt>
                <c:pt idx="3">
                  <c:v>154.9745747652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CB-4A13-8DC1-49BBE0B7489C}"/>
            </c:ext>
          </c:extLst>
        </c:ser>
        <c:ser>
          <c:idx val="1"/>
          <c:order val="1"/>
          <c:tx>
            <c:strRef>
              <c:f>'สรุปการคำนวณ ปี 2568'!$E$38</c:f>
              <c:strCache>
                <c:ptCount val="1"/>
                <c:pt idx="0">
                  <c:v>ปี 2568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2.6515151515151516E-2"/>
                  <c:y val="-1.29212275674898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0EC-4861-87B4-6A46304CC548}"/>
                </c:ext>
              </c:extLst>
            </c:dLbl>
            <c:dLbl>
              <c:idx val="1"/>
              <c:layout>
                <c:manualLayout>
                  <c:x val="4.924242424242424E-2"/>
                  <c:y val="-3.23030689187247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0EC-4861-87B4-6A46304CC548}"/>
                </c:ext>
              </c:extLst>
            </c:dLbl>
            <c:dLbl>
              <c:idx val="2"/>
              <c:layout>
                <c:manualLayout>
                  <c:x val="4.6717171717171622E-2"/>
                  <c:y val="-4.84546033780870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0EC-4861-87B4-6A46304CC548}"/>
                </c:ext>
              </c:extLst>
            </c:dLbl>
            <c:dLbl>
              <c:idx val="3"/>
              <c:layout>
                <c:manualLayout>
                  <c:x val="5.0505050505050504E-2"/>
                  <c:y val="-3.230306891872471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0EC-4861-87B4-6A46304CC54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1" i="0" u="none" strike="noStrike" kern="1200" baseline="0">
                    <a:solidFill>
                      <a:sysClr val="windowText" lastClr="000000"/>
                    </a:solidFill>
                    <a:latin typeface="Cordia New" panose="020B0304020202020204" pitchFamily="34" charset="-34"/>
                    <a:ea typeface="+mn-ea"/>
                    <a:cs typeface="Cordia New" panose="020B0304020202020204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'สรุปการคำนวณ ปี 2568'!$C$39:$C$42</c:f>
              <c:strCache>
                <c:ptCount val="4"/>
                <c:pt idx="0">
                  <c:v>ประเภท 1</c:v>
                </c:pt>
                <c:pt idx="1">
                  <c:v>ประเภท 2</c:v>
                </c:pt>
                <c:pt idx="2">
                  <c:v>ประเภท 3</c:v>
                </c:pt>
                <c:pt idx="3">
                  <c:v>รวม</c:v>
                </c:pt>
              </c:strCache>
            </c:strRef>
          </c:cat>
          <c:val>
            <c:numRef>
              <c:f>'สรุปการคำนวณ ปี 2568'!$E$39:$E$42</c:f>
              <c:numCache>
                <c:formatCode>#,##0.00</c:formatCode>
                <c:ptCount val="4"/>
                <c:pt idx="0">
                  <c:v>7.6165479371999991</c:v>
                </c:pt>
                <c:pt idx="1">
                  <c:v>112.40518446600001</c:v>
                </c:pt>
                <c:pt idx="2">
                  <c:v>33.498716999999999</c:v>
                </c:pt>
                <c:pt idx="3">
                  <c:v>153.52044940320002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8CB-4A13-8DC1-49BBE0B748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shape val="box"/>
        <c:axId val="1463236687"/>
        <c:axId val="1144452095"/>
        <c:axId val="0"/>
      </c:bar3DChart>
      <c:catAx>
        <c:axId val="14632366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ysClr val="windowText" lastClr="000000"/>
                </a:solidFill>
                <a:latin typeface="Cordia New" panose="020B0304020202020204" pitchFamily="34" charset="-34"/>
                <a:ea typeface="+mn-ea"/>
                <a:cs typeface="Cordia New" panose="020B0304020202020204" pitchFamily="34" charset="-34"/>
              </a:defRPr>
            </a:pPr>
            <a:endParaRPr lang="th-TH"/>
          </a:p>
        </c:txPr>
        <c:crossAx val="1144452095"/>
        <c:crosses val="autoZero"/>
        <c:auto val="1"/>
        <c:lblAlgn val="ctr"/>
        <c:lblOffset val="100"/>
        <c:noMultiLvlLbl val="0"/>
      </c:catAx>
      <c:valAx>
        <c:axId val="1144452095"/>
        <c:scaling>
          <c:orientation val="minMax"/>
          <c:max val="2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ysClr val="windowText" lastClr="000000"/>
                </a:solidFill>
                <a:latin typeface="Cordia New" panose="020B0304020202020204" pitchFamily="34" charset="-34"/>
                <a:ea typeface="+mn-ea"/>
                <a:cs typeface="Cordia New" panose="020B0304020202020204" pitchFamily="34" charset="-34"/>
              </a:defRPr>
            </a:pPr>
            <a:endParaRPr lang="th-TH"/>
          </a:p>
        </c:txPr>
        <c:crossAx val="1463236687"/>
        <c:crosses val="autoZero"/>
        <c:crossBetween val="between"/>
        <c:majorUnit val="50"/>
        <c:minorUnit val="1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4213044460832134"/>
          <c:y val="0.11020662518138684"/>
          <c:w val="0.23983623714258556"/>
          <c:h val="0.1317333669858396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ysClr val="windowText" lastClr="000000"/>
              </a:solidFill>
              <a:latin typeface="Cordia New" panose="020B0304020202020204" pitchFamily="34" charset="-34"/>
              <a:ea typeface="+mn-ea"/>
              <a:cs typeface="Cordia New" panose="020B0304020202020204" pitchFamily="34" charset="-34"/>
            </a:defRPr>
          </a:pPr>
          <a:endParaRPr lang="th-TH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 sz="1800" b="1">
          <a:solidFill>
            <a:sysClr val="windowText" lastClr="000000"/>
          </a:solidFill>
          <a:latin typeface="Cordia New" panose="020B0304020202020204" pitchFamily="34" charset="-34"/>
          <a:cs typeface="Cordia New" panose="020B0304020202020204" pitchFamily="34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1" i="0" u="none" strike="noStrike" kern="1200" spc="0" baseline="0">
                <a:solidFill>
                  <a:sysClr val="windowText" lastClr="000000"/>
                </a:solidFill>
                <a:latin typeface="Cordia New" panose="020B0304020202020204" pitchFamily="34" charset="-34"/>
                <a:ea typeface="+mn-ea"/>
                <a:cs typeface="Cordia New" panose="020B0304020202020204" pitchFamily="34" charset="-34"/>
              </a:defRPr>
            </a:pPr>
            <a:r>
              <a:rPr lang="th-TH" b="1"/>
              <a:t>การเปรียบเทียบปริมาณก๊าซเรือนกระจก</a:t>
            </a:r>
            <a:r>
              <a:rPr lang="en-US" b="1"/>
              <a:t> </a:t>
            </a:r>
            <a:r>
              <a:rPr lang="th-TH" b="1"/>
              <a:t>(</a:t>
            </a:r>
            <a:r>
              <a:rPr lang="en-US" b="1"/>
              <a:t>kgCO2e) </a:t>
            </a:r>
            <a:r>
              <a:rPr lang="th-TH" b="1"/>
              <a:t>ของปี </a:t>
            </a:r>
            <a:r>
              <a:rPr lang="en-US" b="1"/>
              <a:t>256</a:t>
            </a:r>
            <a:r>
              <a:rPr lang="th-TH" b="1"/>
              <a:t>7</a:t>
            </a:r>
            <a:r>
              <a:rPr lang="en-US" b="1"/>
              <a:t> </a:t>
            </a:r>
            <a:r>
              <a:rPr lang="th-TH" b="1"/>
              <a:t>และ </a:t>
            </a:r>
            <a:r>
              <a:rPr lang="en-US" b="1"/>
              <a:t>256</a:t>
            </a:r>
            <a:r>
              <a:rPr lang="th-TH" b="1"/>
              <a:t>8</a:t>
            </a:r>
          </a:p>
        </c:rich>
      </c:tx>
      <c:layout>
        <c:manualLayout>
          <c:xMode val="edge"/>
          <c:yMode val="edge"/>
          <c:x val="0.19686366690625418"/>
          <c:y val="1.365576224780298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1" i="0" u="none" strike="noStrike" kern="1200" spc="0" baseline="0">
              <a:solidFill>
                <a:sysClr val="windowText" lastClr="000000"/>
              </a:solidFill>
              <a:latin typeface="Cordia New" panose="020B0304020202020204" pitchFamily="34" charset="-34"/>
              <a:ea typeface="+mn-ea"/>
              <a:cs typeface="Cordia New" panose="020B0304020202020204" pitchFamily="34" charset="-34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'สรุปการคำนวณ ปี 2568'!$C$87</c:f>
              <c:strCache>
                <c:ptCount val="1"/>
                <c:pt idx="0">
                  <c:v>ปริมาณก๊าซเรือนกระจก ปี 2568 (kgCO2e)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'สรุปการคำนวณ ปี 2568'!$D$68:$Q$68</c15:sqref>
                  </c15:fullRef>
                </c:ext>
              </c:extLst>
              <c:f>('สรุปการคำนวณ ปี 2568'!$D$68:$O$68,'สรุปการคำนวณ ปี 2568'!$Q$68)</c:f>
              <c:strCache>
                <c:ptCount val="13"/>
                <c:pt idx="0">
                  <c:v>ม.ค.</c:v>
                </c:pt>
                <c:pt idx="1">
                  <c:v>ก.พ.</c:v>
                </c:pt>
                <c:pt idx="2">
                  <c:v>มี.ค.</c:v>
                </c:pt>
                <c:pt idx="3">
                  <c:v>เม.ย.</c:v>
                </c:pt>
                <c:pt idx="4">
                  <c:v>พ.ค.</c:v>
                </c:pt>
                <c:pt idx="5">
                  <c:v>มิ.ย.</c:v>
                </c:pt>
                <c:pt idx="6">
                  <c:v>ก.ค.</c:v>
                </c:pt>
                <c:pt idx="7">
                  <c:v>ส.ค. </c:v>
                </c:pt>
                <c:pt idx="8">
                  <c:v>ก.ย.</c:v>
                </c:pt>
                <c:pt idx="9">
                  <c:v>ต.ค.</c:v>
                </c:pt>
                <c:pt idx="10">
                  <c:v>พ.ย.</c:v>
                </c:pt>
                <c:pt idx="11">
                  <c:v>ธ.ค.</c:v>
                </c:pt>
                <c:pt idx="12">
                  <c:v>เฉลี่ย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'สรุปการคำนวณ ปี 2568'!$D$87:$Q$87</c15:sqref>
                  </c15:fullRef>
                </c:ext>
              </c:extLst>
              <c:f>('สรุปการคำนวณ ปี 2568'!$D$87:$O$87,'สรุปการคำนวณ ปี 2568'!$Q$87)</c:f>
              <c:numCache>
                <c:formatCode>_(* #,##0.00_);_(* \(#,##0.00\);_(* "-"??_);_(@_)</c:formatCode>
                <c:ptCount val="13"/>
                <c:pt idx="0">
                  <c:v>8198.2796326000007</c:v>
                </c:pt>
                <c:pt idx="1">
                  <c:v>8448.4026988000005</c:v>
                </c:pt>
                <c:pt idx="2">
                  <c:v>13125.207897800003</c:v>
                </c:pt>
                <c:pt idx="3">
                  <c:v>14255.6862576</c:v>
                </c:pt>
                <c:pt idx="4">
                  <c:v>14454.5093294</c:v>
                </c:pt>
                <c:pt idx="5">
                  <c:v>15462.084678399999</c:v>
                </c:pt>
                <c:pt idx="6">
                  <c:v>15235.215944400003</c:v>
                </c:pt>
                <c:pt idx="7">
                  <c:v>15452.930193</c:v>
                </c:pt>
                <c:pt idx="8">
                  <c:v>14507.652143799998</c:v>
                </c:pt>
                <c:pt idx="9">
                  <c:v>13509.711463199999</c:v>
                </c:pt>
                <c:pt idx="10">
                  <c:v>11200.398119999998</c:v>
                </c:pt>
                <c:pt idx="11">
                  <c:v>9670.3710441999992</c:v>
                </c:pt>
                <c:pt idx="12">
                  <c:v>12793.370783599998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A9-46EE-9577-61EE34296578}"/>
            </c:ext>
          </c:extLst>
        </c:ser>
        <c:ser>
          <c:idx val="1"/>
          <c:order val="1"/>
          <c:tx>
            <c:strRef>
              <c:f>'สรุปการคำนวณ ปี 2568'!$C$88</c:f>
              <c:strCache>
                <c:ptCount val="1"/>
                <c:pt idx="0">
                  <c:v>ปริมาณก๊าซเรือนกระจก ปี 2567 (kgCO2e)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'สรุปการคำนวณ ปี 2568'!$D$68:$Q$68</c15:sqref>
                  </c15:fullRef>
                </c:ext>
              </c:extLst>
              <c:f>('สรุปการคำนวณ ปี 2568'!$D$68:$O$68,'สรุปการคำนวณ ปี 2568'!$Q$68)</c:f>
              <c:strCache>
                <c:ptCount val="13"/>
                <c:pt idx="0">
                  <c:v>ม.ค.</c:v>
                </c:pt>
                <c:pt idx="1">
                  <c:v>ก.พ.</c:v>
                </c:pt>
                <c:pt idx="2">
                  <c:v>มี.ค.</c:v>
                </c:pt>
                <c:pt idx="3">
                  <c:v>เม.ย.</c:v>
                </c:pt>
                <c:pt idx="4">
                  <c:v>พ.ค.</c:v>
                </c:pt>
                <c:pt idx="5">
                  <c:v>มิ.ย.</c:v>
                </c:pt>
                <c:pt idx="6">
                  <c:v>ก.ค.</c:v>
                </c:pt>
                <c:pt idx="7">
                  <c:v>ส.ค. </c:v>
                </c:pt>
                <c:pt idx="8">
                  <c:v>ก.ย.</c:v>
                </c:pt>
                <c:pt idx="9">
                  <c:v>ต.ค.</c:v>
                </c:pt>
                <c:pt idx="10">
                  <c:v>พ.ย.</c:v>
                </c:pt>
                <c:pt idx="11">
                  <c:v>ธ.ค.</c:v>
                </c:pt>
                <c:pt idx="12">
                  <c:v>เฉลี่ย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'สรุปการคำนวณ ปี 2568'!$D$88:$Q$88</c15:sqref>
                  </c15:fullRef>
                </c:ext>
              </c:extLst>
              <c:f>('สรุปการคำนวณ ปี 2568'!$D$88:$O$88,'สรุปการคำนวณ ปี 2568'!$Q$88)</c:f>
              <c:numCache>
                <c:formatCode>_(* #,##0.00_);_(* \(#,##0.00\);_(* "-"??_);_(@_)</c:formatCode>
                <c:ptCount val="13"/>
                <c:pt idx="0">
                  <c:v>10316.888372399999</c:v>
                </c:pt>
                <c:pt idx="1">
                  <c:v>8735.0174869999992</c:v>
                </c:pt>
                <c:pt idx="2">
                  <c:v>12665.643731799999</c:v>
                </c:pt>
                <c:pt idx="3">
                  <c:v>17194.686053600002</c:v>
                </c:pt>
                <c:pt idx="4">
                  <c:v>18213.976547800001</c:v>
                </c:pt>
                <c:pt idx="5">
                  <c:v>16205.447349799999</c:v>
                </c:pt>
                <c:pt idx="6">
                  <c:v>13687.276465000003</c:v>
                </c:pt>
                <c:pt idx="7">
                  <c:v>13730.2878102</c:v>
                </c:pt>
                <c:pt idx="8">
                  <c:v>13162.213038599999</c:v>
                </c:pt>
                <c:pt idx="9">
                  <c:v>13068.295359200001</c:v>
                </c:pt>
                <c:pt idx="10">
                  <c:v>10662.853539799999</c:v>
                </c:pt>
                <c:pt idx="11">
                  <c:v>7331.9890100000002</c:v>
                </c:pt>
                <c:pt idx="12">
                  <c:v>12914.547897099999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AA9-46EE-9577-61EE342965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73880127"/>
        <c:axId val="896151599"/>
      </c:barChart>
      <c:catAx>
        <c:axId val="15738801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1" i="0" u="none" strike="noStrike" kern="1200" baseline="0">
                <a:solidFill>
                  <a:sysClr val="windowText" lastClr="000000"/>
                </a:solidFill>
                <a:latin typeface="Cordia New" panose="020B0304020202020204" pitchFamily="34" charset="-34"/>
                <a:ea typeface="+mn-ea"/>
                <a:cs typeface="Cordia New" panose="020B0304020202020204" pitchFamily="34" charset="-34"/>
              </a:defRPr>
            </a:pPr>
            <a:endParaRPr lang="th-TH"/>
          </a:p>
        </c:txPr>
        <c:crossAx val="896151599"/>
        <c:crosses val="autoZero"/>
        <c:auto val="1"/>
        <c:lblAlgn val="ctr"/>
        <c:lblOffset val="100"/>
        <c:noMultiLvlLbl val="0"/>
      </c:catAx>
      <c:valAx>
        <c:axId val="896151599"/>
        <c:scaling>
          <c:orientation val="minMax"/>
          <c:max val="2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1" i="0" u="none" strike="noStrike" kern="1200" baseline="0">
                <a:solidFill>
                  <a:sysClr val="windowText" lastClr="000000"/>
                </a:solidFill>
                <a:latin typeface="Cordia New" panose="020B0304020202020204" pitchFamily="34" charset="-34"/>
                <a:ea typeface="+mn-ea"/>
                <a:cs typeface="Cordia New" panose="020B0304020202020204" pitchFamily="34" charset="-34"/>
              </a:defRPr>
            </a:pPr>
            <a:endParaRPr lang="th-TH"/>
          </a:p>
        </c:txPr>
        <c:crossAx val="1573880127"/>
        <c:crosses val="autoZero"/>
        <c:crossBetween val="between"/>
        <c:majorUnit val="40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baseline="0">
              <a:solidFill>
                <a:sysClr val="windowText" lastClr="000000"/>
              </a:solidFill>
              <a:latin typeface="Cordia New" panose="020B0304020202020204" pitchFamily="34" charset="-34"/>
              <a:ea typeface="+mn-ea"/>
              <a:cs typeface="Cordia New" panose="020B0304020202020204" pitchFamily="34" charset="-34"/>
            </a:defRPr>
          </a:pPr>
          <a:endParaRPr lang="th-TH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2000">
          <a:solidFill>
            <a:sysClr val="windowText" lastClr="000000"/>
          </a:solidFill>
          <a:latin typeface="Cordia New" panose="020B0304020202020204" pitchFamily="34" charset="-34"/>
          <a:cs typeface="Cordia New" panose="020B0304020202020204" pitchFamily="34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1" i="0" u="none" strike="noStrike" kern="1200" spc="0" baseline="0">
                <a:solidFill>
                  <a:sysClr val="windowText" lastClr="000000"/>
                </a:solidFill>
                <a:latin typeface="Cordia New" panose="020B0304020202020204" pitchFamily="34" charset="-34"/>
                <a:ea typeface="+mn-ea"/>
                <a:cs typeface="Cordia New" panose="020B0304020202020204" pitchFamily="34" charset="-34"/>
              </a:defRPr>
            </a:pPr>
            <a:r>
              <a:rPr lang="th-TH" b="1"/>
              <a:t>การเปรียบเทียบปริมาณก๊าซเรือนกระจกต่อคน</a:t>
            </a:r>
            <a:r>
              <a:rPr lang="en-US" b="1"/>
              <a:t> </a:t>
            </a:r>
            <a:r>
              <a:rPr lang="th-TH" b="1"/>
              <a:t>(</a:t>
            </a:r>
            <a:r>
              <a:rPr lang="en-US" b="1"/>
              <a:t>kgCO2e/</a:t>
            </a:r>
            <a:r>
              <a:rPr lang="th-TH" b="1"/>
              <a:t>คน</a:t>
            </a:r>
            <a:r>
              <a:rPr lang="en-US" b="1"/>
              <a:t>) </a:t>
            </a:r>
            <a:r>
              <a:rPr lang="th-TH" b="1"/>
              <a:t>ของปี </a:t>
            </a:r>
            <a:r>
              <a:rPr lang="en-US" b="1"/>
              <a:t>256</a:t>
            </a:r>
            <a:r>
              <a:rPr lang="th-TH" b="1"/>
              <a:t>7</a:t>
            </a:r>
            <a:r>
              <a:rPr lang="en-US" b="1"/>
              <a:t> </a:t>
            </a:r>
            <a:r>
              <a:rPr lang="th-TH" b="1"/>
              <a:t>และ </a:t>
            </a:r>
            <a:r>
              <a:rPr lang="en-US" b="1"/>
              <a:t>256</a:t>
            </a:r>
            <a:r>
              <a:rPr lang="th-TH" b="1"/>
              <a:t>8</a:t>
            </a:r>
          </a:p>
        </c:rich>
      </c:tx>
      <c:layout>
        <c:manualLayout>
          <c:xMode val="edge"/>
          <c:yMode val="edge"/>
          <c:x val="0.13878937007874015"/>
          <c:y val="1.365591397849462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1" i="0" u="none" strike="noStrike" kern="1200" spc="0" baseline="0">
              <a:solidFill>
                <a:sysClr val="windowText" lastClr="000000"/>
              </a:solidFill>
              <a:latin typeface="Cordia New" panose="020B0304020202020204" pitchFamily="34" charset="-34"/>
              <a:ea typeface="+mn-ea"/>
              <a:cs typeface="Cordia New" panose="020B0304020202020204" pitchFamily="34" charset="-34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'สรุปการคำนวณ ปี 2568'!$C$91</c:f>
              <c:strCache>
                <c:ptCount val="1"/>
                <c:pt idx="0">
                  <c:v>ปริมาณก๊าซเรือนกระจกต่อคน ปี 2568 (kgCO2e/คน)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'สรุปการคำนวณ ปี 2568'!$D$68:$Q$68</c15:sqref>
                  </c15:fullRef>
                </c:ext>
              </c:extLst>
              <c:f>('สรุปการคำนวณ ปี 2568'!$D$68:$O$68,'สรุปการคำนวณ ปี 2568'!$Q$68)</c:f>
              <c:strCache>
                <c:ptCount val="13"/>
                <c:pt idx="0">
                  <c:v>ม.ค.</c:v>
                </c:pt>
                <c:pt idx="1">
                  <c:v>ก.พ.</c:v>
                </c:pt>
                <c:pt idx="2">
                  <c:v>มี.ค.</c:v>
                </c:pt>
                <c:pt idx="3">
                  <c:v>เม.ย.</c:v>
                </c:pt>
                <c:pt idx="4">
                  <c:v>พ.ค.</c:v>
                </c:pt>
                <c:pt idx="5">
                  <c:v>มิ.ย.</c:v>
                </c:pt>
                <c:pt idx="6">
                  <c:v>ก.ค.</c:v>
                </c:pt>
                <c:pt idx="7">
                  <c:v>ส.ค. </c:v>
                </c:pt>
                <c:pt idx="8">
                  <c:v>ก.ย.</c:v>
                </c:pt>
                <c:pt idx="9">
                  <c:v>ต.ค.</c:v>
                </c:pt>
                <c:pt idx="10">
                  <c:v>พ.ย.</c:v>
                </c:pt>
                <c:pt idx="11">
                  <c:v>ธ.ค.</c:v>
                </c:pt>
                <c:pt idx="12">
                  <c:v>เฉลี่ย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'สรุปการคำนวณ ปี 2568'!$D$91:$Q$91</c15:sqref>
                  </c15:fullRef>
                </c:ext>
              </c:extLst>
              <c:f>('สรุปการคำนวณ ปี 2568'!$D$91:$O$91,'สรุปการคำนวณ ปี 2568'!$Q$91)</c:f>
              <c:numCache>
                <c:formatCode>_(* #,##0.00_);_(* \(#,##0.00\);_(* "-"??_);_(@_)</c:formatCode>
                <c:ptCount val="13"/>
                <c:pt idx="0">
                  <c:v>1.9864985782893145</c:v>
                </c:pt>
                <c:pt idx="1">
                  <c:v>2.2023990351407718</c:v>
                </c:pt>
                <c:pt idx="2">
                  <c:v>2.8891058546775263</c:v>
                </c:pt>
                <c:pt idx="3">
                  <c:v>3.9943082817595967</c:v>
                </c:pt>
                <c:pt idx="4">
                  <c:v>3.8412195932500666</c:v>
                </c:pt>
                <c:pt idx="5">
                  <c:v>3.8319912461957863</c:v>
                </c:pt>
                <c:pt idx="6">
                  <c:v>3.5307568816685984</c:v>
                </c:pt>
                <c:pt idx="7">
                  <c:v>3.837330566923268</c:v>
                </c:pt>
                <c:pt idx="8">
                  <c:v>3.1773219763031095</c:v>
                </c:pt>
                <c:pt idx="9">
                  <c:v>3.2127732373840665</c:v>
                </c:pt>
                <c:pt idx="10">
                  <c:v>2.5618476944190296</c:v>
                </c:pt>
                <c:pt idx="11">
                  <c:v>2.3046642145376546</c:v>
                </c:pt>
                <c:pt idx="12">
                  <c:v>3.1141847633790651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CCF-4A90-A01B-895B1D2EE9D5}"/>
            </c:ext>
          </c:extLst>
        </c:ser>
        <c:ser>
          <c:idx val="1"/>
          <c:order val="1"/>
          <c:tx>
            <c:strRef>
              <c:f>'สรุปการคำนวณ ปี 2568'!$C$92</c:f>
              <c:strCache>
                <c:ptCount val="1"/>
                <c:pt idx="0">
                  <c:v>ปริมาณก๊าซเรือนกระจกต่อคน ปี 2567 (kgCO2e/คน)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'สรุปการคำนวณ ปี 2568'!$D$68:$Q$68</c15:sqref>
                  </c15:fullRef>
                </c:ext>
              </c:extLst>
              <c:f>('สรุปการคำนวณ ปี 2568'!$D$68:$O$68,'สรุปการคำนวณ ปี 2568'!$Q$68)</c:f>
              <c:strCache>
                <c:ptCount val="13"/>
                <c:pt idx="0">
                  <c:v>ม.ค.</c:v>
                </c:pt>
                <c:pt idx="1">
                  <c:v>ก.พ.</c:v>
                </c:pt>
                <c:pt idx="2">
                  <c:v>มี.ค.</c:v>
                </c:pt>
                <c:pt idx="3">
                  <c:v>เม.ย.</c:v>
                </c:pt>
                <c:pt idx="4">
                  <c:v>พ.ค.</c:v>
                </c:pt>
                <c:pt idx="5">
                  <c:v>มิ.ย.</c:v>
                </c:pt>
                <c:pt idx="6">
                  <c:v>ก.ค.</c:v>
                </c:pt>
                <c:pt idx="7">
                  <c:v>ส.ค. </c:v>
                </c:pt>
                <c:pt idx="8">
                  <c:v>ก.ย.</c:v>
                </c:pt>
                <c:pt idx="9">
                  <c:v>ต.ค.</c:v>
                </c:pt>
                <c:pt idx="10">
                  <c:v>พ.ย.</c:v>
                </c:pt>
                <c:pt idx="11">
                  <c:v>ธ.ค.</c:v>
                </c:pt>
                <c:pt idx="12">
                  <c:v>เฉลี่ย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'สรุปการคำนวณ ปี 2568'!$D$92:$Q$92</c15:sqref>
                  </c15:fullRef>
                </c:ext>
              </c:extLst>
              <c:f>('สรุปการคำนวณ ปี 2568'!$D$92:$O$92,'สรุปการคำนวณ ปี 2568'!$Q$92)</c:f>
              <c:numCache>
                <c:formatCode>_(* #,##0.00_);_(* \(#,##0.00\);_(* "-"??_);_(@_)</c:formatCode>
                <c:ptCount val="13"/>
                <c:pt idx="0">
                  <c:v>5.1636077939939931</c:v>
                </c:pt>
                <c:pt idx="1">
                  <c:v>3.8926102883244202</c:v>
                </c:pt>
                <c:pt idx="2">
                  <c:v>5.7052449242342336</c:v>
                </c:pt>
                <c:pt idx="3">
                  <c:v>9.7475544521541959</c:v>
                </c:pt>
                <c:pt idx="4">
                  <c:v>8.673322165619048</c:v>
                </c:pt>
                <c:pt idx="5">
                  <c:v>7.874367031000971</c:v>
                </c:pt>
                <c:pt idx="6">
                  <c:v>6.4441037970809809</c:v>
                </c:pt>
                <c:pt idx="7">
                  <c:v>5.5950643073349635</c:v>
                </c:pt>
                <c:pt idx="8">
                  <c:v>7.6702873185314679</c:v>
                </c:pt>
                <c:pt idx="9">
                  <c:v>9.1900811246132221</c:v>
                </c:pt>
                <c:pt idx="10">
                  <c:v>8.6408861748784425</c:v>
                </c:pt>
                <c:pt idx="11">
                  <c:v>5.1058419289693591</c:v>
                </c:pt>
                <c:pt idx="12">
                  <c:v>6.975247608894608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CCF-4A90-A01B-895B1D2EE9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73899327"/>
        <c:axId val="1394700783"/>
      </c:barChart>
      <c:catAx>
        <c:axId val="15738993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1" i="0" u="none" strike="noStrike" kern="1200" baseline="0">
                <a:solidFill>
                  <a:sysClr val="windowText" lastClr="000000"/>
                </a:solidFill>
                <a:latin typeface="Cordia New" panose="020B0304020202020204" pitchFamily="34" charset="-34"/>
                <a:ea typeface="+mn-ea"/>
                <a:cs typeface="Cordia New" panose="020B0304020202020204" pitchFamily="34" charset="-34"/>
              </a:defRPr>
            </a:pPr>
            <a:endParaRPr lang="th-TH"/>
          </a:p>
        </c:txPr>
        <c:crossAx val="1394700783"/>
        <c:crosses val="autoZero"/>
        <c:auto val="1"/>
        <c:lblAlgn val="ctr"/>
        <c:lblOffset val="100"/>
        <c:noMultiLvlLbl val="0"/>
      </c:catAx>
      <c:valAx>
        <c:axId val="1394700783"/>
        <c:scaling>
          <c:orientation val="minMax"/>
          <c:max val="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1" i="0" u="none" strike="noStrike" kern="1200" baseline="0">
                <a:solidFill>
                  <a:sysClr val="windowText" lastClr="000000"/>
                </a:solidFill>
                <a:latin typeface="Cordia New" panose="020B0304020202020204" pitchFamily="34" charset="-34"/>
                <a:ea typeface="+mn-ea"/>
                <a:cs typeface="Cordia New" panose="020B0304020202020204" pitchFamily="34" charset="-34"/>
              </a:defRPr>
            </a:pPr>
            <a:endParaRPr lang="th-TH"/>
          </a:p>
        </c:txPr>
        <c:crossAx val="1573899327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9130573561186401E-2"/>
          <c:y val="0.86607741935483873"/>
          <c:w val="0.96797534865448831"/>
          <c:h val="0.1339225806451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baseline="0">
              <a:solidFill>
                <a:sysClr val="windowText" lastClr="000000"/>
              </a:solidFill>
              <a:latin typeface="Cordia New" panose="020B0304020202020204" pitchFamily="34" charset="-34"/>
              <a:ea typeface="+mn-ea"/>
              <a:cs typeface="Cordia New" panose="020B0304020202020204" pitchFamily="34" charset="-34"/>
            </a:defRPr>
          </a:pPr>
          <a:endParaRPr lang="th-TH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2000" b="0">
          <a:solidFill>
            <a:sysClr val="windowText" lastClr="000000"/>
          </a:solidFill>
          <a:latin typeface="Cordia New" panose="020B0304020202020204" pitchFamily="34" charset="-34"/>
          <a:cs typeface="Cordia New" panose="020B0304020202020204" pitchFamily="34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1" i="0" u="none" strike="noStrike" kern="1200" spc="0" baseline="0">
                <a:solidFill>
                  <a:sysClr val="windowText" lastClr="000000"/>
                </a:solidFill>
                <a:latin typeface="Cordia New" panose="020B0304020202020204" pitchFamily="34" charset="-34"/>
                <a:ea typeface="+mn-ea"/>
                <a:cs typeface="Cordia New" panose="020B0304020202020204" pitchFamily="34" charset="-34"/>
              </a:defRPr>
            </a:pPr>
            <a:r>
              <a:rPr lang="th-TH"/>
              <a:t>การเปรียบเทียบปริมาณก๊าซเรือนกระจกสะสม (</a:t>
            </a:r>
            <a:r>
              <a:rPr lang="en-US"/>
              <a:t>kgCO2e) </a:t>
            </a:r>
            <a:r>
              <a:rPr lang="th-TH"/>
              <a:t>ปี 2</a:t>
            </a:r>
            <a:r>
              <a:rPr lang="en-US"/>
              <a:t>56</a:t>
            </a:r>
            <a:r>
              <a:rPr lang="th-TH"/>
              <a:t>7 และ 2568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1" i="0" u="none" strike="noStrike" kern="1200" spc="0" baseline="0">
              <a:solidFill>
                <a:sysClr val="windowText" lastClr="000000"/>
              </a:solidFill>
              <a:latin typeface="Cordia New" panose="020B0304020202020204" pitchFamily="34" charset="-34"/>
              <a:ea typeface="+mn-ea"/>
              <a:cs typeface="Cordia New" panose="020B0304020202020204" pitchFamily="34" charset="-34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000" b="1" i="0" u="none" strike="noStrike" kern="1200" baseline="0">
                    <a:solidFill>
                      <a:sysClr val="windowText" lastClr="000000"/>
                    </a:solidFill>
                    <a:latin typeface="Cordia New" panose="020B0304020202020204" pitchFamily="34" charset="-34"/>
                    <a:ea typeface="+mn-ea"/>
                    <a:cs typeface="Cordia New" panose="020B0304020202020204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'สรุปการคำนวณ ปี 2568'!$C$87:$C$88</c:f>
              <c:strCache>
                <c:ptCount val="2"/>
                <c:pt idx="0">
                  <c:v>ปริมาณก๊าซเรือนกระจก ปี 2568 (kgCO2e)</c:v>
                </c:pt>
                <c:pt idx="1">
                  <c:v>ปริมาณก๊าซเรือนกระจก ปี 2567 (kgCO2e)</c:v>
                </c:pt>
              </c:strCache>
            </c:strRef>
          </c:cat>
          <c:val>
            <c:numRef>
              <c:f>'สรุปการคำนวณ ปี 2568'!$P$87:$P$88</c:f>
              <c:numCache>
                <c:formatCode>_(* #,##0.00_);_(* \(#,##0.00\);_(* "-"??_);_(@_)</c:formatCode>
                <c:ptCount val="2"/>
                <c:pt idx="0">
                  <c:v>153520.44940319998</c:v>
                </c:pt>
                <c:pt idx="1">
                  <c:v>154974.5747652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54-4A6B-972E-7C527094FC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52004943"/>
        <c:axId val="1578139167"/>
      </c:barChart>
      <c:catAx>
        <c:axId val="11520049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1" i="0" u="none" strike="noStrike" kern="1200" baseline="0">
                <a:solidFill>
                  <a:sysClr val="windowText" lastClr="000000"/>
                </a:solidFill>
                <a:latin typeface="Cordia New" panose="020B0304020202020204" pitchFamily="34" charset="-34"/>
                <a:ea typeface="+mn-ea"/>
                <a:cs typeface="Cordia New" panose="020B0304020202020204" pitchFamily="34" charset="-34"/>
              </a:defRPr>
            </a:pPr>
            <a:endParaRPr lang="th-TH"/>
          </a:p>
        </c:txPr>
        <c:crossAx val="1578139167"/>
        <c:crosses val="autoZero"/>
        <c:auto val="1"/>
        <c:lblAlgn val="ctr"/>
        <c:lblOffset val="100"/>
        <c:noMultiLvlLbl val="0"/>
      </c:catAx>
      <c:valAx>
        <c:axId val="1578139167"/>
        <c:scaling>
          <c:orientation val="minMax"/>
          <c:max val="16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1" i="0" u="none" strike="noStrike" kern="1200" baseline="0">
                <a:solidFill>
                  <a:sysClr val="windowText" lastClr="000000"/>
                </a:solidFill>
                <a:latin typeface="Cordia New" panose="020B0304020202020204" pitchFamily="34" charset="-34"/>
                <a:ea typeface="+mn-ea"/>
                <a:cs typeface="Cordia New" panose="020B0304020202020204" pitchFamily="34" charset="-34"/>
              </a:defRPr>
            </a:pPr>
            <a:endParaRPr lang="th-TH"/>
          </a:p>
        </c:txPr>
        <c:crossAx val="115200494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2000" b="1">
          <a:solidFill>
            <a:sysClr val="windowText" lastClr="000000"/>
          </a:solidFill>
          <a:latin typeface="Cordia New" panose="020B0304020202020204" pitchFamily="34" charset="-34"/>
          <a:cs typeface="Cordia New" panose="020B0304020202020204" pitchFamily="34" charset="-34"/>
        </a:defRPr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2400" b="1" i="0" u="none" strike="noStrike" kern="1200" spc="0" baseline="0">
                <a:solidFill>
                  <a:sysClr val="windowText" lastClr="000000"/>
                </a:solidFill>
                <a:latin typeface="Cordia New" panose="020B0304020202020204" pitchFamily="34" charset="-34"/>
                <a:ea typeface="+mn-ea"/>
                <a:cs typeface="Cordia New" panose="020B0304020202020204" pitchFamily="34" charset="-34"/>
              </a:defRPr>
            </a:pPr>
            <a:r>
              <a:rPr lang="th-TH" sz="2400" b="1" i="0" u="none" strike="noStrike" kern="1200" spc="0" baseline="0">
                <a:solidFill>
                  <a:sysClr val="windowText" lastClr="000000"/>
                </a:solidFill>
                <a:latin typeface="Cordia New" panose="020B0304020202020204" pitchFamily="34" charset="-34"/>
                <a:cs typeface="Cordia New" panose="020B0304020202020204" pitchFamily="34" charset="-34"/>
              </a:rPr>
              <a:t>การเปรียบเทียบปริมาณก๊าซเรือนกระจกสะสมต่อคน (</a:t>
            </a:r>
            <a:r>
              <a:rPr lang="en-US" sz="2400" b="1" i="0" u="none" strike="noStrike" kern="1200" spc="0" baseline="0">
                <a:solidFill>
                  <a:sysClr val="windowText" lastClr="000000"/>
                </a:solidFill>
                <a:latin typeface="Cordia New" panose="020B0304020202020204" pitchFamily="34" charset="-34"/>
                <a:cs typeface="Cordia New" panose="020B0304020202020204" pitchFamily="34" charset="-34"/>
              </a:rPr>
              <a:t>kgCO2e</a:t>
            </a:r>
            <a:r>
              <a:rPr lang="th-TH" sz="2400" b="1" i="0" u="none" strike="noStrike" kern="1200" spc="0" baseline="0">
                <a:solidFill>
                  <a:sysClr val="windowText" lastClr="000000"/>
                </a:solidFill>
                <a:latin typeface="Cordia New" panose="020B0304020202020204" pitchFamily="34" charset="-34"/>
                <a:cs typeface="Cordia New" panose="020B0304020202020204" pitchFamily="34" charset="-34"/>
              </a:rPr>
              <a:t>/คน</a:t>
            </a:r>
            <a:r>
              <a:rPr lang="en-US" sz="2400" b="1" i="0" u="none" strike="noStrike" kern="1200" spc="0" baseline="0">
                <a:solidFill>
                  <a:sysClr val="windowText" lastClr="000000"/>
                </a:solidFill>
                <a:latin typeface="Cordia New" panose="020B0304020202020204" pitchFamily="34" charset="-34"/>
                <a:cs typeface="Cordia New" panose="020B0304020202020204" pitchFamily="34" charset="-34"/>
              </a:rPr>
              <a:t>) </a:t>
            </a: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th-TH" sz="2400" b="1" i="0" u="none" strike="noStrike" kern="1200" spc="0" baseline="0">
                <a:solidFill>
                  <a:sysClr val="windowText" lastClr="000000"/>
                </a:solidFill>
                <a:latin typeface="Cordia New" panose="020B0304020202020204" pitchFamily="34" charset="-34"/>
                <a:cs typeface="Cordia New" panose="020B0304020202020204" pitchFamily="34" charset="-34"/>
              </a:rPr>
              <a:t>ปี 2</a:t>
            </a:r>
            <a:r>
              <a:rPr lang="en-US" sz="2400" b="1" i="0" u="none" strike="noStrike" kern="1200" spc="0" baseline="0">
                <a:solidFill>
                  <a:sysClr val="windowText" lastClr="000000"/>
                </a:solidFill>
                <a:latin typeface="Cordia New" panose="020B0304020202020204" pitchFamily="34" charset="-34"/>
                <a:cs typeface="Cordia New" panose="020B0304020202020204" pitchFamily="34" charset="-34"/>
              </a:rPr>
              <a:t>56</a:t>
            </a:r>
            <a:r>
              <a:rPr lang="th-TH" sz="2400" b="1" i="0" u="none" strike="noStrike" kern="1200" spc="0" baseline="0">
                <a:solidFill>
                  <a:sysClr val="windowText" lastClr="000000"/>
                </a:solidFill>
                <a:latin typeface="Cordia New" panose="020B0304020202020204" pitchFamily="34" charset="-34"/>
                <a:cs typeface="Cordia New" panose="020B0304020202020204" pitchFamily="34" charset="-34"/>
              </a:rPr>
              <a:t>7 และ 2568</a:t>
            </a:r>
          </a:p>
        </c:rich>
      </c:tx>
      <c:layout>
        <c:manualLayout>
          <c:xMode val="edge"/>
          <c:yMode val="edge"/>
          <c:x val="0.17135055009315545"/>
          <c:y val="1.985814715668859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2400" b="1" i="0" u="none" strike="noStrike" kern="1200" spc="0" baseline="0">
              <a:solidFill>
                <a:sysClr val="windowText" lastClr="000000"/>
              </a:solidFill>
              <a:latin typeface="Cordia New" panose="020B0304020202020204" pitchFamily="34" charset="-34"/>
              <a:ea typeface="+mn-ea"/>
              <a:cs typeface="Cordia New" panose="020B0304020202020204" pitchFamily="34" charset="-34"/>
            </a:defRPr>
          </a:pPr>
          <a:endParaRPr lang="th-TH"/>
        </a:p>
      </c:txPr>
    </c:title>
    <c:autoTitleDeleted val="0"/>
    <c:plotArea>
      <c:layout>
        <c:manualLayout>
          <c:layoutTarget val="inner"/>
          <c:xMode val="edge"/>
          <c:yMode val="edge"/>
          <c:x val="0.10870178653969202"/>
          <c:y val="0.23788139598552618"/>
          <c:w val="0.87715573705768135"/>
          <c:h val="0.6136847596164494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279-4C50-B47F-B758F2074714}"/>
                </c:ext>
              </c:extLst>
            </c:dLbl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279-4C50-B47F-B758F207471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000" b="1" i="0" u="none" strike="noStrike" kern="1200" baseline="0">
                    <a:solidFill>
                      <a:sysClr val="windowText" lastClr="000000"/>
                    </a:solidFill>
                    <a:latin typeface="Cordia New" panose="020B0304020202020204" pitchFamily="34" charset="-34"/>
                    <a:ea typeface="+mn-ea"/>
                    <a:cs typeface="Cordia New" panose="020B0304020202020204" pitchFamily="34" charset="-34"/>
                  </a:defRPr>
                </a:pPr>
                <a:endParaRPr lang="th-TH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'สรุปการคำนวณ ปี 2568'!$C$91:$C$92</c:f>
              <c:strCache>
                <c:ptCount val="2"/>
                <c:pt idx="0">
                  <c:v>ปริมาณก๊าซเรือนกระจกต่อคน ปี 2568 (kgCO2e/คน)</c:v>
                </c:pt>
                <c:pt idx="1">
                  <c:v>ปริมาณก๊าซเรือนกระจกต่อคน ปี 2567 (kgCO2e/คน)</c:v>
                </c:pt>
              </c:strCache>
            </c:strRef>
          </c:cat>
          <c:val>
            <c:numRef>
              <c:f>'สรุปการคำนวณ ปี 2568'!$P$91:$P$92</c:f>
              <c:numCache>
                <c:formatCode>_(* #,##0.00_);_(* \(#,##0.00\);_(* "-"??_);_(@_)</c:formatCode>
                <c:ptCount val="2"/>
                <c:pt idx="0">
                  <c:v>37.370217160548783</c:v>
                </c:pt>
                <c:pt idx="1">
                  <c:v>83.702971306735293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17-4FE4-B03D-B345CA62AD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63243887"/>
        <c:axId val="1141516559"/>
      </c:barChart>
      <c:catAx>
        <c:axId val="14632438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1" i="0" u="none" strike="noStrike" kern="1200" baseline="0">
                <a:solidFill>
                  <a:sysClr val="windowText" lastClr="000000"/>
                </a:solidFill>
                <a:latin typeface="Cordia New" panose="020B0304020202020204" pitchFamily="34" charset="-34"/>
                <a:ea typeface="+mn-ea"/>
                <a:cs typeface="Cordia New" panose="020B0304020202020204" pitchFamily="34" charset="-34"/>
              </a:defRPr>
            </a:pPr>
            <a:endParaRPr lang="th-TH"/>
          </a:p>
        </c:txPr>
        <c:crossAx val="1141516559"/>
        <c:crosses val="autoZero"/>
        <c:auto val="1"/>
        <c:lblAlgn val="ctr"/>
        <c:lblOffset val="100"/>
        <c:noMultiLvlLbl val="0"/>
      </c:catAx>
      <c:valAx>
        <c:axId val="1141516559"/>
        <c:scaling>
          <c:orientation val="minMax"/>
          <c:max val="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1" i="0" u="none" strike="noStrike" kern="1200" baseline="0">
                <a:solidFill>
                  <a:sysClr val="windowText" lastClr="000000"/>
                </a:solidFill>
                <a:latin typeface="Cordia New" panose="020B0304020202020204" pitchFamily="34" charset="-34"/>
                <a:ea typeface="+mn-ea"/>
                <a:cs typeface="Cordia New" panose="020B0304020202020204" pitchFamily="34" charset="-34"/>
              </a:defRPr>
            </a:pPr>
            <a:endParaRPr lang="th-TH"/>
          </a:p>
        </c:txPr>
        <c:crossAx val="146324388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2000" b="1">
          <a:solidFill>
            <a:sysClr val="windowText" lastClr="000000"/>
          </a:solidFill>
          <a:latin typeface="Cordia New" panose="020B0304020202020204" pitchFamily="34" charset="-34"/>
          <a:cs typeface="Cordia New" panose="020B0304020202020204" pitchFamily="34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2800" b="0" i="0" u="none" strike="noStrike" kern="1200" spc="0" baseline="0">
                <a:solidFill>
                  <a:sysClr val="windowText" lastClr="000000"/>
                </a:solidFill>
                <a:latin typeface="Cordia New" panose="020B0304020202020204" pitchFamily="34" charset="-34"/>
                <a:ea typeface="+mn-ea"/>
                <a:cs typeface="Cordia New" panose="020B0304020202020204" pitchFamily="34" charset="-34"/>
              </a:defRPr>
            </a:pPr>
            <a:r>
              <a:rPr lang="th-TH" sz="2800" b="1" i="0" u="none" strike="noStrike" kern="1200" spc="0" baseline="0">
                <a:solidFill>
                  <a:sysClr val="windowText" lastClr="000000"/>
                </a:solidFill>
                <a:latin typeface="Cordia New" panose="020B0304020202020204" pitchFamily="34" charset="-34"/>
                <a:cs typeface="Cordia New" panose="020B0304020202020204" pitchFamily="34" charset="-34"/>
              </a:rPr>
              <a:t>การเปรียบเทียบปริมาณก๊าซเรือนกระจกสะสมแยกตามรายการกิจกรรม (</a:t>
            </a:r>
            <a:r>
              <a:rPr lang="en-US" sz="2800" b="1" i="0" u="none" strike="noStrike" kern="1200" spc="0" baseline="0">
                <a:solidFill>
                  <a:sysClr val="windowText" lastClr="000000"/>
                </a:solidFill>
                <a:latin typeface="Cordia New" panose="020B0304020202020204" pitchFamily="34" charset="-34"/>
                <a:cs typeface="Cordia New" panose="020B0304020202020204" pitchFamily="34" charset="-34"/>
              </a:rPr>
              <a:t>kgCO2e) </a:t>
            </a:r>
            <a:r>
              <a:rPr lang="th-TH" sz="2800" b="1" i="0" u="none" strike="noStrike" kern="1200" spc="0" baseline="0">
                <a:solidFill>
                  <a:sysClr val="windowText" lastClr="000000"/>
                </a:solidFill>
                <a:latin typeface="Cordia New" panose="020B0304020202020204" pitchFamily="34" charset="-34"/>
                <a:cs typeface="Cordia New" panose="020B0304020202020204" pitchFamily="34" charset="-34"/>
              </a:rPr>
              <a:t>ปี 2</a:t>
            </a:r>
            <a:r>
              <a:rPr lang="en-US" sz="2800" b="1" i="0" u="none" strike="noStrike" kern="1200" spc="0" baseline="0">
                <a:solidFill>
                  <a:sysClr val="windowText" lastClr="000000"/>
                </a:solidFill>
                <a:latin typeface="Cordia New" panose="020B0304020202020204" pitchFamily="34" charset="-34"/>
                <a:cs typeface="Cordia New" panose="020B0304020202020204" pitchFamily="34" charset="-34"/>
              </a:rPr>
              <a:t>567</a:t>
            </a:r>
            <a:r>
              <a:rPr lang="th-TH" sz="2800" b="1" i="0" u="none" strike="noStrike" kern="1200" spc="0" baseline="0">
                <a:solidFill>
                  <a:sysClr val="windowText" lastClr="000000"/>
                </a:solidFill>
                <a:latin typeface="Cordia New" panose="020B0304020202020204" pitchFamily="34" charset="-34"/>
                <a:cs typeface="Cordia New" panose="020B0304020202020204" pitchFamily="34" charset="-34"/>
              </a:rPr>
              <a:t> และ 256</a:t>
            </a:r>
            <a:r>
              <a:rPr lang="en-US" sz="2800" b="1" i="0" u="none" strike="noStrike" kern="1200" spc="0" baseline="0">
                <a:solidFill>
                  <a:sysClr val="windowText" lastClr="000000"/>
                </a:solidFill>
                <a:latin typeface="Cordia New" panose="020B0304020202020204" pitchFamily="34" charset="-34"/>
                <a:cs typeface="Cordia New" panose="020B0304020202020204" pitchFamily="34" charset="-34"/>
              </a:rPr>
              <a:t>8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2800" b="0" i="0" u="none" strike="noStrike" kern="1200" spc="0" baseline="0">
              <a:solidFill>
                <a:sysClr val="windowText" lastClr="000000"/>
              </a:solidFill>
              <a:latin typeface="Cordia New" panose="020B0304020202020204" pitchFamily="34" charset="-34"/>
              <a:ea typeface="+mn-ea"/>
              <a:cs typeface="Cordia New" panose="020B0304020202020204" pitchFamily="34" charset="-34"/>
            </a:defRPr>
          </a:pPr>
          <a:endParaRPr lang="th-TH"/>
        </a:p>
      </c:txPr>
    </c:title>
    <c:autoTitleDeleted val="0"/>
    <c:plotArea>
      <c:layout>
        <c:manualLayout>
          <c:layoutTarget val="inner"/>
          <c:xMode val="edge"/>
          <c:yMode val="edge"/>
          <c:x val="3.4315875157964047E-2"/>
          <c:y val="0.139616131535581"/>
          <c:w val="0.96083012396764689"/>
          <c:h val="0.59744982414700498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'สรุปการคำนวณ ปี 2568'!$AB$124</c:f>
              <c:strCache>
                <c:ptCount val="1"/>
                <c:pt idx="0">
                  <c:v>2567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'สรุปการคำนวณ ปี 2568'!$C$125:$C$140</c:f>
              <c:strCache>
                <c:ptCount val="7"/>
                <c:pt idx="0">
                  <c:v>น้ำมัน Diesel สำหรับการเดินทาง</c:v>
                </c:pt>
                <c:pt idx="1">
                  <c:v>น้ำมัน Gasohol 91, E20, E85 สำหรับการเดินทาง</c:v>
                </c:pt>
                <c:pt idx="2">
                  <c:v>การปล่อยมีเทนจากบ่อบำบัดน้ำเสียแบบไม่เติมอากาศ</c:v>
                </c:pt>
                <c:pt idx="3">
                  <c:v>การใช้พลังงานไฟฟ้า</c:v>
                </c:pt>
                <c:pt idx="4">
                  <c:v>การใช้กระดาษ A4 และ A3 (สีขาว)</c:v>
                </c:pt>
                <c:pt idx="5">
                  <c:v>น้ำประปา-การประปาส่วนภูมิภาค</c:v>
                </c:pt>
                <c:pt idx="6">
                  <c:v>ขยะของเสีย (ฝังกลบ)</c:v>
                </c:pt>
              </c:strCache>
            </c:strRef>
          </c:cat>
          <c:val>
            <c:numRef>
              <c:f>'สรุปการคำนวณ ปี 2568'!$AB$125:$AB$140</c:f>
              <c:numCache>
                <c:formatCode>_(* #,##0.00_);_(* \(#,##0.00\);_(* "-"??_);_(@_)</c:formatCode>
                <c:ptCount val="7"/>
                <c:pt idx="0">
                  <c:v>6672.3195720000012</c:v>
                </c:pt>
                <c:pt idx="1">
                  <c:v>1547.4769061999998</c:v>
                </c:pt>
                <c:pt idx="2">
                  <c:v>0</c:v>
                </c:pt>
                <c:pt idx="3">
                  <c:v>116575.74518700001</c:v>
                </c:pt>
                <c:pt idx="4">
                  <c:v>10667.65</c:v>
                </c:pt>
                <c:pt idx="5">
                  <c:v>3305.0231000000003</c:v>
                </c:pt>
                <c:pt idx="6">
                  <c:v>16206.36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C0F-4342-8B72-8B1172AE9E41}"/>
            </c:ext>
          </c:extLst>
        </c:ser>
        <c:ser>
          <c:idx val="3"/>
          <c:order val="1"/>
          <c:tx>
            <c:strRef>
              <c:f>'สรุปการคำนวณ ปี 2568'!$AC$124</c:f>
              <c:strCache>
                <c:ptCount val="1"/>
                <c:pt idx="0">
                  <c:v>2568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'สรุปการคำนวณ ปี 2568'!$C$125:$C$140</c:f>
              <c:strCache>
                <c:ptCount val="7"/>
                <c:pt idx="0">
                  <c:v>น้ำมัน Diesel สำหรับการเดินทาง</c:v>
                </c:pt>
                <c:pt idx="1">
                  <c:v>น้ำมัน Gasohol 91, E20, E85 สำหรับการเดินทาง</c:v>
                </c:pt>
                <c:pt idx="2">
                  <c:v>การปล่อยมีเทนจากบ่อบำบัดน้ำเสียแบบไม่เติมอากาศ</c:v>
                </c:pt>
                <c:pt idx="3">
                  <c:v>การใช้พลังงานไฟฟ้า</c:v>
                </c:pt>
                <c:pt idx="4">
                  <c:v>การใช้กระดาษ A4 และ A3 (สีขาว)</c:v>
                </c:pt>
                <c:pt idx="5">
                  <c:v>น้ำประปา-การประปาส่วนภูมิภาค</c:v>
                </c:pt>
                <c:pt idx="6">
                  <c:v>ขยะของเสีย (ฝังกลบ)</c:v>
                </c:pt>
              </c:strCache>
            </c:strRef>
          </c:cat>
          <c:val>
            <c:numRef>
              <c:f>'สรุปการคำนวณ ปี 2568'!$AC$125:$AC$140</c:f>
              <c:numCache>
                <c:formatCode>_(* #,##0.00_);_(* \(#,##0.00\);_(* "-"??_);_(@_)</c:formatCode>
                <c:ptCount val="7"/>
                <c:pt idx="0">
                  <c:v>6478.4467873999993</c:v>
                </c:pt>
                <c:pt idx="1">
                  <c:v>1138.1011498</c:v>
                </c:pt>
                <c:pt idx="2">
                  <c:v>0</c:v>
                </c:pt>
                <c:pt idx="3">
                  <c:v>112405.18446600001</c:v>
                </c:pt>
                <c:pt idx="4">
                  <c:v>9117.4249999999993</c:v>
                </c:pt>
                <c:pt idx="5">
                  <c:v>3975.2680000000009</c:v>
                </c:pt>
                <c:pt idx="6">
                  <c:v>20406.023999999998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C0F-4342-8B72-8B1172AE9E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693559791"/>
        <c:axId val="693561231"/>
      </c:barChart>
      <c:catAx>
        <c:axId val="6935597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ysClr val="windowText" lastClr="000000"/>
                </a:solidFill>
                <a:latin typeface="Cordia New" panose="020B0304020202020204" pitchFamily="34" charset="-34"/>
                <a:ea typeface="+mn-ea"/>
                <a:cs typeface="Cordia New" panose="020B0304020202020204" pitchFamily="34" charset="-34"/>
              </a:defRPr>
            </a:pPr>
            <a:endParaRPr lang="th-TH"/>
          </a:p>
        </c:txPr>
        <c:crossAx val="693561231"/>
        <c:crosses val="autoZero"/>
        <c:auto val="1"/>
        <c:lblAlgn val="ctr"/>
        <c:lblOffset val="100"/>
        <c:noMultiLvlLbl val="0"/>
      </c:catAx>
      <c:valAx>
        <c:axId val="6935612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800" b="0" i="0" u="none" strike="noStrike" kern="1200" baseline="0">
                <a:solidFill>
                  <a:sysClr val="windowText" lastClr="000000"/>
                </a:solidFill>
                <a:latin typeface="Cordia New" panose="020B0304020202020204" pitchFamily="34" charset="-34"/>
                <a:ea typeface="+mn-ea"/>
                <a:cs typeface="Cordia New" panose="020B0304020202020204" pitchFamily="34" charset="-34"/>
              </a:defRPr>
            </a:pPr>
            <a:endParaRPr lang="th-TH"/>
          </a:p>
        </c:txPr>
        <c:crossAx val="693559791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2400" b="0" i="0" u="none" strike="noStrike" kern="1200" baseline="0">
                <a:solidFill>
                  <a:sysClr val="windowText" lastClr="000000"/>
                </a:solidFill>
                <a:latin typeface="Cordia New" panose="020B0304020202020204" pitchFamily="34" charset="-34"/>
                <a:ea typeface="+mn-ea"/>
                <a:cs typeface="Cordia New" panose="020B0304020202020204" pitchFamily="34" charset="-34"/>
              </a:defRPr>
            </a:pPr>
            <a:endParaRPr lang="th-TH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800">
          <a:solidFill>
            <a:sysClr val="windowText" lastClr="000000"/>
          </a:solidFill>
          <a:latin typeface="Cordia New" panose="020B0304020202020204" pitchFamily="34" charset="-34"/>
          <a:cs typeface="Cordia New" panose="020B0304020202020204" pitchFamily="34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9854139352637785E-2"/>
          <c:y val="0.17540594584176544"/>
          <c:w val="0.83970545879061265"/>
          <c:h val="0.71411923273325162"/>
        </c:manualLayout>
      </c:layout>
      <c:bar3DChart>
        <c:barDir val="col"/>
        <c:grouping val="clustered"/>
        <c:varyColors val="0"/>
        <c:ser>
          <c:idx val="0"/>
          <c:order val="0"/>
          <c:invertIfNegative val="0"/>
          <c:dPt>
            <c:idx val="1"/>
            <c:invertIfNegative val="0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01-7873-422C-984A-177700E2D5D3}"/>
              </c:ext>
            </c:extLst>
          </c:dPt>
          <c:dPt>
            <c:idx val="2"/>
            <c:invertIfNegative val="0"/>
            <c:bubble3D val="0"/>
            <c:spPr>
              <a:solidFill>
                <a:srgbClr val="006600"/>
              </a:solidFill>
            </c:spPr>
            <c:extLst>
              <c:ext xmlns:c16="http://schemas.microsoft.com/office/drawing/2014/chart" uri="{C3380CC4-5D6E-409C-BE32-E72D297353CC}">
                <c16:uniqueId val="{00000003-7873-422C-984A-177700E2D5D3}"/>
              </c:ext>
            </c:extLst>
          </c:dPt>
          <c:cat>
            <c:strRef>
              <c:f>'สรุปการคำนวณ ปี 2567'!$B$38:$B$40</c:f>
              <c:strCache>
                <c:ptCount val="3"/>
                <c:pt idx="0">
                  <c:v>ประเภท 1</c:v>
                </c:pt>
                <c:pt idx="1">
                  <c:v>ประเภท 2</c:v>
                </c:pt>
                <c:pt idx="2">
                  <c:v>ประเภท 3</c:v>
                </c:pt>
              </c:strCache>
            </c:strRef>
          </c:cat>
          <c:val>
            <c:numRef>
              <c:f>'สรุปการคำนวณ ปี 2567'!$C$38:$C$40</c:f>
              <c:numCache>
                <c:formatCode>#,##0.00</c:formatCode>
                <c:ptCount val="3"/>
                <c:pt idx="0">
                  <c:v>8.219796478200001</c:v>
                </c:pt>
                <c:pt idx="1">
                  <c:v>116.57574518700001</c:v>
                </c:pt>
                <c:pt idx="2">
                  <c:v>30.179033100000002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873-422C-984A-177700E2D5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-1695105232"/>
        <c:axId val="-1695101968"/>
        <c:axId val="0"/>
      </c:bar3DChart>
      <c:catAx>
        <c:axId val="-169510523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-1695101968"/>
        <c:crosses val="autoZero"/>
        <c:auto val="1"/>
        <c:lblAlgn val="ctr"/>
        <c:lblOffset val="100"/>
        <c:noMultiLvlLbl val="0"/>
      </c:catAx>
      <c:valAx>
        <c:axId val="-1695101968"/>
        <c:scaling>
          <c:orientation val="minMax"/>
          <c:max val="10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-1695105232"/>
        <c:crosses val="autoZero"/>
        <c:crossBetween val="between"/>
        <c:majorUnit val="1"/>
      </c:valAx>
    </c:plotArea>
    <c:legend>
      <c:legendPos val="r"/>
      <c:overlay val="0"/>
    </c:legend>
    <c:plotVisOnly val="1"/>
    <c:dispBlanksAs val="gap"/>
    <c:showDLblsOverMax val="0"/>
  </c:chart>
  <c:txPr>
    <a:bodyPr/>
    <a:lstStyle/>
    <a:p>
      <a:pPr>
        <a:defRPr sz="1800">
          <a:latin typeface="Cordia New" pitchFamily="34" charset="-34"/>
          <a:cs typeface="Cordia New" pitchFamily="34" charset="-34"/>
        </a:defRPr>
      </a:pPr>
      <a:endParaRPr lang="th-TH"/>
    </a:p>
  </c:txPr>
  <c:printSettings>
    <c:headerFooter/>
    <c:pageMargins b="0.75000000000000278" l="0.70000000000000062" r="0.70000000000000062" t="0.75000000000000278" header="0.30000000000000032" footer="0.30000000000000032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754380</xdr:colOff>
      <xdr:row>34</xdr:row>
      <xdr:rowOff>91439</xdr:rowOff>
    </xdr:from>
    <xdr:to>
      <xdr:col>16</xdr:col>
      <xdr:colOff>686435</xdr:colOff>
      <xdr:row>46</xdr:row>
      <xdr:rowOff>213876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304800</xdr:colOff>
      <xdr:row>34</xdr:row>
      <xdr:rowOff>171414</xdr:rowOff>
    </xdr:from>
    <xdr:to>
      <xdr:col>15</xdr:col>
      <xdr:colOff>358140</xdr:colOff>
      <xdr:row>37</xdr:row>
      <xdr:rowOff>91440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10233660" y="11471874"/>
          <a:ext cx="4655820" cy="92586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th-TH" sz="2000" b="1">
              <a:latin typeface="Cordia New" pitchFamily="34" charset="-34"/>
              <a:cs typeface="Cordia New" pitchFamily="34" charset="-34"/>
            </a:rPr>
            <a:t>ปริมาณการปล่อยก๊าซเรือนกระจกแยกประเภท </a:t>
          </a:r>
          <a:r>
            <a:rPr lang="en-US" sz="2000" b="1">
              <a:latin typeface="Cordia New" pitchFamily="34" charset="-34"/>
              <a:cs typeface="Cordia New" pitchFamily="34" charset="-34"/>
            </a:rPr>
            <a:t>(tCO2)</a:t>
          </a:r>
          <a:endParaRPr lang="th-TH" sz="2000" b="1">
            <a:latin typeface="Cordia New" pitchFamily="34" charset="-34"/>
            <a:cs typeface="Cordia New" pitchFamily="34" charset="-34"/>
          </a:endParaRPr>
        </a:p>
        <a:p>
          <a:pPr algn="ctr"/>
          <a:r>
            <a:rPr lang="th-TH" sz="2000" b="1">
              <a:latin typeface="Cordia New" pitchFamily="34" charset="-34"/>
              <a:cs typeface="Cordia New" pitchFamily="34" charset="-34"/>
            </a:rPr>
            <a:t>ปี</a:t>
          </a:r>
          <a:r>
            <a:rPr lang="en-US" sz="2000" b="1">
              <a:latin typeface="Cordia New" pitchFamily="34" charset="-34"/>
              <a:cs typeface="Cordia New" pitchFamily="34" charset="-34"/>
            </a:rPr>
            <a:t> </a:t>
          </a:r>
          <a:r>
            <a:rPr lang="en-US" sz="2000" b="1">
              <a:solidFill>
                <a:srgbClr val="FF0000"/>
              </a:solidFill>
              <a:latin typeface="Cordia New" pitchFamily="34" charset="-34"/>
              <a:cs typeface="Cordia New" pitchFamily="34" charset="-34"/>
            </a:rPr>
            <a:t>256</a:t>
          </a:r>
          <a:r>
            <a:rPr lang="th-TH" sz="2000" b="1">
              <a:solidFill>
                <a:srgbClr val="FF0000"/>
              </a:solidFill>
              <a:latin typeface="Cordia New" pitchFamily="34" charset="-34"/>
              <a:cs typeface="Cordia New" pitchFamily="34" charset="-34"/>
            </a:rPr>
            <a:t>8</a:t>
          </a:r>
          <a:r>
            <a:rPr lang="th-TH" sz="2000" b="1" baseline="0">
              <a:latin typeface="Cordia New" pitchFamily="34" charset="-34"/>
              <a:cs typeface="Cordia New" pitchFamily="34" charset="-34"/>
            </a:rPr>
            <a:t> (เดือน</a:t>
          </a:r>
          <a:r>
            <a:rPr lang="th-TH" sz="2000" b="1" baseline="0">
              <a:solidFill>
                <a:srgbClr val="FF0000"/>
              </a:solidFill>
              <a:latin typeface="Cordia New" pitchFamily="34" charset="-34"/>
              <a:cs typeface="Cordia New" pitchFamily="34" charset="-34"/>
            </a:rPr>
            <a:t>มกราคม</a:t>
          </a:r>
          <a:r>
            <a:rPr lang="th-TH" sz="2000" b="1" baseline="0">
              <a:latin typeface="Cordia New" pitchFamily="34" charset="-34"/>
              <a:cs typeface="Cordia New" pitchFamily="34" charset="-34"/>
            </a:rPr>
            <a:t> ถึง</a:t>
          </a:r>
          <a:r>
            <a:rPr lang="th-TH" sz="2000" b="1" baseline="0">
              <a:solidFill>
                <a:srgbClr val="FF0000"/>
              </a:solidFill>
              <a:latin typeface="Cordia New" pitchFamily="34" charset="-34"/>
              <a:cs typeface="Cordia New" pitchFamily="34" charset="-34"/>
            </a:rPr>
            <a:t>ธันวาคม)</a:t>
          </a:r>
          <a:endParaRPr lang="th-TH" sz="2000" b="1">
            <a:solidFill>
              <a:srgbClr val="FF0000"/>
            </a:solidFill>
            <a:latin typeface="Cordia New" pitchFamily="34" charset="-34"/>
            <a:cs typeface="Cordia New" pitchFamily="34" charset="-34"/>
          </a:endParaRPr>
        </a:p>
      </xdr:txBody>
    </xdr:sp>
    <xdr:clientData/>
  </xdr:twoCellAnchor>
  <xdr:twoCellAnchor>
    <xdr:from>
      <xdr:col>17</xdr:col>
      <xdr:colOff>396240</xdr:colOff>
      <xdr:row>34</xdr:row>
      <xdr:rowOff>99060</xdr:rowOff>
    </xdr:from>
    <xdr:to>
      <xdr:col>30</xdr:col>
      <xdr:colOff>449580</xdr:colOff>
      <xdr:row>46</xdr:row>
      <xdr:rowOff>212955</xdr:rowOff>
    </xdr:to>
    <xdr:graphicFrame macro="">
      <xdr:nvGraphicFramePr>
        <xdr:cNvPr id="2" name="แผนภูมิ 1">
          <a:extLst>
            <a:ext uri="{FF2B5EF4-FFF2-40B4-BE49-F238E27FC236}">
              <a16:creationId xmlns:a16="http://schemas.microsoft.com/office/drawing/2014/main" id="{7F160D2C-D6C6-5176-FFD0-2597622833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80327</xdr:colOff>
      <xdr:row>97</xdr:row>
      <xdr:rowOff>357188</xdr:rowOff>
    </xdr:from>
    <xdr:to>
      <xdr:col>10</xdr:col>
      <xdr:colOff>7620</xdr:colOff>
      <xdr:row>111</xdr:row>
      <xdr:rowOff>30480</xdr:rowOff>
    </xdr:to>
    <xdr:graphicFrame macro="">
      <xdr:nvGraphicFramePr>
        <xdr:cNvPr id="6" name="แผนภูมิ 5">
          <a:extLst>
            <a:ext uri="{FF2B5EF4-FFF2-40B4-BE49-F238E27FC236}">
              <a16:creationId xmlns:a16="http://schemas.microsoft.com/office/drawing/2014/main" id="{DBAE1068-5C86-292C-E0CE-387AD762E7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764540</xdr:colOff>
      <xdr:row>97</xdr:row>
      <xdr:rowOff>367030</xdr:rowOff>
    </xdr:from>
    <xdr:to>
      <xdr:col>28</xdr:col>
      <xdr:colOff>144780</xdr:colOff>
      <xdr:row>111</xdr:row>
      <xdr:rowOff>83820</xdr:rowOff>
    </xdr:to>
    <xdr:graphicFrame macro="">
      <xdr:nvGraphicFramePr>
        <xdr:cNvPr id="7" name="แผนภูมิ 6">
          <a:extLst>
            <a:ext uri="{FF2B5EF4-FFF2-40B4-BE49-F238E27FC236}">
              <a16:creationId xmlns:a16="http://schemas.microsoft.com/office/drawing/2014/main" id="{16EF016A-16FF-7AA1-13B2-4C795ABB78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28575</xdr:colOff>
      <xdr:row>67</xdr:row>
      <xdr:rowOff>12065</xdr:rowOff>
    </xdr:from>
    <xdr:to>
      <xdr:col>30</xdr:col>
      <xdr:colOff>506730</xdr:colOff>
      <xdr:row>78</xdr:row>
      <xdr:rowOff>75565</xdr:rowOff>
    </xdr:to>
    <xdr:graphicFrame macro="">
      <xdr:nvGraphicFramePr>
        <xdr:cNvPr id="14" name="แผนภูมิ 13">
          <a:extLst>
            <a:ext uri="{FF2B5EF4-FFF2-40B4-BE49-F238E27FC236}">
              <a16:creationId xmlns:a16="http://schemas.microsoft.com/office/drawing/2014/main" id="{4C40C3ED-AE92-40CE-B1E4-07B1B6A938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17</xdr:col>
      <xdr:colOff>675410</xdr:colOff>
      <xdr:row>83</xdr:row>
      <xdr:rowOff>158748</xdr:rowOff>
    </xdr:from>
    <xdr:to>
      <xdr:col>30</xdr:col>
      <xdr:colOff>548410</xdr:colOff>
      <xdr:row>96</xdr:row>
      <xdr:rowOff>59170</xdr:rowOff>
    </xdr:to>
    <xdr:graphicFrame macro="">
      <xdr:nvGraphicFramePr>
        <xdr:cNvPr id="15" name="แผนภูมิ 14">
          <a:extLst>
            <a:ext uri="{FF2B5EF4-FFF2-40B4-BE49-F238E27FC236}">
              <a16:creationId xmlns:a16="http://schemas.microsoft.com/office/drawing/2014/main" id="{4331BD49-8141-48BF-B905-A3ABF622A7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</xdr:col>
      <xdr:colOff>266700</xdr:colOff>
      <xdr:row>190</xdr:row>
      <xdr:rowOff>114300</xdr:rowOff>
    </xdr:from>
    <xdr:to>
      <xdr:col>2</xdr:col>
      <xdr:colOff>663575</xdr:colOff>
      <xdr:row>190</xdr:row>
      <xdr:rowOff>527050</xdr:rowOff>
    </xdr:to>
    <xdr:sp macro="" textlink="">
      <xdr:nvSpPr>
        <xdr:cNvPr id="9" name="สี่เหลี่ยมผืนผ้า 8">
          <a:extLst>
            <a:ext uri="{FF2B5EF4-FFF2-40B4-BE49-F238E27FC236}">
              <a16:creationId xmlns:a16="http://schemas.microsoft.com/office/drawing/2014/main" id="{7C2A5756-A201-41B9-AC69-064AFD35BB1C}"/>
            </a:ext>
          </a:extLst>
        </xdr:cNvPr>
        <xdr:cNvSpPr/>
      </xdr:nvSpPr>
      <xdr:spPr>
        <a:xfrm>
          <a:off x="1882140" y="37589460"/>
          <a:ext cx="396875" cy="412750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3</xdr:col>
      <xdr:colOff>266700</xdr:colOff>
      <xdr:row>190</xdr:row>
      <xdr:rowOff>114300</xdr:rowOff>
    </xdr:from>
    <xdr:to>
      <xdr:col>3</xdr:col>
      <xdr:colOff>663575</xdr:colOff>
      <xdr:row>190</xdr:row>
      <xdr:rowOff>527050</xdr:rowOff>
    </xdr:to>
    <xdr:sp macro="" textlink="">
      <xdr:nvSpPr>
        <xdr:cNvPr id="12" name="สี่เหลี่ยมผืนผ้า 11">
          <a:extLst>
            <a:ext uri="{FF2B5EF4-FFF2-40B4-BE49-F238E27FC236}">
              <a16:creationId xmlns:a16="http://schemas.microsoft.com/office/drawing/2014/main" id="{7C2A5756-A201-41B9-AC69-064AFD35BB1C}"/>
            </a:ext>
          </a:extLst>
        </xdr:cNvPr>
        <xdr:cNvSpPr/>
      </xdr:nvSpPr>
      <xdr:spPr>
        <a:xfrm>
          <a:off x="1882140" y="37589460"/>
          <a:ext cx="396875" cy="412750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2</xdr:col>
      <xdr:colOff>266700</xdr:colOff>
      <xdr:row>194</xdr:row>
      <xdr:rowOff>114300</xdr:rowOff>
    </xdr:from>
    <xdr:to>
      <xdr:col>2</xdr:col>
      <xdr:colOff>663575</xdr:colOff>
      <xdr:row>194</xdr:row>
      <xdr:rowOff>527050</xdr:rowOff>
    </xdr:to>
    <xdr:sp macro="" textlink="">
      <xdr:nvSpPr>
        <xdr:cNvPr id="17" name="สี่เหลี่ยมผืนผ้า 16">
          <a:extLst>
            <a:ext uri="{FF2B5EF4-FFF2-40B4-BE49-F238E27FC236}">
              <a16:creationId xmlns:a16="http://schemas.microsoft.com/office/drawing/2014/main" id="{7C2A5756-A201-41B9-AC69-064AFD35BB1C}"/>
            </a:ext>
          </a:extLst>
        </xdr:cNvPr>
        <xdr:cNvSpPr/>
      </xdr:nvSpPr>
      <xdr:spPr>
        <a:xfrm>
          <a:off x="1882140" y="37589460"/>
          <a:ext cx="396875" cy="412750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3</xdr:col>
      <xdr:colOff>266700</xdr:colOff>
      <xdr:row>194</xdr:row>
      <xdr:rowOff>114300</xdr:rowOff>
    </xdr:from>
    <xdr:to>
      <xdr:col>3</xdr:col>
      <xdr:colOff>663575</xdr:colOff>
      <xdr:row>194</xdr:row>
      <xdr:rowOff>527050</xdr:rowOff>
    </xdr:to>
    <xdr:sp macro="" textlink="">
      <xdr:nvSpPr>
        <xdr:cNvPr id="18" name="สี่เหลี่ยมผืนผ้า 17">
          <a:extLst>
            <a:ext uri="{FF2B5EF4-FFF2-40B4-BE49-F238E27FC236}">
              <a16:creationId xmlns:a16="http://schemas.microsoft.com/office/drawing/2014/main" id="{7C2A5756-A201-41B9-AC69-064AFD35BB1C}"/>
            </a:ext>
          </a:extLst>
        </xdr:cNvPr>
        <xdr:cNvSpPr/>
      </xdr:nvSpPr>
      <xdr:spPr>
        <a:xfrm>
          <a:off x="4983480" y="37589460"/>
          <a:ext cx="396875" cy="412750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2</xdr:col>
      <xdr:colOff>266700</xdr:colOff>
      <xdr:row>198</xdr:row>
      <xdr:rowOff>114300</xdr:rowOff>
    </xdr:from>
    <xdr:to>
      <xdr:col>2</xdr:col>
      <xdr:colOff>663575</xdr:colOff>
      <xdr:row>198</xdr:row>
      <xdr:rowOff>527050</xdr:rowOff>
    </xdr:to>
    <xdr:sp macro="" textlink="">
      <xdr:nvSpPr>
        <xdr:cNvPr id="19" name="สี่เหลี่ยมผืนผ้า 18">
          <a:extLst>
            <a:ext uri="{FF2B5EF4-FFF2-40B4-BE49-F238E27FC236}">
              <a16:creationId xmlns:a16="http://schemas.microsoft.com/office/drawing/2014/main" id="{7C2A5756-A201-41B9-AC69-064AFD35BB1C}"/>
            </a:ext>
          </a:extLst>
        </xdr:cNvPr>
        <xdr:cNvSpPr/>
      </xdr:nvSpPr>
      <xdr:spPr>
        <a:xfrm>
          <a:off x="1882140" y="37589460"/>
          <a:ext cx="396875" cy="412750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3</xdr:col>
      <xdr:colOff>266700</xdr:colOff>
      <xdr:row>198</xdr:row>
      <xdr:rowOff>114300</xdr:rowOff>
    </xdr:from>
    <xdr:to>
      <xdr:col>3</xdr:col>
      <xdr:colOff>663575</xdr:colOff>
      <xdr:row>198</xdr:row>
      <xdr:rowOff>527050</xdr:rowOff>
    </xdr:to>
    <xdr:sp macro="" textlink="">
      <xdr:nvSpPr>
        <xdr:cNvPr id="20" name="สี่เหลี่ยมผืนผ้า 19">
          <a:extLst>
            <a:ext uri="{FF2B5EF4-FFF2-40B4-BE49-F238E27FC236}">
              <a16:creationId xmlns:a16="http://schemas.microsoft.com/office/drawing/2014/main" id="{7C2A5756-A201-41B9-AC69-064AFD35BB1C}"/>
            </a:ext>
          </a:extLst>
        </xdr:cNvPr>
        <xdr:cNvSpPr/>
      </xdr:nvSpPr>
      <xdr:spPr>
        <a:xfrm>
          <a:off x="4983480" y="37589460"/>
          <a:ext cx="396875" cy="412750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2</xdr:col>
      <xdr:colOff>266700</xdr:colOff>
      <xdr:row>202</xdr:row>
      <xdr:rowOff>114300</xdr:rowOff>
    </xdr:from>
    <xdr:to>
      <xdr:col>2</xdr:col>
      <xdr:colOff>663575</xdr:colOff>
      <xdr:row>202</xdr:row>
      <xdr:rowOff>527050</xdr:rowOff>
    </xdr:to>
    <xdr:sp macro="" textlink="">
      <xdr:nvSpPr>
        <xdr:cNvPr id="21" name="สี่เหลี่ยมผืนผ้า 20">
          <a:extLst>
            <a:ext uri="{FF2B5EF4-FFF2-40B4-BE49-F238E27FC236}">
              <a16:creationId xmlns:a16="http://schemas.microsoft.com/office/drawing/2014/main" id="{7C2A5756-A201-41B9-AC69-064AFD35BB1C}"/>
            </a:ext>
          </a:extLst>
        </xdr:cNvPr>
        <xdr:cNvSpPr/>
      </xdr:nvSpPr>
      <xdr:spPr>
        <a:xfrm>
          <a:off x="1882140" y="37589460"/>
          <a:ext cx="396875" cy="412750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3</xdr:col>
      <xdr:colOff>266700</xdr:colOff>
      <xdr:row>202</xdr:row>
      <xdr:rowOff>114300</xdr:rowOff>
    </xdr:from>
    <xdr:to>
      <xdr:col>3</xdr:col>
      <xdr:colOff>663575</xdr:colOff>
      <xdr:row>202</xdr:row>
      <xdr:rowOff>527050</xdr:rowOff>
    </xdr:to>
    <xdr:sp macro="" textlink="">
      <xdr:nvSpPr>
        <xdr:cNvPr id="22" name="สี่เหลี่ยมผืนผ้า 21">
          <a:extLst>
            <a:ext uri="{FF2B5EF4-FFF2-40B4-BE49-F238E27FC236}">
              <a16:creationId xmlns:a16="http://schemas.microsoft.com/office/drawing/2014/main" id="{7C2A5756-A201-41B9-AC69-064AFD35BB1C}"/>
            </a:ext>
          </a:extLst>
        </xdr:cNvPr>
        <xdr:cNvSpPr/>
      </xdr:nvSpPr>
      <xdr:spPr>
        <a:xfrm>
          <a:off x="4983480" y="37589460"/>
          <a:ext cx="396875" cy="412750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2</xdr:col>
      <xdr:colOff>266700</xdr:colOff>
      <xdr:row>206</xdr:row>
      <xdr:rowOff>114300</xdr:rowOff>
    </xdr:from>
    <xdr:to>
      <xdr:col>2</xdr:col>
      <xdr:colOff>663575</xdr:colOff>
      <xdr:row>206</xdr:row>
      <xdr:rowOff>527050</xdr:rowOff>
    </xdr:to>
    <xdr:sp macro="" textlink="">
      <xdr:nvSpPr>
        <xdr:cNvPr id="23" name="สี่เหลี่ยมผืนผ้า 22">
          <a:extLst>
            <a:ext uri="{FF2B5EF4-FFF2-40B4-BE49-F238E27FC236}">
              <a16:creationId xmlns:a16="http://schemas.microsoft.com/office/drawing/2014/main" id="{7C2A5756-A201-41B9-AC69-064AFD35BB1C}"/>
            </a:ext>
          </a:extLst>
        </xdr:cNvPr>
        <xdr:cNvSpPr/>
      </xdr:nvSpPr>
      <xdr:spPr>
        <a:xfrm>
          <a:off x="1882140" y="37589460"/>
          <a:ext cx="396875" cy="412750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3</xdr:col>
      <xdr:colOff>266700</xdr:colOff>
      <xdr:row>206</xdr:row>
      <xdr:rowOff>114300</xdr:rowOff>
    </xdr:from>
    <xdr:to>
      <xdr:col>3</xdr:col>
      <xdr:colOff>663575</xdr:colOff>
      <xdr:row>206</xdr:row>
      <xdr:rowOff>527050</xdr:rowOff>
    </xdr:to>
    <xdr:sp macro="" textlink="">
      <xdr:nvSpPr>
        <xdr:cNvPr id="24" name="สี่เหลี่ยมผืนผ้า 23">
          <a:extLst>
            <a:ext uri="{FF2B5EF4-FFF2-40B4-BE49-F238E27FC236}">
              <a16:creationId xmlns:a16="http://schemas.microsoft.com/office/drawing/2014/main" id="{7C2A5756-A201-41B9-AC69-064AFD35BB1C}"/>
            </a:ext>
          </a:extLst>
        </xdr:cNvPr>
        <xdr:cNvSpPr/>
      </xdr:nvSpPr>
      <xdr:spPr>
        <a:xfrm>
          <a:off x="4983480" y="37589460"/>
          <a:ext cx="396875" cy="412750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2</xdr:col>
      <xdr:colOff>266700</xdr:colOff>
      <xdr:row>210</xdr:row>
      <xdr:rowOff>114300</xdr:rowOff>
    </xdr:from>
    <xdr:to>
      <xdr:col>2</xdr:col>
      <xdr:colOff>663575</xdr:colOff>
      <xdr:row>210</xdr:row>
      <xdr:rowOff>527050</xdr:rowOff>
    </xdr:to>
    <xdr:sp macro="" textlink="">
      <xdr:nvSpPr>
        <xdr:cNvPr id="25" name="สี่เหลี่ยมผืนผ้า 24">
          <a:extLst>
            <a:ext uri="{FF2B5EF4-FFF2-40B4-BE49-F238E27FC236}">
              <a16:creationId xmlns:a16="http://schemas.microsoft.com/office/drawing/2014/main" id="{7C2A5756-A201-41B9-AC69-064AFD35BB1C}"/>
            </a:ext>
          </a:extLst>
        </xdr:cNvPr>
        <xdr:cNvSpPr/>
      </xdr:nvSpPr>
      <xdr:spPr>
        <a:xfrm>
          <a:off x="1882140" y="50330100"/>
          <a:ext cx="396875" cy="412750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3</xdr:col>
      <xdr:colOff>266700</xdr:colOff>
      <xdr:row>210</xdr:row>
      <xdr:rowOff>114300</xdr:rowOff>
    </xdr:from>
    <xdr:to>
      <xdr:col>3</xdr:col>
      <xdr:colOff>663575</xdr:colOff>
      <xdr:row>210</xdr:row>
      <xdr:rowOff>527050</xdr:rowOff>
    </xdr:to>
    <xdr:sp macro="" textlink="">
      <xdr:nvSpPr>
        <xdr:cNvPr id="26" name="สี่เหลี่ยมผืนผ้า 25">
          <a:extLst>
            <a:ext uri="{FF2B5EF4-FFF2-40B4-BE49-F238E27FC236}">
              <a16:creationId xmlns:a16="http://schemas.microsoft.com/office/drawing/2014/main" id="{7C2A5756-A201-41B9-AC69-064AFD35BB1C}"/>
            </a:ext>
          </a:extLst>
        </xdr:cNvPr>
        <xdr:cNvSpPr/>
      </xdr:nvSpPr>
      <xdr:spPr>
        <a:xfrm>
          <a:off x="4983480" y="37589460"/>
          <a:ext cx="396875" cy="412750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17</xdr:col>
      <xdr:colOff>266700</xdr:colOff>
      <xdr:row>190</xdr:row>
      <xdr:rowOff>114300</xdr:rowOff>
    </xdr:from>
    <xdr:to>
      <xdr:col>17</xdr:col>
      <xdr:colOff>663575</xdr:colOff>
      <xdr:row>190</xdr:row>
      <xdr:rowOff>527050</xdr:rowOff>
    </xdr:to>
    <xdr:sp macro="" textlink="">
      <xdr:nvSpPr>
        <xdr:cNvPr id="27" name="สี่เหลี่ยมผืนผ้า 26">
          <a:extLst>
            <a:ext uri="{FF2B5EF4-FFF2-40B4-BE49-F238E27FC236}">
              <a16:creationId xmlns:a16="http://schemas.microsoft.com/office/drawing/2014/main" id="{7C2A5756-A201-41B9-AC69-064AFD35BB1C}"/>
            </a:ext>
          </a:extLst>
        </xdr:cNvPr>
        <xdr:cNvSpPr/>
      </xdr:nvSpPr>
      <xdr:spPr>
        <a:xfrm>
          <a:off x="16558260" y="37589460"/>
          <a:ext cx="396875" cy="412750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20</xdr:col>
      <xdr:colOff>266700</xdr:colOff>
      <xdr:row>190</xdr:row>
      <xdr:rowOff>114300</xdr:rowOff>
    </xdr:from>
    <xdr:to>
      <xdr:col>20</xdr:col>
      <xdr:colOff>663575</xdr:colOff>
      <xdr:row>190</xdr:row>
      <xdr:rowOff>527050</xdr:rowOff>
    </xdr:to>
    <xdr:sp macro="" textlink="">
      <xdr:nvSpPr>
        <xdr:cNvPr id="29" name="สี่เหลี่ยมผืนผ้า 28">
          <a:extLst>
            <a:ext uri="{FF2B5EF4-FFF2-40B4-BE49-F238E27FC236}">
              <a16:creationId xmlns:a16="http://schemas.microsoft.com/office/drawing/2014/main" id="{7C2A5756-A201-41B9-AC69-064AFD35BB1C}"/>
            </a:ext>
          </a:extLst>
        </xdr:cNvPr>
        <xdr:cNvSpPr/>
      </xdr:nvSpPr>
      <xdr:spPr>
        <a:xfrm>
          <a:off x="17358360" y="37589460"/>
          <a:ext cx="396875" cy="412750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17</xdr:col>
      <xdr:colOff>266700</xdr:colOff>
      <xdr:row>194</xdr:row>
      <xdr:rowOff>114300</xdr:rowOff>
    </xdr:from>
    <xdr:to>
      <xdr:col>17</xdr:col>
      <xdr:colOff>663575</xdr:colOff>
      <xdr:row>194</xdr:row>
      <xdr:rowOff>527050</xdr:rowOff>
    </xdr:to>
    <xdr:sp macro="" textlink="">
      <xdr:nvSpPr>
        <xdr:cNvPr id="30" name="สี่เหลี่ยมผืนผ้า 29">
          <a:extLst>
            <a:ext uri="{FF2B5EF4-FFF2-40B4-BE49-F238E27FC236}">
              <a16:creationId xmlns:a16="http://schemas.microsoft.com/office/drawing/2014/main" id="{7C2A5756-A201-41B9-AC69-064AFD35BB1C}"/>
            </a:ext>
          </a:extLst>
        </xdr:cNvPr>
        <xdr:cNvSpPr/>
      </xdr:nvSpPr>
      <xdr:spPr>
        <a:xfrm>
          <a:off x="16558260" y="37589460"/>
          <a:ext cx="396875" cy="412750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20</xdr:col>
      <xdr:colOff>266700</xdr:colOff>
      <xdr:row>194</xdr:row>
      <xdr:rowOff>114300</xdr:rowOff>
    </xdr:from>
    <xdr:to>
      <xdr:col>20</xdr:col>
      <xdr:colOff>663575</xdr:colOff>
      <xdr:row>194</xdr:row>
      <xdr:rowOff>527050</xdr:rowOff>
    </xdr:to>
    <xdr:sp macro="" textlink="">
      <xdr:nvSpPr>
        <xdr:cNvPr id="31" name="สี่เหลี่ยมผืนผ้า 30">
          <a:extLst>
            <a:ext uri="{FF2B5EF4-FFF2-40B4-BE49-F238E27FC236}">
              <a16:creationId xmlns:a16="http://schemas.microsoft.com/office/drawing/2014/main" id="{7C2A5756-A201-41B9-AC69-064AFD35BB1C}"/>
            </a:ext>
          </a:extLst>
        </xdr:cNvPr>
        <xdr:cNvSpPr/>
      </xdr:nvSpPr>
      <xdr:spPr>
        <a:xfrm>
          <a:off x="18897600" y="37589460"/>
          <a:ext cx="396875" cy="412750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17</xdr:col>
      <xdr:colOff>266700</xdr:colOff>
      <xdr:row>198</xdr:row>
      <xdr:rowOff>114300</xdr:rowOff>
    </xdr:from>
    <xdr:to>
      <xdr:col>17</xdr:col>
      <xdr:colOff>663575</xdr:colOff>
      <xdr:row>198</xdr:row>
      <xdr:rowOff>527050</xdr:rowOff>
    </xdr:to>
    <xdr:sp macro="" textlink="">
      <xdr:nvSpPr>
        <xdr:cNvPr id="32" name="สี่เหลี่ยมผืนผ้า 31">
          <a:extLst>
            <a:ext uri="{FF2B5EF4-FFF2-40B4-BE49-F238E27FC236}">
              <a16:creationId xmlns:a16="http://schemas.microsoft.com/office/drawing/2014/main" id="{7C2A5756-A201-41B9-AC69-064AFD35BB1C}"/>
            </a:ext>
          </a:extLst>
        </xdr:cNvPr>
        <xdr:cNvSpPr/>
      </xdr:nvSpPr>
      <xdr:spPr>
        <a:xfrm>
          <a:off x="16558260" y="37589460"/>
          <a:ext cx="396875" cy="412750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20</xdr:col>
      <xdr:colOff>266700</xdr:colOff>
      <xdr:row>198</xdr:row>
      <xdr:rowOff>114300</xdr:rowOff>
    </xdr:from>
    <xdr:to>
      <xdr:col>20</xdr:col>
      <xdr:colOff>663575</xdr:colOff>
      <xdr:row>198</xdr:row>
      <xdr:rowOff>527050</xdr:rowOff>
    </xdr:to>
    <xdr:sp macro="" textlink="">
      <xdr:nvSpPr>
        <xdr:cNvPr id="33" name="สี่เหลี่ยมผืนผ้า 32">
          <a:extLst>
            <a:ext uri="{FF2B5EF4-FFF2-40B4-BE49-F238E27FC236}">
              <a16:creationId xmlns:a16="http://schemas.microsoft.com/office/drawing/2014/main" id="{7C2A5756-A201-41B9-AC69-064AFD35BB1C}"/>
            </a:ext>
          </a:extLst>
        </xdr:cNvPr>
        <xdr:cNvSpPr/>
      </xdr:nvSpPr>
      <xdr:spPr>
        <a:xfrm>
          <a:off x="18897600" y="37589460"/>
          <a:ext cx="396875" cy="412750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17</xdr:col>
      <xdr:colOff>266700</xdr:colOff>
      <xdr:row>202</xdr:row>
      <xdr:rowOff>114300</xdr:rowOff>
    </xdr:from>
    <xdr:to>
      <xdr:col>17</xdr:col>
      <xdr:colOff>663575</xdr:colOff>
      <xdr:row>202</xdr:row>
      <xdr:rowOff>527050</xdr:rowOff>
    </xdr:to>
    <xdr:sp macro="" textlink="">
      <xdr:nvSpPr>
        <xdr:cNvPr id="34" name="สี่เหลี่ยมผืนผ้า 33">
          <a:extLst>
            <a:ext uri="{FF2B5EF4-FFF2-40B4-BE49-F238E27FC236}">
              <a16:creationId xmlns:a16="http://schemas.microsoft.com/office/drawing/2014/main" id="{7C2A5756-A201-41B9-AC69-064AFD35BB1C}"/>
            </a:ext>
          </a:extLst>
        </xdr:cNvPr>
        <xdr:cNvSpPr/>
      </xdr:nvSpPr>
      <xdr:spPr>
        <a:xfrm>
          <a:off x="16558260" y="37589460"/>
          <a:ext cx="396875" cy="412750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20</xdr:col>
      <xdr:colOff>266700</xdr:colOff>
      <xdr:row>202</xdr:row>
      <xdr:rowOff>114300</xdr:rowOff>
    </xdr:from>
    <xdr:to>
      <xdr:col>20</xdr:col>
      <xdr:colOff>663575</xdr:colOff>
      <xdr:row>202</xdr:row>
      <xdr:rowOff>527050</xdr:rowOff>
    </xdr:to>
    <xdr:sp macro="" textlink="">
      <xdr:nvSpPr>
        <xdr:cNvPr id="35" name="สี่เหลี่ยมผืนผ้า 34">
          <a:extLst>
            <a:ext uri="{FF2B5EF4-FFF2-40B4-BE49-F238E27FC236}">
              <a16:creationId xmlns:a16="http://schemas.microsoft.com/office/drawing/2014/main" id="{7C2A5756-A201-41B9-AC69-064AFD35BB1C}"/>
            </a:ext>
          </a:extLst>
        </xdr:cNvPr>
        <xdr:cNvSpPr/>
      </xdr:nvSpPr>
      <xdr:spPr>
        <a:xfrm>
          <a:off x="18897600" y="37589460"/>
          <a:ext cx="396875" cy="412750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17</xdr:col>
      <xdr:colOff>266700</xdr:colOff>
      <xdr:row>206</xdr:row>
      <xdr:rowOff>114300</xdr:rowOff>
    </xdr:from>
    <xdr:to>
      <xdr:col>17</xdr:col>
      <xdr:colOff>663575</xdr:colOff>
      <xdr:row>206</xdr:row>
      <xdr:rowOff>527050</xdr:rowOff>
    </xdr:to>
    <xdr:sp macro="" textlink="">
      <xdr:nvSpPr>
        <xdr:cNvPr id="38" name="สี่เหลี่ยมผืนผ้า 37">
          <a:extLst>
            <a:ext uri="{FF2B5EF4-FFF2-40B4-BE49-F238E27FC236}">
              <a16:creationId xmlns:a16="http://schemas.microsoft.com/office/drawing/2014/main" id="{7C2A5756-A201-41B9-AC69-064AFD35BB1C}"/>
            </a:ext>
          </a:extLst>
        </xdr:cNvPr>
        <xdr:cNvSpPr/>
      </xdr:nvSpPr>
      <xdr:spPr>
        <a:xfrm>
          <a:off x="16558260" y="37589460"/>
          <a:ext cx="396875" cy="412750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20</xdr:col>
      <xdr:colOff>266700</xdr:colOff>
      <xdr:row>206</xdr:row>
      <xdr:rowOff>114300</xdr:rowOff>
    </xdr:from>
    <xdr:to>
      <xdr:col>20</xdr:col>
      <xdr:colOff>663575</xdr:colOff>
      <xdr:row>206</xdr:row>
      <xdr:rowOff>527050</xdr:rowOff>
    </xdr:to>
    <xdr:sp macro="" textlink="">
      <xdr:nvSpPr>
        <xdr:cNvPr id="39" name="สี่เหลี่ยมผืนผ้า 38">
          <a:extLst>
            <a:ext uri="{FF2B5EF4-FFF2-40B4-BE49-F238E27FC236}">
              <a16:creationId xmlns:a16="http://schemas.microsoft.com/office/drawing/2014/main" id="{7C2A5756-A201-41B9-AC69-064AFD35BB1C}"/>
            </a:ext>
          </a:extLst>
        </xdr:cNvPr>
        <xdr:cNvSpPr/>
      </xdr:nvSpPr>
      <xdr:spPr>
        <a:xfrm>
          <a:off x="18897600" y="37589460"/>
          <a:ext cx="396875" cy="412750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12</xdr:col>
      <xdr:colOff>350521</xdr:colOff>
      <xdr:row>214</xdr:row>
      <xdr:rowOff>350520</xdr:rowOff>
    </xdr:from>
    <xdr:to>
      <xdr:col>12</xdr:col>
      <xdr:colOff>685801</xdr:colOff>
      <xdr:row>215</xdr:row>
      <xdr:rowOff>290830</xdr:rowOff>
    </xdr:to>
    <xdr:sp macro="" textlink="">
      <xdr:nvSpPr>
        <xdr:cNvPr id="40" name="สี่เหลี่ยมผืนผ้า 39">
          <a:extLst>
            <a:ext uri="{FF2B5EF4-FFF2-40B4-BE49-F238E27FC236}">
              <a16:creationId xmlns:a16="http://schemas.microsoft.com/office/drawing/2014/main" id="{7C2A5756-A201-41B9-AC69-064AFD35BB1C}"/>
            </a:ext>
          </a:extLst>
        </xdr:cNvPr>
        <xdr:cNvSpPr/>
      </xdr:nvSpPr>
      <xdr:spPr>
        <a:xfrm>
          <a:off x="11475721" y="73731120"/>
          <a:ext cx="335280" cy="321310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20</xdr:col>
      <xdr:colOff>266700</xdr:colOff>
      <xdr:row>210</xdr:row>
      <xdr:rowOff>114300</xdr:rowOff>
    </xdr:from>
    <xdr:to>
      <xdr:col>20</xdr:col>
      <xdr:colOff>663575</xdr:colOff>
      <xdr:row>210</xdr:row>
      <xdr:rowOff>527050</xdr:rowOff>
    </xdr:to>
    <xdr:sp macro="" textlink="">
      <xdr:nvSpPr>
        <xdr:cNvPr id="41" name="สี่เหลี่ยมผืนผ้า 40">
          <a:extLst>
            <a:ext uri="{FF2B5EF4-FFF2-40B4-BE49-F238E27FC236}">
              <a16:creationId xmlns:a16="http://schemas.microsoft.com/office/drawing/2014/main" id="{7C2A5756-A201-41B9-AC69-064AFD35BB1C}"/>
            </a:ext>
          </a:extLst>
        </xdr:cNvPr>
        <xdr:cNvSpPr/>
      </xdr:nvSpPr>
      <xdr:spPr>
        <a:xfrm>
          <a:off x="18897600" y="37589460"/>
          <a:ext cx="396875" cy="412750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17</xdr:col>
      <xdr:colOff>361950</xdr:colOff>
      <xdr:row>210</xdr:row>
      <xdr:rowOff>85725</xdr:rowOff>
    </xdr:from>
    <xdr:to>
      <xdr:col>18</xdr:col>
      <xdr:colOff>15875</xdr:colOff>
      <xdr:row>210</xdr:row>
      <xdr:rowOff>494665</xdr:rowOff>
    </xdr:to>
    <xdr:sp macro="" textlink="">
      <xdr:nvSpPr>
        <xdr:cNvPr id="50" name="สี่เหลี่ยมผืนผ้า 49">
          <a:extLst>
            <a:ext uri="{FF2B5EF4-FFF2-40B4-BE49-F238E27FC236}">
              <a16:creationId xmlns:a16="http://schemas.microsoft.com/office/drawing/2014/main" id="{7C2A5756-A201-41B9-AC69-064AFD35BB1C}"/>
            </a:ext>
          </a:extLst>
        </xdr:cNvPr>
        <xdr:cNvSpPr/>
      </xdr:nvSpPr>
      <xdr:spPr>
        <a:xfrm>
          <a:off x="15278100" y="70951725"/>
          <a:ext cx="377825" cy="408940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15</xdr:col>
      <xdr:colOff>411480</xdr:colOff>
      <xdr:row>214</xdr:row>
      <xdr:rowOff>365760</xdr:rowOff>
    </xdr:from>
    <xdr:to>
      <xdr:col>15</xdr:col>
      <xdr:colOff>746760</xdr:colOff>
      <xdr:row>215</xdr:row>
      <xdr:rowOff>306070</xdr:rowOff>
    </xdr:to>
    <xdr:sp macro="" textlink="">
      <xdr:nvSpPr>
        <xdr:cNvPr id="51" name="สี่เหลี่ยมผืนผ้า 50">
          <a:extLst>
            <a:ext uri="{FF2B5EF4-FFF2-40B4-BE49-F238E27FC236}">
              <a16:creationId xmlns:a16="http://schemas.microsoft.com/office/drawing/2014/main" id="{7C2A5756-A201-41B9-AC69-064AFD35BB1C}"/>
            </a:ext>
          </a:extLst>
        </xdr:cNvPr>
        <xdr:cNvSpPr/>
      </xdr:nvSpPr>
      <xdr:spPr>
        <a:xfrm>
          <a:off x="14942820" y="53111400"/>
          <a:ext cx="335280" cy="321310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1</xdr:col>
      <xdr:colOff>762000</xdr:colOff>
      <xdr:row>144</xdr:row>
      <xdr:rowOff>7620</xdr:rowOff>
    </xdr:from>
    <xdr:to>
      <xdr:col>26</xdr:col>
      <xdr:colOff>641668</xdr:colOff>
      <xdr:row>163</xdr:row>
      <xdr:rowOff>256541</xdr:rowOff>
    </xdr:to>
    <xdr:graphicFrame macro="">
      <xdr:nvGraphicFramePr>
        <xdr:cNvPr id="52" name="แผนภูมิ 51">
          <a:extLst>
            <a:ext uri="{FF2B5EF4-FFF2-40B4-BE49-F238E27FC236}">
              <a16:creationId xmlns:a16="http://schemas.microsoft.com/office/drawing/2014/main" id="{97153365-265B-85C8-6EC6-54010CEA35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</xdr:col>
      <xdr:colOff>400050</xdr:colOff>
      <xdr:row>214</xdr:row>
      <xdr:rowOff>295275</xdr:rowOff>
    </xdr:from>
    <xdr:to>
      <xdr:col>13</xdr:col>
      <xdr:colOff>38100</xdr:colOff>
      <xdr:row>215</xdr:row>
      <xdr:rowOff>285750</xdr:rowOff>
    </xdr:to>
    <xdr:cxnSp macro="">
      <xdr:nvCxnSpPr>
        <xdr:cNvPr id="4" name="ตัวเชื่อมต่อตรง 3">
          <a:extLst>
            <a:ext uri="{FF2B5EF4-FFF2-40B4-BE49-F238E27FC236}">
              <a16:creationId xmlns:a16="http://schemas.microsoft.com/office/drawing/2014/main" id="{20A8C4BD-74E4-922B-8C45-729F0807E0BA}"/>
            </a:ext>
          </a:extLst>
        </xdr:cNvPr>
        <xdr:cNvCxnSpPr/>
      </xdr:nvCxnSpPr>
      <xdr:spPr>
        <a:xfrm flipH="1">
          <a:off x="11525250" y="73675875"/>
          <a:ext cx="361950" cy="371475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2</xdr:col>
      <xdr:colOff>285750</xdr:colOff>
      <xdr:row>190</xdr:row>
      <xdr:rowOff>114300</xdr:rowOff>
    </xdr:from>
    <xdr:to>
      <xdr:col>2</xdr:col>
      <xdr:colOff>647700</xdr:colOff>
      <xdr:row>190</xdr:row>
      <xdr:rowOff>485775</xdr:rowOff>
    </xdr:to>
    <xdr:cxnSp macro="">
      <xdr:nvCxnSpPr>
        <xdr:cNvPr id="13" name="ตัวเชื่อมต่อตรง 12">
          <a:extLst>
            <a:ext uri="{FF2B5EF4-FFF2-40B4-BE49-F238E27FC236}">
              <a16:creationId xmlns:a16="http://schemas.microsoft.com/office/drawing/2014/main" id="{E4B917B6-46AB-4465-B662-08A7CF1BD246}"/>
            </a:ext>
          </a:extLst>
        </xdr:cNvPr>
        <xdr:cNvCxnSpPr/>
      </xdr:nvCxnSpPr>
      <xdr:spPr>
        <a:xfrm flipH="1">
          <a:off x="1695450" y="58312050"/>
          <a:ext cx="361950" cy="371475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3</xdr:col>
      <xdr:colOff>266700</xdr:colOff>
      <xdr:row>198</xdr:row>
      <xdr:rowOff>133350</xdr:rowOff>
    </xdr:from>
    <xdr:to>
      <xdr:col>3</xdr:col>
      <xdr:colOff>628650</xdr:colOff>
      <xdr:row>198</xdr:row>
      <xdr:rowOff>504825</xdr:rowOff>
    </xdr:to>
    <xdr:cxnSp macro="">
      <xdr:nvCxnSpPr>
        <xdr:cNvPr id="16" name="ตัวเชื่อมต่อตรง 15">
          <a:extLst>
            <a:ext uri="{FF2B5EF4-FFF2-40B4-BE49-F238E27FC236}">
              <a16:creationId xmlns:a16="http://schemas.microsoft.com/office/drawing/2014/main" id="{9ECA7596-BF3E-4395-9A6A-AE86C6F523D5}"/>
            </a:ext>
          </a:extLst>
        </xdr:cNvPr>
        <xdr:cNvCxnSpPr/>
      </xdr:nvCxnSpPr>
      <xdr:spPr>
        <a:xfrm flipH="1">
          <a:off x="4362450" y="63455550"/>
          <a:ext cx="361950" cy="371475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2</xdr:col>
      <xdr:colOff>266700</xdr:colOff>
      <xdr:row>194</xdr:row>
      <xdr:rowOff>152400</xdr:rowOff>
    </xdr:from>
    <xdr:to>
      <xdr:col>2</xdr:col>
      <xdr:colOff>628650</xdr:colOff>
      <xdr:row>194</xdr:row>
      <xdr:rowOff>523875</xdr:rowOff>
    </xdr:to>
    <xdr:cxnSp macro="">
      <xdr:nvCxnSpPr>
        <xdr:cNvPr id="28" name="ตัวเชื่อมต่อตรง 27">
          <a:extLst>
            <a:ext uri="{FF2B5EF4-FFF2-40B4-BE49-F238E27FC236}">
              <a16:creationId xmlns:a16="http://schemas.microsoft.com/office/drawing/2014/main" id="{90832EAD-C2F5-43B9-B799-705D165346AC}"/>
            </a:ext>
          </a:extLst>
        </xdr:cNvPr>
        <xdr:cNvCxnSpPr/>
      </xdr:nvCxnSpPr>
      <xdr:spPr>
        <a:xfrm flipH="1">
          <a:off x="1676400" y="60960000"/>
          <a:ext cx="361950" cy="371475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2</xdr:col>
      <xdr:colOff>257175</xdr:colOff>
      <xdr:row>202</xdr:row>
      <xdr:rowOff>133350</xdr:rowOff>
    </xdr:from>
    <xdr:to>
      <xdr:col>2</xdr:col>
      <xdr:colOff>619125</xdr:colOff>
      <xdr:row>202</xdr:row>
      <xdr:rowOff>504825</xdr:rowOff>
    </xdr:to>
    <xdr:cxnSp macro="">
      <xdr:nvCxnSpPr>
        <xdr:cNvPr id="36" name="ตัวเชื่อมต่อตรง 35">
          <a:extLst>
            <a:ext uri="{FF2B5EF4-FFF2-40B4-BE49-F238E27FC236}">
              <a16:creationId xmlns:a16="http://schemas.microsoft.com/office/drawing/2014/main" id="{19E0E516-88F0-4FC9-8477-3AC66CB3B27F}"/>
            </a:ext>
          </a:extLst>
        </xdr:cNvPr>
        <xdr:cNvCxnSpPr/>
      </xdr:nvCxnSpPr>
      <xdr:spPr>
        <a:xfrm flipH="1">
          <a:off x="1666875" y="65970150"/>
          <a:ext cx="361950" cy="371475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2</xdr:col>
      <xdr:colOff>257175</xdr:colOff>
      <xdr:row>206</xdr:row>
      <xdr:rowOff>123825</xdr:rowOff>
    </xdr:from>
    <xdr:to>
      <xdr:col>2</xdr:col>
      <xdr:colOff>619125</xdr:colOff>
      <xdr:row>206</xdr:row>
      <xdr:rowOff>495300</xdr:rowOff>
    </xdr:to>
    <xdr:cxnSp macro="">
      <xdr:nvCxnSpPr>
        <xdr:cNvPr id="37" name="ตัวเชื่อมต่อตรง 36">
          <a:extLst>
            <a:ext uri="{FF2B5EF4-FFF2-40B4-BE49-F238E27FC236}">
              <a16:creationId xmlns:a16="http://schemas.microsoft.com/office/drawing/2014/main" id="{0E5BD019-D683-44BD-9F80-E78B0DEFE86F}"/>
            </a:ext>
          </a:extLst>
        </xdr:cNvPr>
        <xdr:cNvCxnSpPr/>
      </xdr:nvCxnSpPr>
      <xdr:spPr>
        <a:xfrm flipH="1">
          <a:off x="1666875" y="68475225"/>
          <a:ext cx="361950" cy="371475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2</xdr:col>
      <xdr:colOff>276225</xdr:colOff>
      <xdr:row>210</xdr:row>
      <xdr:rowOff>142875</xdr:rowOff>
    </xdr:from>
    <xdr:to>
      <xdr:col>2</xdr:col>
      <xdr:colOff>638175</xdr:colOff>
      <xdr:row>210</xdr:row>
      <xdr:rowOff>514350</xdr:rowOff>
    </xdr:to>
    <xdr:cxnSp macro="">
      <xdr:nvCxnSpPr>
        <xdr:cNvPr id="42" name="ตัวเชื่อมต่อตรง 41">
          <a:extLst>
            <a:ext uri="{FF2B5EF4-FFF2-40B4-BE49-F238E27FC236}">
              <a16:creationId xmlns:a16="http://schemas.microsoft.com/office/drawing/2014/main" id="{A8150E3A-5BB5-4113-ABE8-8DD0EFC20CC8}"/>
            </a:ext>
          </a:extLst>
        </xdr:cNvPr>
        <xdr:cNvCxnSpPr/>
      </xdr:nvCxnSpPr>
      <xdr:spPr>
        <a:xfrm flipH="1">
          <a:off x="1685925" y="71008875"/>
          <a:ext cx="361950" cy="371475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20</xdr:col>
      <xdr:colOff>285750</xdr:colOff>
      <xdr:row>210</xdr:row>
      <xdr:rowOff>133350</xdr:rowOff>
    </xdr:from>
    <xdr:to>
      <xdr:col>20</xdr:col>
      <xdr:colOff>647700</xdr:colOff>
      <xdr:row>210</xdr:row>
      <xdr:rowOff>504825</xdr:rowOff>
    </xdr:to>
    <xdr:cxnSp macro="">
      <xdr:nvCxnSpPr>
        <xdr:cNvPr id="43" name="ตัวเชื่อมต่อตรง 42">
          <a:extLst>
            <a:ext uri="{FF2B5EF4-FFF2-40B4-BE49-F238E27FC236}">
              <a16:creationId xmlns:a16="http://schemas.microsoft.com/office/drawing/2014/main" id="{DDAE2B46-8C3C-4650-ABB7-491F21DA8E48}"/>
            </a:ext>
          </a:extLst>
        </xdr:cNvPr>
        <xdr:cNvCxnSpPr/>
      </xdr:nvCxnSpPr>
      <xdr:spPr>
        <a:xfrm flipH="1">
          <a:off x="17430750" y="70999350"/>
          <a:ext cx="361950" cy="371475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20</xdr:col>
      <xdr:colOff>295275</xdr:colOff>
      <xdr:row>206</xdr:row>
      <xdr:rowOff>142875</xdr:rowOff>
    </xdr:from>
    <xdr:to>
      <xdr:col>20</xdr:col>
      <xdr:colOff>657225</xdr:colOff>
      <xdr:row>206</xdr:row>
      <xdr:rowOff>514350</xdr:rowOff>
    </xdr:to>
    <xdr:cxnSp macro="">
      <xdr:nvCxnSpPr>
        <xdr:cNvPr id="44" name="ตัวเชื่อมต่อตรง 43">
          <a:extLst>
            <a:ext uri="{FF2B5EF4-FFF2-40B4-BE49-F238E27FC236}">
              <a16:creationId xmlns:a16="http://schemas.microsoft.com/office/drawing/2014/main" id="{7D172DEC-0AF1-4C36-80A8-B37F3E1AA847}"/>
            </a:ext>
          </a:extLst>
        </xdr:cNvPr>
        <xdr:cNvCxnSpPr/>
      </xdr:nvCxnSpPr>
      <xdr:spPr>
        <a:xfrm flipH="1">
          <a:off x="17440275" y="68494275"/>
          <a:ext cx="361950" cy="371475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20</xdr:col>
      <xdr:colOff>276225</xdr:colOff>
      <xdr:row>198</xdr:row>
      <xdr:rowOff>142875</xdr:rowOff>
    </xdr:from>
    <xdr:to>
      <xdr:col>20</xdr:col>
      <xdr:colOff>638175</xdr:colOff>
      <xdr:row>198</xdr:row>
      <xdr:rowOff>514350</xdr:rowOff>
    </xdr:to>
    <xdr:cxnSp macro="">
      <xdr:nvCxnSpPr>
        <xdr:cNvPr id="45" name="ตัวเชื่อมต่อตรง 44">
          <a:extLst>
            <a:ext uri="{FF2B5EF4-FFF2-40B4-BE49-F238E27FC236}">
              <a16:creationId xmlns:a16="http://schemas.microsoft.com/office/drawing/2014/main" id="{EF9C04C8-4215-44D1-B6BD-161BDAC63B42}"/>
            </a:ext>
          </a:extLst>
        </xdr:cNvPr>
        <xdr:cNvCxnSpPr/>
      </xdr:nvCxnSpPr>
      <xdr:spPr>
        <a:xfrm flipH="1">
          <a:off x="17421225" y="63465075"/>
          <a:ext cx="361950" cy="371475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20</xdr:col>
      <xdr:colOff>285750</xdr:colOff>
      <xdr:row>190</xdr:row>
      <xdr:rowOff>133350</xdr:rowOff>
    </xdr:from>
    <xdr:to>
      <xdr:col>20</xdr:col>
      <xdr:colOff>647700</xdr:colOff>
      <xdr:row>190</xdr:row>
      <xdr:rowOff>504825</xdr:rowOff>
    </xdr:to>
    <xdr:cxnSp macro="">
      <xdr:nvCxnSpPr>
        <xdr:cNvPr id="46" name="ตัวเชื่อมต่อตรง 45">
          <a:extLst>
            <a:ext uri="{FF2B5EF4-FFF2-40B4-BE49-F238E27FC236}">
              <a16:creationId xmlns:a16="http://schemas.microsoft.com/office/drawing/2014/main" id="{B32CFD5D-C2C1-4EB8-9E6D-F95ECA2C5A0B}"/>
            </a:ext>
          </a:extLst>
        </xdr:cNvPr>
        <xdr:cNvCxnSpPr/>
      </xdr:nvCxnSpPr>
      <xdr:spPr>
        <a:xfrm flipH="1">
          <a:off x="17430750" y="58331100"/>
          <a:ext cx="361950" cy="371475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20</xdr:col>
      <xdr:colOff>285750</xdr:colOff>
      <xdr:row>202</xdr:row>
      <xdr:rowOff>142875</xdr:rowOff>
    </xdr:from>
    <xdr:to>
      <xdr:col>20</xdr:col>
      <xdr:colOff>647700</xdr:colOff>
      <xdr:row>202</xdr:row>
      <xdr:rowOff>514350</xdr:rowOff>
    </xdr:to>
    <xdr:cxnSp macro="">
      <xdr:nvCxnSpPr>
        <xdr:cNvPr id="47" name="ตัวเชื่อมต่อตรง 46">
          <a:extLst>
            <a:ext uri="{FF2B5EF4-FFF2-40B4-BE49-F238E27FC236}">
              <a16:creationId xmlns:a16="http://schemas.microsoft.com/office/drawing/2014/main" id="{6E428F33-7F29-4BD4-90C6-25524BB1947D}"/>
            </a:ext>
          </a:extLst>
        </xdr:cNvPr>
        <xdr:cNvCxnSpPr/>
      </xdr:nvCxnSpPr>
      <xdr:spPr>
        <a:xfrm flipH="1">
          <a:off x="17430750" y="65979675"/>
          <a:ext cx="361950" cy="371475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20</xdr:col>
      <xdr:colOff>285750</xdr:colOff>
      <xdr:row>194</xdr:row>
      <xdr:rowOff>133350</xdr:rowOff>
    </xdr:from>
    <xdr:to>
      <xdr:col>20</xdr:col>
      <xdr:colOff>647700</xdr:colOff>
      <xdr:row>194</xdr:row>
      <xdr:rowOff>504825</xdr:rowOff>
    </xdr:to>
    <xdr:cxnSp macro="">
      <xdr:nvCxnSpPr>
        <xdr:cNvPr id="48" name="ตัวเชื่อมต่อตรง 47">
          <a:extLst>
            <a:ext uri="{FF2B5EF4-FFF2-40B4-BE49-F238E27FC236}">
              <a16:creationId xmlns:a16="http://schemas.microsoft.com/office/drawing/2014/main" id="{43D0C970-5B03-4349-B434-66246CDC6AB3}"/>
            </a:ext>
          </a:extLst>
        </xdr:cNvPr>
        <xdr:cNvCxnSpPr/>
      </xdr:nvCxnSpPr>
      <xdr:spPr>
        <a:xfrm flipH="1">
          <a:off x="17430750" y="60940950"/>
          <a:ext cx="361950" cy="371475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3102428</xdr:colOff>
      <xdr:row>11</xdr:row>
      <xdr:rowOff>164986</xdr:rowOff>
    </xdr:from>
    <xdr:to>
      <xdr:col>7</xdr:col>
      <xdr:colOff>680356</xdr:colOff>
      <xdr:row>14</xdr:row>
      <xdr:rowOff>204109</xdr:rowOff>
    </xdr:to>
    <xdr:pic>
      <xdr:nvPicPr>
        <xdr:cNvPr id="2" name="Picture 1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b="47620"/>
        <a:stretch>
          <a:fillRect/>
        </a:stretch>
      </xdr:blipFill>
      <xdr:spPr bwMode="auto">
        <a:xfrm>
          <a:off x="3102428" y="4070236"/>
          <a:ext cx="6735535" cy="21618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340178</xdr:colOff>
      <xdr:row>14</xdr:row>
      <xdr:rowOff>168966</xdr:rowOff>
    </xdr:from>
    <xdr:to>
      <xdr:col>7</xdr:col>
      <xdr:colOff>571500</xdr:colOff>
      <xdr:row>20</xdr:row>
      <xdr:rowOff>27214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469821" y="6047252"/>
          <a:ext cx="6259286" cy="16543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3129642</xdr:colOff>
      <xdr:row>6</xdr:row>
      <xdr:rowOff>23813</xdr:rowOff>
    </xdr:from>
    <xdr:to>
      <xdr:col>7</xdr:col>
      <xdr:colOff>680356</xdr:colOff>
      <xdr:row>11</xdr:row>
      <xdr:rowOff>268818</xdr:rowOff>
    </xdr:to>
    <xdr:pic>
      <xdr:nvPicPr>
        <xdr:cNvPr id="6" name="Picture 10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 b="51286"/>
        <a:stretch>
          <a:fillRect/>
        </a:stretch>
      </xdr:blipFill>
      <xdr:spPr bwMode="auto">
        <a:xfrm>
          <a:off x="3129642" y="1819956"/>
          <a:ext cx="6708321" cy="23541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765071</xdr:colOff>
      <xdr:row>4</xdr:row>
      <xdr:rowOff>221116</xdr:rowOff>
    </xdr:from>
    <xdr:to>
      <xdr:col>15</xdr:col>
      <xdr:colOff>27214</xdr:colOff>
      <xdr:row>19</xdr:row>
      <xdr:rowOff>81644</xdr:rowOff>
    </xdr:to>
    <xdr:pic>
      <xdr:nvPicPr>
        <xdr:cNvPr id="3074" name="Picture 2">
          <a:extLst>
            <a:ext uri="{FF2B5EF4-FFF2-40B4-BE49-F238E27FC236}">
              <a16:creationId xmlns:a16="http://schemas.microsoft.com/office/drawing/2014/main" id="{00000000-0008-0000-0100-000002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922678" y="1486580"/>
          <a:ext cx="5793572" cy="6283099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56912</xdr:colOff>
      <xdr:row>17</xdr:row>
      <xdr:rowOff>308597</xdr:rowOff>
    </xdr:from>
    <xdr:to>
      <xdr:col>17</xdr:col>
      <xdr:colOff>28096</xdr:colOff>
      <xdr:row>30</xdr:row>
      <xdr:rowOff>270496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4095" t="24881" r="5085" b="21521"/>
        <a:stretch/>
      </xdr:blipFill>
      <xdr:spPr>
        <a:xfrm>
          <a:off x="56912" y="5642597"/>
          <a:ext cx="10810358" cy="39817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434340</xdr:colOff>
      <xdr:row>27</xdr:row>
      <xdr:rowOff>217873</xdr:rowOff>
    </xdr:from>
    <xdr:to>
      <xdr:col>29</xdr:col>
      <xdr:colOff>421012</xdr:colOff>
      <xdr:row>41</xdr:row>
      <xdr:rowOff>160825</xdr:rowOff>
    </xdr:to>
    <xdr:graphicFrame macro="">
      <xdr:nvGraphicFramePr>
        <xdr:cNvPr id="2" name="Chart 9">
          <a:extLst>
            <a:ext uri="{FF2B5EF4-FFF2-40B4-BE49-F238E27FC236}">
              <a16:creationId xmlns:a16="http://schemas.microsoft.com/office/drawing/2014/main" id="{85FE7940-14D3-4782-BFC3-869800084D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339563</xdr:colOff>
      <xdr:row>27</xdr:row>
      <xdr:rowOff>288948</xdr:rowOff>
    </xdr:from>
    <xdr:to>
      <xdr:col>25</xdr:col>
      <xdr:colOff>441960</xdr:colOff>
      <xdr:row>29</xdr:row>
      <xdr:rowOff>202356</xdr:rowOff>
    </xdr:to>
    <xdr:sp macro="" textlink="">
      <xdr:nvSpPr>
        <xdr:cNvPr id="3" name="TextBox 10">
          <a:extLst>
            <a:ext uri="{FF2B5EF4-FFF2-40B4-BE49-F238E27FC236}">
              <a16:creationId xmlns:a16="http://schemas.microsoft.com/office/drawing/2014/main" id="{BA0E7639-02B4-4C44-A95B-78A43F752177}"/>
            </a:ext>
          </a:extLst>
        </xdr:cNvPr>
        <xdr:cNvSpPr txBox="1"/>
      </xdr:nvSpPr>
      <xdr:spPr>
        <a:xfrm>
          <a:off x="12402023" y="10088268"/>
          <a:ext cx="6556537" cy="53824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th-TH" sz="1800">
              <a:latin typeface="Cordia New" pitchFamily="34" charset="-34"/>
              <a:cs typeface="Cordia New" pitchFamily="34" charset="-34"/>
            </a:rPr>
            <a:t>ปริมาณการปล่อยก๊าซเรือนกระจำประจำปี</a:t>
          </a:r>
          <a:r>
            <a:rPr lang="en-US" sz="1800" baseline="0">
              <a:latin typeface="Cordia New" pitchFamily="34" charset="-34"/>
              <a:cs typeface="Cordia New" pitchFamily="34" charset="-34"/>
            </a:rPr>
            <a:t> </a:t>
          </a:r>
          <a:r>
            <a:rPr lang="en-US" sz="1800" baseline="0">
              <a:solidFill>
                <a:srgbClr val="FF0000"/>
              </a:solidFill>
              <a:latin typeface="Cordia New" pitchFamily="34" charset="-34"/>
              <a:cs typeface="Cordia New" pitchFamily="34" charset="-34"/>
            </a:rPr>
            <a:t>2567</a:t>
          </a:r>
          <a:r>
            <a:rPr lang="th-TH" sz="1800" baseline="0">
              <a:latin typeface="Cordia New" pitchFamily="34" charset="-34"/>
              <a:cs typeface="Cordia New" pitchFamily="34" charset="-34"/>
            </a:rPr>
            <a:t> (เดือน</a:t>
          </a:r>
          <a:r>
            <a:rPr lang="th-TH" sz="1800" baseline="0">
              <a:solidFill>
                <a:srgbClr val="FF0000"/>
              </a:solidFill>
              <a:latin typeface="Cordia New" pitchFamily="34" charset="-34"/>
              <a:cs typeface="Cordia New" pitchFamily="34" charset="-34"/>
            </a:rPr>
            <a:t>มกราคม</a:t>
          </a:r>
          <a:r>
            <a:rPr lang="th-TH" sz="1800" baseline="0">
              <a:latin typeface="Cordia New" pitchFamily="34" charset="-34"/>
              <a:cs typeface="Cordia New" pitchFamily="34" charset="-34"/>
            </a:rPr>
            <a:t> ถึง</a:t>
          </a:r>
          <a:r>
            <a:rPr lang="th-TH" sz="1800" baseline="0">
              <a:solidFill>
                <a:srgbClr val="FF0000"/>
              </a:solidFill>
              <a:latin typeface="Cordia New" pitchFamily="34" charset="-34"/>
              <a:cs typeface="Cordia New" pitchFamily="34" charset="-34"/>
            </a:rPr>
            <a:t>ธันวาคม</a:t>
          </a:r>
          <a:r>
            <a:rPr lang="th-TH" sz="1800" baseline="0">
              <a:latin typeface="Cordia New" pitchFamily="34" charset="-34"/>
              <a:cs typeface="Cordia New" pitchFamily="34" charset="-34"/>
            </a:rPr>
            <a:t>)(</a:t>
          </a:r>
          <a:r>
            <a:rPr lang="en-US" sz="1800" baseline="0">
              <a:latin typeface="Cordia New" pitchFamily="34" charset="-34"/>
              <a:cs typeface="Cordia New" pitchFamily="34" charset="-34"/>
            </a:rPr>
            <a:t>tCO2)</a:t>
          </a:r>
          <a:endParaRPr lang="th-TH" sz="1800">
            <a:latin typeface="Cordia New" pitchFamily="34" charset="-34"/>
            <a:cs typeface="Cordia New" pitchFamily="34" charset="-34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3102428</xdr:colOff>
      <xdr:row>11</xdr:row>
      <xdr:rowOff>164986</xdr:rowOff>
    </xdr:from>
    <xdr:to>
      <xdr:col>7</xdr:col>
      <xdr:colOff>680356</xdr:colOff>
      <xdr:row>14</xdr:row>
      <xdr:rowOff>204109</xdr:rowOff>
    </xdr:to>
    <xdr:pic>
      <xdr:nvPicPr>
        <xdr:cNvPr id="2" name="Picture 1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b="47620"/>
        <a:stretch>
          <a:fillRect/>
        </a:stretch>
      </xdr:blipFill>
      <xdr:spPr bwMode="auto">
        <a:xfrm>
          <a:off x="3102428" y="4645546"/>
          <a:ext cx="6584768" cy="19822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340178</xdr:colOff>
      <xdr:row>14</xdr:row>
      <xdr:rowOff>168966</xdr:rowOff>
    </xdr:from>
    <xdr:to>
      <xdr:col>7</xdr:col>
      <xdr:colOff>571500</xdr:colOff>
      <xdr:row>20</xdr:row>
      <xdr:rowOff>27214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464378" y="6592626"/>
          <a:ext cx="6113962" cy="1732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3129642</xdr:colOff>
      <xdr:row>6</xdr:row>
      <xdr:rowOff>23813</xdr:rowOff>
    </xdr:from>
    <xdr:to>
      <xdr:col>7</xdr:col>
      <xdr:colOff>680356</xdr:colOff>
      <xdr:row>11</xdr:row>
      <xdr:rowOff>268818</xdr:rowOff>
    </xdr:to>
    <xdr:pic>
      <xdr:nvPicPr>
        <xdr:cNvPr id="4" name="Picture 10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 b="51286"/>
        <a:stretch>
          <a:fillRect/>
        </a:stretch>
      </xdr:blipFill>
      <xdr:spPr bwMode="auto">
        <a:xfrm>
          <a:off x="3122022" y="2005013"/>
          <a:ext cx="6565174" cy="27443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765071</xdr:colOff>
      <xdr:row>4</xdr:row>
      <xdr:rowOff>221116</xdr:rowOff>
    </xdr:from>
    <xdr:to>
      <xdr:col>15</xdr:col>
      <xdr:colOff>27214</xdr:colOff>
      <xdr:row>19</xdr:row>
      <xdr:rowOff>81644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00000000-0008-0000-0100-000002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771911" y="1577476"/>
          <a:ext cx="5723903" cy="6489928"/>
        </a:xfrm>
        <a:prstGeom prst="rect">
          <a:avLst/>
        </a:prstGeom>
        <a:noFill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56912</xdr:colOff>
      <xdr:row>17</xdr:row>
      <xdr:rowOff>308597</xdr:rowOff>
    </xdr:from>
    <xdr:to>
      <xdr:col>17</xdr:col>
      <xdr:colOff>28096</xdr:colOff>
      <xdr:row>30</xdr:row>
      <xdr:rowOff>270496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4095" t="24881" r="5085" b="21521"/>
        <a:stretch/>
      </xdr:blipFill>
      <xdr:spPr>
        <a:xfrm>
          <a:off x="56912" y="5680697"/>
          <a:ext cx="10814444" cy="402335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CFO%20SiamQualityStrach_workshop_19May2015/CFO_SQS%206-7-2559/1%20Excel%20file%20CFO5%20update%2007-07-2559.xls" TargetMode="External"/><Relationship Id="rId1" Type="http://schemas.openxmlformats.org/officeDocument/2006/relationships/externalLinkPath" Target="/CFO%20SiamQualityStrach_workshop_19May2015/CFO_SQS%206-7-2559/1%20Excel%20file%20CFO5%20update%2007-07-2559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Work\EIP\EWLS\Footprint\9_RIL%201996\&#3586;&#3657;&#3629;&#3617;&#3641;&#3621;&#3585;&#3634;&#3619;&#3592;&#3633;&#3604;&#3607;&#3635;%20CFO_2017\Final%20approve_&#3592;&#3634;&#3585;&#3612;&#3641;&#3657;&#3607;&#3623;&#3609;&#3626;&#3629;&#3610;\Documents%20and%20Settings\PONGSAK.EGAT_PPA-00D678\Desktop\EFFICIENTCY\2.Calculate\52\21.&#3610;&#3619;&#3636;&#3625;&#3633;&#3607;%20&#3650;&#3585;&#3621;&#3623;&#3660;%20&#3648;&#3629;&#3626;&#3614;&#3637;&#3614;&#3637;%203%20&#3592;&#3585;.%20(1)%20(TCC1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PONGSAK.EGAT_PPA-00D678\Desktop\EFFICIENTCY\2.Calculate\52\21.&#3610;&#3619;&#3636;&#3625;&#3633;&#3607;%20&#3650;&#3585;&#3621;&#3623;&#3660;%20&#3648;&#3629;&#3626;&#3614;&#3637;&#3614;&#3637;%203%20&#3592;&#3585;.%20(1)%20(TCC1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user\Desktop\Inventory%20for%20C%20to%20G\Inventory\Electricity\TGO%20calculations\EFFICIENTCY\EFFICIENTCY\&#3648;&#3629;&#3585;&#3626;&#3634;&#3619;\EFFICIENTCY\Pongsak\50\TNP(&#3617;&#3588;.-&#3617;&#3636;&#3618;.)everyday.xls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&#3617;&#3627;&#3634;&#3623;&#3636;&#3607;&#3618;&#3634;&#3621;&#3633;&#3618;&#3649;&#3617;&#3656;&#3650;&#3592;&#3657;/Green%20office%20Maejo%20Universty%20&#3626;&#3609;&#3629;.2017/&#3626;&#3635;&#3609;&#3633;&#3585;&#3591;&#3634;&#3609;&#3617;&#3627;&#3634;&#3623;&#3636;&#3607;&#3618;&#3634;&#3621;&#3633;&#3618;%20%20Green%20Office%2068%20(&#3627;&#3617;&#3623;&#3604;%203)/&#3627;&#3617;&#3623;&#3604;%203%20&#3586;&#3657;&#3629;%203.1(1)%20&#3610;&#3633;&#3609;&#3607;&#3638;&#3585;&#3585;&#3634;&#3619;&#3651;&#3594;&#3657;&#3648;&#3594;&#3639;&#3657;&#3629;&#3648;&#3614;&#3621;&#3636;&#3591;-68.xls" TargetMode="External"/><Relationship Id="rId1" Type="http://schemas.openxmlformats.org/officeDocument/2006/relationships/externalLinkPath" Target="/&#3617;&#3627;&#3634;&#3623;&#3636;&#3607;&#3618;&#3634;&#3621;&#3633;&#3618;&#3649;&#3617;&#3656;&#3650;&#3592;&#3657;/Green%20office%20Maejo%20Universty%20&#3626;&#3609;&#3629;.2017/&#3626;&#3635;&#3609;&#3633;&#3585;&#3591;&#3634;&#3609;&#3617;&#3627;&#3634;&#3623;&#3636;&#3607;&#3618;&#3634;&#3621;&#3633;&#3618;%20%20Green%20Office%2068%20(&#3627;&#3617;&#3623;&#3604;%203)/&#3627;&#3617;&#3623;&#3604;%203%20&#3586;&#3657;&#3629;%203.1(1)%20&#3610;&#3633;&#3609;&#3607;&#3638;&#3585;&#3585;&#3634;&#3619;&#3651;&#3594;&#3657;&#3648;&#3594;&#3639;&#3657;&#3629;&#3648;&#3614;&#3621;&#3636;&#3591;-68.xls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&#3617;&#3627;&#3634;&#3623;&#3636;&#3607;&#3618;&#3634;&#3621;&#3633;&#3618;&#3649;&#3617;&#3656;&#3650;&#3592;&#3657;/Green%20office%20Maejo%20Universty%20&#3626;&#3609;&#3629;.2017/&#3626;&#3635;&#3609;&#3633;&#3585;&#3591;&#3634;&#3609;&#3617;&#3627;&#3634;&#3623;&#3636;&#3607;&#3618;&#3634;&#3621;&#3633;&#3618;%20%20Green%20Office%2068%20(&#3627;&#3617;&#3623;&#3604;%203)/&#3627;&#3617;&#3623;&#3604;%203%20&#3586;&#3657;&#3629;%203.1(1)%20&#3610;&#3633;&#3609;&#3607;&#3638;&#3585;&#3585;&#3634;&#3619;&#3651;&#3594;&#3657;&#3652;&#3615;&#3615;&#3657;&#3634;-68.xls" TargetMode="External"/><Relationship Id="rId1" Type="http://schemas.openxmlformats.org/officeDocument/2006/relationships/externalLinkPath" Target="/&#3617;&#3627;&#3634;&#3623;&#3636;&#3607;&#3618;&#3634;&#3621;&#3633;&#3618;&#3649;&#3617;&#3656;&#3650;&#3592;&#3657;/Green%20office%20Maejo%20Universty%20&#3626;&#3609;&#3629;.2017/&#3626;&#3635;&#3609;&#3633;&#3585;&#3591;&#3634;&#3609;&#3617;&#3627;&#3634;&#3623;&#3636;&#3607;&#3618;&#3634;&#3621;&#3633;&#3618;%20%20Green%20Office%2068%20(&#3627;&#3617;&#3623;&#3604;%203)/&#3627;&#3617;&#3623;&#3604;%203%20&#3586;&#3657;&#3629;%203.1(1)%20&#3610;&#3633;&#3609;&#3607;&#3638;&#3585;&#3585;&#3634;&#3619;&#3651;&#3594;&#3657;&#3652;&#3615;&#3615;&#3657;&#3634;-68.xls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&#3617;&#3627;&#3634;&#3623;&#3636;&#3607;&#3618;&#3634;&#3621;&#3633;&#3618;&#3649;&#3617;&#3656;&#3650;&#3592;&#3657;/Green%20office%20Maejo%20Universty%20&#3626;&#3609;&#3629;.2017/&#3626;&#3635;&#3609;&#3633;&#3585;&#3591;&#3634;&#3609;&#3617;&#3627;&#3634;&#3623;&#3636;&#3607;&#3618;&#3634;&#3621;&#3633;&#3618;%20%20Green%20Office%2068%20(&#3627;&#3617;&#3623;&#3604;%203)/&#3627;&#3617;&#3623;&#3604;%203%20&#3586;&#3657;&#3629;%203.3(1)%20&#3610;&#3633;&#3609;&#3607;&#3638;&#3585;&#3585;&#3634;&#3619;&#3651;&#3594;&#3657;&#3585;&#3619;&#3632;&#3604;&#3634;&#3625;-68.xls" TargetMode="External"/><Relationship Id="rId1" Type="http://schemas.openxmlformats.org/officeDocument/2006/relationships/externalLinkPath" Target="/&#3617;&#3627;&#3634;&#3623;&#3636;&#3607;&#3618;&#3634;&#3621;&#3633;&#3618;&#3649;&#3617;&#3656;&#3650;&#3592;&#3657;/Green%20office%20Maejo%20Universty%20&#3626;&#3609;&#3629;.2017/&#3626;&#3635;&#3609;&#3633;&#3585;&#3591;&#3634;&#3609;&#3617;&#3627;&#3634;&#3623;&#3636;&#3607;&#3618;&#3634;&#3621;&#3633;&#3618;%20%20Green%20Office%2068%20(&#3627;&#3617;&#3623;&#3604;%203)/&#3627;&#3617;&#3623;&#3604;%203%20&#3586;&#3657;&#3629;%203.3(1)%20&#3610;&#3633;&#3609;&#3607;&#3638;&#3585;&#3585;&#3634;&#3619;&#3651;&#3594;&#3657;&#3585;&#3619;&#3632;&#3604;&#3634;&#3625;-68.xls" TargetMode="External"/></Relationships>
</file>

<file path=xl/externalLinks/_rels/externalLink8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&#3617;&#3627;&#3634;&#3623;&#3636;&#3607;&#3618;&#3634;&#3621;&#3633;&#3618;&#3649;&#3617;&#3656;&#3650;&#3592;&#3657;/Green%20office%20Maejo%20Universty%20&#3626;&#3609;&#3629;.2017/&#3626;&#3635;&#3609;&#3633;&#3585;&#3591;&#3634;&#3609;&#3617;&#3627;&#3634;&#3623;&#3636;&#3607;&#3618;&#3634;&#3621;&#3633;&#3618;%20%20Green%20Office%2068%20(&#3627;&#3617;&#3623;&#3604;%203)/&#3627;&#3617;&#3623;&#3604;%203%20&#3586;&#3657;&#3629;%203.1(1)%20&#3610;&#3633;&#3609;&#3607;&#3638;&#3585;&#3585;&#3634;&#3619;&#3651;&#3594;&#3657;&#3609;&#3657;&#3635;-68.xls" TargetMode="External"/><Relationship Id="rId1" Type="http://schemas.openxmlformats.org/officeDocument/2006/relationships/externalLinkPath" Target="/&#3617;&#3627;&#3634;&#3623;&#3636;&#3607;&#3618;&#3634;&#3621;&#3633;&#3618;&#3649;&#3617;&#3656;&#3650;&#3592;&#3657;/Green%20office%20Maejo%20Universty%20&#3626;&#3609;&#3629;.2017/&#3626;&#3635;&#3609;&#3633;&#3585;&#3591;&#3634;&#3609;&#3617;&#3627;&#3634;&#3623;&#3636;&#3607;&#3618;&#3634;&#3621;&#3633;&#3618;%20%20Green%20Office%2068%20(&#3627;&#3617;&#3623;&#3604;%203)/&#3627;&#3617;&#3623;&#3604;%203%20&#3586;&#3657;&#3629;%203.1(1)%20&#3610;&#3633;&#3609;&#3607;&#3638;&#3585;&#3585;&#3634;&#3619;&#3651;&#3594;&#3657;&#3609;&#3657;&#3635;-68.xls" TargetMode="External"/></Relationships>
</file>

<file path=xl/externalLinks/_rels/externalLink9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&#3617;&#3627;&#3634;&#3623;&#3636;&#3607;&#3618;&#3634;&#3621;&#3633;&#3618;&#3649;&#3617;&#3656;&#3650;&#3592;&#3657;/Green%20office%20Maejo%20Universty%20&#3626;&#3609;&#3629;.2017/&#3626;&#3635;&#3609;&#3633;&#3585;&#3591;&#3634;&#3609;&#3617;&#3627;&#3634;&#3623;&#3636;&#3607;&#3618;&#3634;&#3621;&#3633;&#3618;%20%20Green%20Office%2067%20(&#3627;&#3617;&#3623;&#3604;%203)/&#3588;&#3635;&#3609;&#3623;&#3603;&#3611;&#3619;&#3636;&#3617;&#3634;&#3603;&#3585;&#3658;&#3634;&#3595;&#3648;&#3619;&#3639;&#3629;&#3609;&#3585;&#3619;&#3632;&#3592;&#3585;%20&#3611;&#3637;&#3611;&#3633;&#3592;&#3592;&#3640;&#3610;&#3633;&#3609;-67.xlsx" TargetMode="External"/><Relationship Id="rId1" Type="http://schemas.openxmlformats.org/officeDocument/2006/relationships/externalLinkPath" Target="/&#3617;&#3627;&#3634;&#3623;&#3636;&#3607;&#3618;&#3634;&#3621;&#3633;&#3618;&#3649;&#3617;&#3656;&#3650;&#3592;&#3657;/Green%20office%20Maejo%20Universty%20&#3626;&#3609;&#3629;.2017/&#3626;&#3635;&#3609;&#3633;&#3585;&#3591;&#3634;&#3609;&#3617;&#3627;&#3634;&#3623;&#3636;&#3607;&#3618;&#3634;&#3621;&#3633;&#3618;%20%20Green%20Office%2067%20(&#3627;&#3617;&#3623;&#3604;%203)/&#3588;&#3635;&#3609;&#3623;&#3603;&#3611;&#3619;&#3636;&#3617;&#3634;&#3603;&#3585;&#3658;&#3634;&#3595;&#3648;&#3619;&#3639;&#3629;&#3609;&#3585;&#3619;&#3632;&#3592;&#3585;%20&#3611;&#3637;&#3611;&#3633;&#3592;&#3592;&#3640;&#3610;&#3633;&#3609;-6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Fr-01"/>
      <sheetName val="Fr-02"/>
      <sheetName val="Fr-03"/>
      <sheetName val="Fr-04 "/>
      <sheetName val="Fr-04  (2)"/>
      <sheetName val="Fr-05"/>
      <sheetName val="EF"/>
      <sheetName val="EFการเผาไหม้เชื้อเพลิง"/>
      <sheetName val="EFกระดาษ"/>
      <sheetName val="Raw Data"/>
      <sheetName val="เชื้อเพลิงเคลื่อนที่"/>
      <sheetName val="ทำงานรถส่วนตัว"/>
      <sheetName val="LPG"/>
      <sheetName val="Fire Pump"/>
      <sheetName val="เครื่องตัดหญ้าสูบน้ำ"/>
      <sheetName val="เผาขยะ "/>
      <sheetName val="CO3"/>
      <sheetName val="Ethanol"/>
      <sheetName val="Fire Extingusher"/>
      <sheetName val="ปุ๋ยเกษตร"/>
      <sheetName val="เผาขยะ"/>
      <sheetName val="สารทำความเย็น"/>
      <sheetName val="ไฟฟ้าบ้านพัก"/>
      <sheetName val="PAPER"/>
      <sheetName val="Paper bag used"/>
      <sheetName val="Big bag used"/>
      <sheetName val="Bag purchase"/>
      <sheetName val="บำบัดน้ำเสีย "/>
      <sheetName val="ไม้สับ (boiler)"/>
      <sheetName val="CH4จากระบบ septic tank"/>
      <sheetName val="20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1">
          <cell r="A1" t="str">
            <v>SIAM QUALITY STARCH CO.,LTD.</v>
          </cell>
        </row>
        <row r="2">
          <cell r="A2" t="str">
            <v>PAPER USED REPORT FOR THE YEAR 2015</v>
          </cell>
        </row>
        <row r="4">
          <cell r="A4" t="str">
            <v>Month</v>
          </cell>
          <cell r="B4" t="str">
            <v>Material Description</v>
          </cell>
          <cell r="C4" t="str">
            <v>Unit</v>
          </cell>
          <cell r="D4" t="str">
            <v>ผลิต</v>
          </cell>
          <cell r="E4" t="str">
            <v>หน่วยงานพัฒนา</v>
          </cell>
          <cell r="F4" t="str">
            <v>พัฒนา และ</v>
          </cell>
          <cell r="G4" t="str">
            <v>บริหาร</v>
          </cell>
          <cell r="H4" t="str">
            <v>หน่วยงานบริหาร</v>
          </cell>
          <cell r="I4" t="str">
            <v>บุคคล/ธุรการ</v>
          </cell>
          <cell r="J4" t="str">
            <v>บัญชี/การเงิน</v>
          </cell>
          <cell r="K4" t="str">
            <v>Technical Support</v>
          </cell>
          <cell r="L4" t="str">
            <v>วัตถุดิบ</v>
          </cell>
          <cell r="M4" t="str">
            <v>จัดซื้อทั่วไป</v>
          </cell>
          <cell r="N4" t="str">
            <v>ลูกค้าสัมพันธ์จัดส่ง</v>
          </cell>
          <cell r="O4" t="str">
            <v>วิศวกรรม</v>
          </cell>
          <cell r="P4" t="str">
            <v>TQM</v>
          </cell>
          <cell r="Q4" t="str">
            <v>รวม</v>
          </cell>
          <cell r="R4" t="str">
            <v>น้ำหนัก/Unit</v>
          </cell>
          <cell r="S4" t="str">
            <v>Total Used</v>
          </cell>
          <cell r="T4" t="str">
            <v>Emission</v>
          </cell>
          <cell r="U4" t="str">
            <v>CO2-eq</v>
          </cell>
        </row>
        <row r="5">
          <cell r="E5" t="str">
            <v>ผลิตภัณฑ์</v>
          </cell>
          <cell r="F5" t="str">
            <v>ควบคุมคุณภาพ</v>
          </cell>
          <cell r="H5" t="str">
            <v>ระบบข้อมูล</v>
          </cell>
          <cell r="N5" t="str">
            <v>และคลังสินค้า</v>
          </cell>
          <cell r="R5" t="str">
            <v>กก.</v>
          </cell>
          <cell r="S5" t="str">
            <v>(Kg.)</v>
          </cell>
          <cell r="T5" t="str">
            <v>Factor</v>
          </cell>
        </row>
        <row r="7">
          <cell r="A7" t="str">
            <v>JAN</v>
          </cell>
          <cell r="B7" t="str">
            <v xml:space="preserve">6100003 กระดาษ A4 70 แกรม x 400 แผ่น </v>
          </cell>
          <cell r="C7" t="str">
            <v>RM</v>
          </cell>
          <cell r="D7">
            <v>25</v>
          </cell>
          <cell r="F7">
            <v>6</v>
          </cell>
          <cell r="G7">
            <v>0</v>
          </cell>
          <cell r="J7">
            <v>4</v>
          </cell>
          <cell r="L7">
            <v>4</v>
          </cell>
          <cell r="M7">
            <v>3</v>
          </cell>
          <cell r="N7">
            <v>15</v>
          </cell>
          <cell r="O7">
            <v>12</v>
          </cell>
          <cell r="P7">
            <v>5</v>
          </cell>
          <cell r="Q7">
            <v>74</v>
          </cell>
          <cell r="R7">
            <v>2.1871</v>
          </cell>
          <cell r="S7">
            <v>161.84540000000001</v>
          </cell>
          <cell r="T7">
            <v>1.8974000000000002</v>
          </cell>
          <cell r="U7">
            <v>307.08546196000003</v>
          </cell>
        </row>
        <row r="8">
          <cell r="A8" t="str">
            <v>FEB</v>
          </cell>
          <cell r="B8" t="str">
            <v xml:space="preserve">6100003 กระดาษ A4 70 แกรม x 400 แผ่น </v>
          </cell>
          <cell r="C8" t="str">
            <v>RM</v>
          </cell>
          <cell r="D8">
            <v>26</v>
          </cell>
          <cell r="E8">
            <v>5</v>
          </cell>
          <cell r="F8">
            <v>6</v>
          </cell>
          <cell r="I8">
            <v>20</v>
          </cell>
          <cell r="J8">
            <v>13</v>
          </cell>
          <cell r="L8">
            <v>5</v>
          </cell>
          <cell r="N8">
            <v>20</v>
          </cell>
          <cell r="O8">
            <v>7</v>
          </cell>
          <cell r="Q8">
            <v>102</v>
          </cell>
          <cell r="R8">
            <v>2.1871</v>
          </cell>
          <cell r="S8">
            <v>223.08420000000001</v>
          </cell>
          <cell r="T8">
            <v>1.8974000000000002</v>
          </cell>
          <cell r="U8">
            <v>423.27996108000008</v>
          </cell>
        </row>
        <row r="9">
          <cell r="A9" t="str">
            <v>MAR</v>
          </cell>
          <cell r="B9" t="str">
            <v xml:space="preserve">6100003 กระดาษ A4 70 แกรม x 400 แผ่น </v>
          </cell>
          <cell r="C9" t="str">
            <v>RM</v>
          </cell>
          <cell r="D9">
            <v>35</v>
          </cell>
          <cell r="H9">
            <v>2</v>
          </cell>
          <cell r="J9">
            <v>8</v>
          </cell>
          <cell r="M9">
            <v>3</v>
          </cell>
          <cell r="N9">
            <v>20</v>
          </cell>
          <cell r="O9">
            <v>12</v>
          </cell>
          <cell r="P9">
            <v>5</v>
          </cell>
          <cell r="Q9">
            <v>85</v>
          </cell>
          <cell r="R9">
            <v>2.1871</v>
          </cell>
          <cell r="S9">
            <v>185.90350000000001</v>
          </cell>
          <cell r="T9">
            <v>1.8974000000000002</v>
          </cell>
          <cell r="U9">
            <v>352.73330090000007</v>
          </cell>
        </row>
        <row r="10">
          <cell r="A10" t="str">
            <v>APR</v>
          </cell>
          <cell r="B10" t="str">
            <v xml:space="preserve">6100003 กระดาษ A4 70 แกรม x 400 แผ่น </v>
          </cell>
          <cell r="C10" t="str">
            <v>RM</v>
          </cell>
          <cell r="D10">
            <v>6</v>
          </cell>
          <cell r="F10">
            <v>5</v>
          </cell>
          <cell r="I10">
            <v>20</v>
          </cell>
          <cell r="J10">
            <v>4</v>
          </cell>
          <cell r="M10">
            <v>1</v>
          </cell>
          <cell r="N10">
            <v>10</v>
          </cell>
          <cell r="O10">
            <v>5</v>
          </cell>
          <cell r="Q10">
            <v>51</v>
          </cell>
          <cell r="R10">
            <v>2.1871</v>
          </cell>
          <cell r="S10">
            <v>111.5421</v>
          </cell>
          <cell r="T10">
            <v>1.8974000000000002</v>
          </cell>
          <cell r="U10">
            <v>211.63998054000004</v>
          </cell>
        </row>
        <row r="11">
          <cell r="A11" t="str">
            <v>MAY</v>
          </cell>
          <cell r="B11" t="str">
            <v xml:space="preserve">6100003 กระดาษ A4 70 แกรม x 400 แผ่น </v>
          </cell>
          <cell r="C11" t="str">
            <v>RM</v>
          </cell>
          <cell r="D11">
            <v>29</v>
          </cell>
          <cell r="E11">
            <v>4</v>
          </cell>
          <cell r="F11">
            <v>6</v>
          </cell>
          <cell r="J11">
            <v>8</v>
          </cell>
          <cell r="L11">
            <v>8</v>
          </cell>
          <cell r="M11">
            <v>3</v>
          </cell>
          <cell r="N11">
            <v>20</v>
          </cell>
          <cell r="O11">
            <v>12</v>
          </cell>
          <cell r="P11">
            <v>5</v>
          </cell>
          <cell r="Q11">
            <v>95</v>
          </cell>
          <cell r="R11">
            <v>2.1871</v>
          </cell>
          <cell r="S11">
            <v>207.77450000000002</v>
          </cell>
          <cell r="T11">
            <v>1.8974000000000002</v>
          </cell>
          <cell r="U11">
            <v>394.23133630000007</v>
          </cell>
        </row>
        <row r="12">
          <cell r="A12" t="str">
            <v>JUN</v>
          </cell>
          <cell r="B12" t="str">
            <v xml:space="preserve">6100003 กระดาษ A4 70 แกรม x 400 แผ่น </v>
          </cell>
          <cell r="C12" t="str">
            <v>RM</v>
          </cell>
          <cell r="D12">
            <v>18</v>
          </cell>
          <cell r="E12">
            <v>4</v>
          </cell>
          <cell r="F12">
            <v>2</v>
          </cell>
          <cell r="I12">
            <v>20</v>
          </cell>
          <cell r="J12">
            <v>12</v>
          </cell>
          <cell r="N12">
            <v>10</v>
          </cell>
          <cell r="O12">
            <v>11</v>
          </cell>
          <cell r="P12">
            <v>5</v>
          </cell>
          <cell r="Q12">
            <v>82</v>
          </cell>
          <cell r="R12">
            <v>2.1871</v>
          </cell>
          <cell r="S12">
            <v>179.34219999999999</v>
          </cell>
          <cell r="T12">
            <v>1.8974000000000002</v>
          </cell>
          <cell r="U12">
            <v>340.28389028000004</v>
          </cell>
        </row>
        <row r="13">
          <cell r="A13" t="str">
            <v>JUL</v>
          </cell>
          <cell r="B13" t="str">
            <v xml:space="preserve">6100003 กระดาษ A4 70 แกรม x 400 แผ่น </v>
          </cell>
          <cell r="C13" t="str">
            <v>RM</v>
          </cell>
          <cell r="D13">
            <v>18</v>
          </cell>
          <cell r="F13">
            <v>7</v>
          </cell>
          <cell r="J13">
            <v>5</v>
          </cell>
          <cell r="L13">
            <v>5</v>
          </cell>
          <cell r="N13">
            <v>10</v>
          </cell>
          <cell r="O13">
            <v>3</v>
          </cell>
          <cell r="Q13">
            <v>48</v>
          </cell>
          <cell r="R13">
            <v>2.1871</v>
          </cell>
          <cell r="S13">
            <v>104.9808</v>
          </cell>
          <cell r="T13">
            <v>1.8974000000000002</v>
          </cell>
          <cell r="U13">
            <v>199.19056992000003</v>
          </cell>
        </row>
        <row r="14">
          <cell r="A14" t="str">
            <v>AUG</v>
          </cell>
          <cell r="B14" t="str">
            <v xml:space="preserve">6100003 กระดาษ A4 70 แกรม x 400 แผ่น </v>
          </cell>
          <cell r="C14" t="str">
            <v>RM</v>
          </cell>
          <cell r="D14">
            <v>23</v>
          </cell>
          <cell r="F14">
            <v>7</v>
          </cell>
          <cell r="H14">
            <v>2</v>
          </cell>
          <cell r="J14">
            <v>13</v>
          </cell>
          <cell r="M14">
            <v>3</v>
          </cell>
          <cell r="N14">
            <v>20</v>
          </cell>
          <cell r="O14">
            <v>6</v>
          </cell>
          <cell r="P14">
            <v>5</v>
          </cell>
          <cell r="Q14">
            <v>79</v>
          </cell>
          <cell r="R14">
            <v>2.1871</v>
          </cell>
          <cell r="S14">
            <v>172.7809</v>
          </cell>
          <cell r="T14">
            <v>1.8974000000000002</v>
          </cell>
          <cell r="U14">
            <v>327.83447966000006</v>
          </cell>
        </row>
        <row r="15">
          <cell r="A15" t="str">
            <v>SEP</v>
          </cell>
          <cell r="B15" t="str">
            <v xml:space="preserve">6100003 กระดาษ A4 70 แกรม x 400 แผ่น </v>
          </cell>
          <cell r="C15" t="str">
            <v>RM</v>
          </cell>
          <cell r="D15">
            <v>29</v>
          </cell>
          <cell r="E15">
            <v>5</v>
          </cell>
          <cell r="I15">
            <v>20</v>
          </cell>
          <cell r="J15">
            <v>10</v>
          </cell>
          <cell r="L15">
            <v>3</v>
          </cell>
          <cell r="M15">
            <v>3</v>
          </cell>
          <cell r="N15">
            <v>30</v>
          </cell>
          <cell r="O15">
            <v>10</v>
          </cell>
          <cell r="P15">
            <v>10</v>
          </cell>
          <cell r="Q15">
            <v>120</v>
          </cell>
          <cell r="R15">
            <v>2.1871</v>
          </cell>
          <cell r="S15">
            <v>262.452</v>
          </cell>
          <cell r="T15">
            <v>1.8974000000000002</v>
          </cell>
          <cell r="U15">
            <v>497.97642480000007</v>
          </cell>
        </row>
        <row r="16">
          <cell r="A16" t="str">
            <v>OCT</v>
          </cell>
          <cell r="B16" t="str">
            <v xml:space="preserve">6100003 กระดาษ A4 70 แกรม x 400 แผ่น </v>
          </cell>
          <cell r="C16" t="str">
            <v>RM</v>
          </cell>
          <cell r="D16">
            <v>40</v>
          </cell>
          <cell r="E16">
            <v>4</v>
          </cell>
          <cell r="F16">
            <v>6</v>
          </cell>
          <cell r="J16">
            <v>12</v>
          </cell>
          <cell r="N16">
            <v>20</v>
          </cell>
          <cell r="P16">
            <v>10</v>
          </cell>
          <cell r="Q16">
            <v>92</v>
          </cell>
          <cell r="R16">
            <v>2.1871</v>
          </cell>
          <cell r="S16">
            <v>201.2132</v>
          </cell>
          <cell r="T16">
            <v>1.8974000000000002</v>
          </cell>
          <cell r="U16">
            <v>381.78192568000003</v>
          </cell>
        </row>
        <row r="17">
          <cell r="A17" t="str">
            <v>NOV</v>
          </cell>
          <cell r="B17" t="str">
            <v xml:space="preserve">6100003 กระดาษ A4 70 แกรม x 400 แผ่น </v>
          </cell>
          <cell r="C17" t="str">
            <v>RM</v>
          </cell>
          <cell r="D17">
            <v>20</v>
          </cell>
          <cell r="F17">
            <v>2</v>
          </cell>
          <cell r="I17">
            <v>20</v>
          </cell>
          <cell r="J17">
            <v>4</v>
          </cell>
          <cell r="L17">
            <v>5</v>
          </cell>
          <cell r="M17">
            <v>3</v>
          </cell>
          <cell r="N17">
            <v>5</v>
          </cell>
          <cell r="O17">
            <v>5</v>
          </cell>
          <cell r="Q17">
            <v>64</v>
          </cell>
          <cell r="R17">
            <v>2.1871</v>
          </cell>
          <cell r="S17">
            <v>139.9744</v>
          </cell>
          <cell r="T17">
            <v>1.8974000000000002</v>
          </cell>
          <cell r="U17">
            <v>265.58742656000004</v>
          </cell>
        </row>
        <row r="18">
          <cell r="A18" t="str">
            <v>DEC</v>
          </cell>
          <cell r="B18" t="str">
            <v xml:space="preserve">6100003 กระดาษ A4 70 แกรม x 400 แผ่น </v>
          </cell>
          <cell r="C18" t="str">
            <v>RM</v>
          </cell>
          <cell r="D18">
            <v>22</v>
          </cell>
          <cell r="F18">
            <v>7</v>
          </cell>
          <cell r="J18">
            <v>17</v>
          </cell>
          <cell r="M18">
            <v>3</v>
          </cell>
          <cell r="N18">
            <v>5</v>
          </cell>
          <cell r="O18">
            <v>6</v>
          </cell>
          <cell r="P18">
            <v>5</v>
          </cell>
          <cell r="Q18">
            <v>65</v>
          </cell>
          <cell r="R18">
            <v>2.1871</v>
          </cell>
          <cell r="S18">
            <v>142.16149999999999</v>
          </cell>
          <cell r="T18">
            <v>1.8974000000000002</v>
          </cell>
          <cell r="U18">
            <v>269.73723010000003</v>
          </cell>
        </row>
        <row r="19">
          <cell r="B19" t="str">
            <v>รวมกระดาษ</v>
          </cell>
          <cell r="D19">
            <v>291</v>
          </cell>
          <cell r="E19">
            <v>22</v>
          </cell>
          <cell r="F19">
            <v>54</v>
          </cell>
          <cell r="G19">
            <v>0</v>
          </cell>
          <cell r="H19">
            <v>4</v>
          </cell>
          <cell r="I19">
            <v>100</v>
          </cell>
          <cell r="J19">
            <v>110</v>
          </cell>
          <cell r="K19">
            <v>0</v>
          </cell>
          <cell r="L19">
            <v>30</v>
          </cell>
          <cell r="M19">
            <v>22</v>
          </cell>
          <cell r="N19">
            <v>185</v>
          </cell>
          <cell r="O19">
            <v>89</v>
          </cell>
          <cell r="P19">
            <v>50</v>
          </cell>
          <cell r="Q19">
            <v>957</v>
          </cell>
          <cell r="R19">
            <v>2.1871</v>
          </cell>
          <cell r="S19">
            <v>2093.0547000000001</v>
          </cell>
          <cell r="T19">
            <v>1.8974000000000002</v>
          </cell>
          <cell r="U19">
            <v>3971.3619877800006</v>
          </cell>
        </row>
        <row r="20">
          <cell r="D20">
            <v>0</v>
          </cell>
          <cell r="E20">
            <v>0</v>
          </cell>
          <cell r="F20">
            <v>0</v>
          </cell>
          <cell r="H20">
            <v>0</v>
          </cell>
          <cell r="I20">
            <v>0</v>
          </cell>
          <cell r="J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ทั้งปี"/>
      <sheetName val="Summary"/>
      <sheetName val="ม.ค."/>
      <sheetName val="ก.พ."/>
      <sheetName val="มี.ค."/>
      <sheetName val="เม.ย."/>
      <sheetName val="พ.ค."/>
      <sheetName val="มิ.ย."/>
      <sheetName val="ก.ค."/>
      <sheetName val="ส.ค."/>
      <sheetName val="ก.ย."/>
      <sheetName val="ต.ค."/>
      <sheetName val="พ.ย."/>
      <sheetName val="ธ.ค."/>
    </sheetNames>
    <sheetDataSet>
      <sheetData sheetId="0"/>
      <sheetData sheetId="1"/>
      <sheetData sheetId="2">
        <row r="2">
          <cell r="C2">
            <v>0.29307103866134532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ทั้งปี"/>
      <sheetName val="Summary"/>
      <sheetName val="ม.ค."/>
      <sheetName val="ก.พ."/>
      <sheetName val="มี.ค."/>
      <sheetName val="เม.ย."/>
      <sheetName val="พ.ค."/>
      <sheetName val="มิ.ย."/>
      <sheetName val="ก.ค."/>
      <sheetName val="ส.ค."/>
      <sheetName val="ก.ย."/>
      <sheetName val="ต.ค."/>
      <sheetName val="พ.ย."/>
      <sheetName val="ธ.ค."/>
      <sheetName val="Reference"/>
    </sheetNames>
    <sheetDataSet>
      <sheetData sheetId="0"/>
      <sheetData sheetId="1"/>
      <sheetData sheetId="2">
        <row r="2">
          <cell r="C2">
            <v>0.29307103866134532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2"/>
      <sheetName val="สรุปรวมทั้งปี"/>
      <sheetName val="Summary"/>
      <sheetName val="ม_ค_ _2_"/>
      <sheetName val="ก_พ_ _2_"/>
      <sheetName val="ม___ค_ _2_"/>
      <sheetName val="เม_ย_ _2_"/>
      <sheetName val="พ_ค_ _2_"/>
      <sheetName val="ม__ย_ _2_"/>
      <sheetName val="ก_ค_ _2_"/>
      <sheetName val="ส_ค_ _2_"/>
      <sheetName val="ก_ย_ _2_"/>
      <sheetName val="ต_ค_ _2_"/>
      <sheetName val="พ_ย_ _2_"/>
      <sheetName val="ธ_ค_ _2_"/>
    </sheetNames>
    <sheetDataSet>
      <sheetData sheetId="0" refreshError="1"/>
      <sheetData sheetId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มกราคม 67"/>
      <sheetName val="กุมภาพันธ์ 67  "/>
      <sheetName val="มีนาคม 67"/>
      <sheetName val="เมษายน 67"/>
      <sheetName val="พฤษภาคม 67"/>
      <sheetName val="มิถุนายน 67"/>
      <sheetName val="กรกฏาคม 67"/>
      <sheetName val="สิงหาคม 67"/>
      <sheetName val="กันยายน 67 "/>
      <sheetName val="ตุลาคม 67"/>
      <sheetName val="พฤศจิกายน 67"/>
      <sheetName val="ธันวาคม 67"/>
      <sheetName val="น้ำมัน-ดีเซล"/>
      <sheetName val="น้ำมัน-แก๊สโซฮฮอล์ 91"/>
      <sheetName val="มกราคม 68"/>
      <sheetName val="กุมภาพันธ์ 68"/>
      <sheetName val="มีนาคม 68"/>
      <sheetName val="เมษายน 68"/>
      <sheetName val="พฤษภาคม 68"/>
      <sheetName val="มิถุนายน 68 "/>
      <sheetName val="กรกฏาคม 68 "/>
      <sheetName val="สิงหาคม 68 "/>
      <sheetName val="กันยายน 68"/>
      <sheetName val="ตุลาคม 68"/>
      <sheetName val="พฤศจิกายน 68"/>
      <sheetName val="ธันวาคม 68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5">
          <cell r="G5">
            <v>424.125</v>
          </cell>
        </row>
        <row r="6">
          <cell r="G6">
            <v>125.517</v>
          </cell>
        </row>
        <row r="7">
          <cell r="G7">
            <v>135.05500000000001</v>
          </cell>
        </row>
        <row r="8">
          <cell r="G8">
            <v>166.72899999999998</v>
          </cell>
        </row>
        <row r="9">
          <cell r="G9">
            <v>228.78900000000002</v>
          </cell>
        </row>
        <row r="10">
          <cell r="G10">
            <v>60.569000000000003</v>
          </cell>
        </row>
        <row r="11">
          <cell r="G11">
            <v>142.858</v>
          </cell>
        </row>
        <row r="12">
          <cell r="G12">
            <v>261.77999999999997</v>
          </cell>
        </row>
        <row r="13">
          <cell r="G13">
            <v>211.84100000000001</v>
          </cell>
        </row>
        <row r="14">
          <cell r="G14">
            <v>198.09700000000001</v>
          </cell>
        </row>
        <row r="15">
          <cell r="G15">
            <v>192.81200000000001</v>
          </cell>
        </row>
        <row r="16">
          <cell r="G16">
            <v>215.70699999999999</v>
          </cell>
        </row>
      </sheetData>
      <sheetData sheetId="13">
        <row r="5">
          <cell r="G5">
            <v>53.609000000000002</v>
          </cell>
        </row>
        <row r="6">
          <cell r="G6">
            <v>62.603999999999999</v>
          </cell>
        </row>
        <row r="7">
          <cell r="G7">
            <v>71.322000000000003</v>
          </cell>
        </row>
        <row r="8">
          <cell r="G8">
            <v>25.297999999999998</v>
          </cell>
        </row>
        <row r="9">
          <cell r="G9">
            <v>71.75</v>
          </cell>
        </row>
        <row r="10">
          <cell r="G10">
            <v>0</v>
          </cell>
        </row>
        <row r="11">
          <cell r="G11">
            <v>61.308999999999997</v>
          </cell>
        </row>
        <row r="12">
          <cell r="G12">
            <v>35</v>
          </cell>
        </row>
        <row r="13">
          <cell r="G13">
            <v>35.607999999999997</v>
          </cell>
        </row>
        <row r="14">
          <cell r="G14">
            <v>51.84</v>
          </cell>
        </row>
        <row r="15">
          <cell r="G15">
            <v>39.877000000000002</v>
          </cell>
        </row>
        <row r="16">
          <cell r="G16">
            <v>0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ไฟฟ้า"/>
    </sheetNames>
    <sheetDataSet>
      <sheetData sheetId="0">
        <row r="5">
          <cell r="B5">
            <v>1998</v>
          </cell>
          <cell r="H5">
            <v>4127</v>
          </cell>
          <cell r="S5">
            <v>8103.37</v>
          </cell>
        </row>
        <row r="6">
          <cell r="B6">
            <v>2244</v>
          </cell>
          <cell r="H6">
            <v>3836</v>
          </cell>
          <cell r="S6">
            <v>10545.89</v>
          </cell>
        </row>
        <row r="7">
          <cell r="B7">
            <v>2220</v>
          </cell>
          <cell r="H7">
            <v>4543</v>
          </cell>
          <cell r="S7">
            <v>19433.22</v>
          </cell>
        </row>
        <row r="8">
          <cell r="B8">
            <v>1764</v>
          </cell>
          <cell r="H8">
            <v>3569</v>
          </cell>
          <cell r="S8">
            <v>23735.809999999998</v>
          </cell>
        </row>
        <row r="9">
          <cell r="B9">
            <v>2100</v>
          </cell>
          <cell r="H9">
            <v>3763</v>
          </cell>
          <cell r="S9">
            <v>21557.54</v>
          </cell>
        </row>
        <row r="10">
          <cell r="B10">
            <v>2058</v>
          </cell>
          <cell r="H10">
            <v>4035</v>
          </cell>
          <cell r="S10">
            <v>23427.23</v>
          </cell>
        </row>
        <row r="11">
          <cell r="B11">
            <v>2124</v>
          </cell>
          <cell r="H11">
            <v>4315</v>
          </cell>
          <cell r="S11">
            <v>24150.65</v>
          </cell>
        </row>
        <row r="12">
          <cell r="B12">
            <v>2454</v>
          </cell>
          <cell r="H12">
            <v>4027</v>
          </cell>
          <cell r="S12">
            <v>23480.75</v>
          </cell>
        </row>
        <row r="13">
          <cell r="B13">
            <v>1716</v>
          </cell>
          <cell r="H13">
            <v>4566</v>
          </cell>
          <cell r="S13">
            <v>22638.559999999998</v>
          </cell>
        </row>
        <row r="14">
          <cell r="B14">
            <v>1422</v>
          </cell>
          <cell r="H14">
            <v>4205</v>
          </cell>
          <cell r="S14">
            <v>19536.71</v>
          </cell>
        </row>
        <row r="15">
          <cell r="B15">
            <v>1234</v>
          </cell>
          <cell r="H15">
            <v>4372</v>
          </cell>
          <cell r="S15">
            <v>15050.01</v>
          </cell>
        </row>
        <row r="16">
          <cell r="B16">
            <v>1436</v>
          </cell>
          <cell r="H16">
            <v>4196</v>
          </cell>
          <cell r="S16">
            <v>13195.6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แยกกระดาษ-กอง67"/>
      <sheetName val="ชนิดกระดาษะ สนอ.67"/>
      <sheetName val="กระดาษ"/>
      <sheetName val="ชนิดกระดาษะ สนอ.68"/>
      <sheetName val="แยกกระดาษ-กอง68"/>
    </sheetNames>
    <sheetDataSet>
      <sheetData sheetId="0"/>
      <sheetData sheetId="1"/>
      <sheetData sheetId="2">
        <row r="5">
          <cell r="I5">
            <v>425</v>
          </cell>
        </row>
        <row r="6">
          <cell r="I6">
            <v>375</v>
          </cell>
        </row>
        <row r="7">
          <cell r="I7">
            <v>330</v>
          </cell>
        </row>
        <row r="8">
          <cell r="I8">
            <v>150</v>
          </cell>
        </row>
        <row r="9">
          <cell r="I9">
            <v>625</v>
          </cell>
        </row>
        <row r="10">
          <cell r="I10">
            <v>250</v>
          </cell>
        </row>
        <row r="11">
          <cell r="I11">
            <v>392.5</v>
          </cell>
        </row>
        <row r="12">
          <cell r="I12">
            <v>450</v>
          </cell>
        </row>
        <row r="13">
          <cell r="I13">
            <v>212.5</v>
          </cell>
        </row>
        <row r="14">
          <cell r="I14">
            <v>422.5</v>
          </cell>
        </row>
        <row r="15">
          <cell r="I15">
            <v>337.5</v>
          </cell>
        </row>
        <row r="16">
          <cell r="I16">
            <v>367.5</v>
          </cell>
        </row>
      </sheetData>
      <sheetData sheetId="3"/>
      <sheetData sheetId="4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น้ำ"/>
    </sheetNames>
    <sheetDataSet>
      <sheetData sheetId="0">
        <row r="5">
          <cell r="M5">
            <v>598</v>
          </cell>
        </row>
        <row r="6">
          <cell r="M6">
            <v>543</v>
          </cell>
        </row>
        <row r="7">
          <cell r="M7">
            <v>563</v>
          </cell>
        </row>
        <row r="8">
          <cell r="M8">
            <v>749</v>
          </cell>
        </row>
        <row r="9">
          <cell r="M9">
            <v>437</v>
          </cell>
        </row>
        <row r="10">
          <cell r="M10">
            <v>665</v>
          </cell>
        </row>
        <row r="11">
          <cell r="M11">
            <v>639</v>
          </cell>
        </row>
        <row r="12">
          <cell r="M12">
            <v>606</v>
          </cell>
        </row>
        <row r="13">
          <cell r="M13">
            <v>757</v>
          </cell>
        </row>
        <row r="14">
          <cell r="M14">
            <v>604</v>
          </cell>
        </row>
        <row r="15">
          <cell r="M15">
            <v>528</v>
          </cell>
        </row>
        <row r="16">
          <cell r="M16">
            <v>659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สรุปการคำนวณ ปี 2567"/>
      <sheetName val="สรุปการคำนวณ ปีฐาน"/>
      <sheetName val="CH4จากseptic tank"/>
      <sheetName val="CH4จากบ่อบำบัดไม่เติมอากาศ "/>
      <sheetName val="EF TGO AR5"/>
    </sheetNames>
    <sheetDataSet>
      <sheetData sheetId="0">
        <row r="12">
          <cell r="G12">
            <v>420.363</v>
          </cell>
          <cell r="I12">
            <v>165.21899999999999</v>
          </cell>
          <cell r="K12">
            <v>151.80799999999999</v>
          </cell>
          <cell r="M12">
            <v>120.789</v>
          </cell>
          <cell r="O12">
            <v>273.73899999999998</v>
          </cell>
          <cell r="Q12">
            <v>216.02100000000002</v>
          </cell>
          <cell r="S12">
            <v>204.203</v>
          </cell>
          <cell r="U12">
            <v>150.57900000000001</v>
          </cell>
          <cell r="W12">
            <v>79.256999999999991</v>
          </cell>
          <cell r="Y12">
            <v>230.76900000000001</v>
          </cell>
          <cell r="AA12">
            <v>317.71899999999999</v>
          </cell>
          <cell r="AC12">
            <v>104.154</v>
          </cell>
        </row>
        <row r="13">
          <cell r="G13">
            <v>37.234000000000002</v>
          </cell>
          <cell r="I13">
            <v>49.609000000000002</v>
          </cell>
          <cell r="K13">
            <v>68.849999999999994</v>
          </cell>
          <cell r="M13">
            <v>76.522999999999996</v>
          </cell>
          <cell r="O13">
            <v>73.775999999999996</v>
          </cell>
          <cell r="Q13">
            <v>85.307999999999993</v>
          </cell>
          <cell r="S13">
            <v>27.777999999999999</v>
          </cell>
          <cell r="U13">
            <v>69.481999999999999</v>
          </cell>
          <cell r="W13">
            <v>52.631</v>
          </cell>
          <cell r="Y13">
            <v>74.561999999999998</v>
          </cell>
          <cell r="AA13">
            <v>37.735999999999997</v>
          </cell>
          <cell r="AC13">
            <v>37.533999999999999</v>
          </cell>
        </row>
        <row r="20">
          <cell r="G20">
            <v>11683.85</v>
          </cell>
          <cell r="I20">
            <v>11470.99</v>
          </cell>
          <cell r="K20">
            <v>19059.629999999997</v>
          </cell>
          <cell r="M20">
            <v>29068.86</v>
          </cell>
          <cell r="O20">
            <v>29185.3</v>
          </cell>
          <cell r="Q20">
            <v>25235.379999999997</v>
          </cell>
          <cell r="S20">
            <v>20993.3</v>
          </cell>
          <cell r="U20">
            <v>21829.879999999997</v>
          </cell>
          <cell r="W20">
            <v>20065.57</v>
          </cell>
          <cell r="Y20">
            <v>19793.05</v>
          </cell>
          <cell r="AA20">
            <v>14761.5</v>
          </cell>
          <cell r="AC20">
            <v>10050.82</v>
          </cell>
        </row>
        <row r="21">
          <cell r="G21">
            <v>712.5</v>
          </cell>
          <cell r="I21">
            <v>387.5</v>
          </cell>
          <cell r="K21">
            <v>485</v>
          </cell>
          <cell r="M21">
            <v>407.5</v>
          </cell>
          <cell r="O21">
            <v>262.5</v>
          </cell>
          <cell r="Q21">
            <v>575</v>
          </cell>
          <cell r="S21">
            <v>357.5</v>
          </cell>
          <cell r="U21">
            <v>352.5</v>
          </cell>
          <cell r="W21">
            <v>565</v>
          </cell>
          <cell r="Y21">
            <v>345</v>
          </cell>
          <cell r="AA21">
            <v>325</v>
          </cell>
          <cell r="AC21">
            <v>300</v>
          </cell>
        </row>
        <row r="23">
          <cell r="G23">
            <v>590.1</v>
          </cell>
          <cell r="I23">
            <v>607</v>
          </cell>
          <cell r="K23">
            <v>529</v>
          </cell>
          <cell r="M23">
            <v>550</v>
          </cell>
          <cell r="O23">
            <v>499</v>
          </cell>
          <cell r="Q23">
            <v>441</v>
          </cell>
          <cell r="S23">
            <v>480</v>
          </cell>
          <cell r="U23">
            <v>489</v>
          </cell>
          <cell r="W23">
            <v>567</v>
          </cell>
          <cell r="Y23">
            <v>444</v>
          </cell>
          <cell r="AA23">
            <v>483</v>
          </cell>
          <cell r="AC23">
            <v>430</v>
          </cell>
        </row>
        <row r="24">
          <cell r="G24">
            <v>613.70000000000005</v>
          </cell>
          <cell r="I24">
            <v>557.70000000000005</v>
          </cell>
          <cell r="K24">
            <v>543.9</v>
          </cell>
          <cell r="M24">
            <v>433.9</v>
          </cell>
          <cell r="O24">
            <v>813.4</v>
          </cell>
          <cell r="Q24">
            <v>586.20000000000005</v>
          </cell>
          <cell r="S24">
            <v>672.3</v>
          </cell>
          <cell r="U24">
            <v>536.1</v>
          </cell>
          <cell r="W24">
            <v>561.20000000000005</v>
          </cell>
          <cell r="Y24">
            <v>607.29999999999995</v>
          </cell>
          <cell r="AA24">
            <v>596.5</v>
          </cell>
          <cell r="AC24">
            <v>463.3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://thaicarbonlabel.tgo.or.th/products_emission/products_emission.pn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217"/>
  <sheetViews>
    <sheetView tabSelected="1" view="pageBreakPreview" topLeftCell="A39" zoomScale="55" zoomScaleNormal="40" zoomScaleSheetLayoutView="55" workbookViewId="0">
      <selection activeCell="D45" sqref="D45"/>
    </sheetView>
  </sheetViews>
  <sheetFormatPr defaultColWidth="9" defaultRowHeight="30" customHeight="1"/>
  <cols>
    <col min="1" max="1" width="10.7109375" style="91" customWidth="1"/>
    <col min="2" max="2" width="10.42578125" style="92" customWidth="1"/>
    <col min="3" max="3" width="40.28515625" style="93" customWidth="1"/>
    <col min="4" max="4" width="11.42578125" style="93" customWidth="1"/>
    <col min="5" max="5" width="16.7109375" style="93" customWidth="1"/>
    <col min="6" max="6" width="10.7109375" style="93" customWidth="1"/>
    <col min="7" max="7" width="10.7109375" style="94" customWidth="1"/>
    <col min="8" max="8" width="10.42578125" style="93" bestFit="1" customWidth="1"/>
    <col min="9" max="9" width="11.140625" style="93" bestFit="1" customWidth="1"/>
    <col min="10" max="10" width="11.5703125" style="93" customWidth="1"/>
    <col min="11" max="11" width="11.5703125" style="95" bestFit="1" customWidth="1"/>
    <col min="12" max="12" width="11.140625" style="93" customWidth="1"/>
    <col min="13" max="13" width="10.85546875" style="93" customWidth="1"/>
    <col min="14" max="14" width="11.42578125" style="93" customWidth="1"/>
    <col min="15" max="15" width="10.85546875" style="93" customWidth="1"/>
    <col min="16" max="16" width="11.5703125" style="93" bestFit="1" customWidth="1"/>
    <col min="17" max="17" width="12.140625" style="93" bestFit="1" customWidth="1"/>
    <col min="18" max="18" width="10.85546875" style="93" customWidth="1"/>
    <col min="19" max="19" width="11.42578125" style="93" customWidth="1"/>
    <col min="20" max="20" width="11.140625" style="93" customWidth="1"/>
    <col min="21" max="21" width="10.85546875" style="93" customWidth="1"/>
    <col min="22" max="27" width="10.140625" style="93" customWidth="1"/>
    <col min="28" max="29" width="12.5703125" style="93" customWidth="1"/>
    <col min="30" max="30" width="11" style="93" customWidth="1"/>
    <col min="31" max="31" width="10.42578125" style="93" customWidth="1"/>
    <col min="32" max="32" width="9" style="93"/>
    <col min="33" max="33" width="50.85546875" style="94" customWidth="1"/>
    <col min="34" max="44" width="14.140625" style="94" customWidth="1"/>
    <col min="45" max="45" width="14.140625" style="93" customWidth="1"/>
    <col min="46" max="47" width="14.140625" style="94" customWidth="1"/>
    <col min="48" max="16384" width="9" style="93"/>
  </cols>
  <sheetData>
    <row r="1" spans="1:31" ht="30" customHeight="1">
      <c r="AD1" s="93" t="s">
        <v>82</v>
      </c>
    </row>
    <row r="2" spans="1:31" ht="24">
      <c r="A2" s="294" t="s">
        <v>81</v>
      </c>
      <c r="B2" s="295"/>
      <c r="C2" s="295"/>
      <c r="D2" s="295"/>
      <c r="E2" s="295"/>
      <c r="F2" s="295"/>
      <c r="G2" s="295"/>
      <c r="H2" s="295"/>
      <c r="I2" s="295"/>
      <c r="J2" s="295"/>
      <c r="K2" s="295"/>
      <c r="L2" s="295"/>
      <c r="M2" s="295"/>
      <c r="N2" s="295"/>
      <c r="O2" s="295"/>
      <c r="P2" s="295"/>
      <c r="Q2" s="295"/>
      <c r="R2" s="295"/>
      <c r="S2" s="295"/>
      <c r="T2" s="295"/>
      <c r="U2" s="295"/>
      <c r="V2" s="295"/>
      <c r="W2" s="295"/>
      <c r="X2" s="295"/>
      <c r="Y2" s="295"/>
      <c r="Z2" s="295"/>
      <c r="AA2" s="295"/>
      <c r="AB2" s="295"/>
      <c r="AC2" s="295"/>
      <c r="AD2" s="295"/>
      <c r="AE2" s="296"/>
    </row>
    <row r="3" spans="1:31" s="92" customFormat="1" ht="23.25">
      <c r="A3" s="284" t="s">
        <v>0</v>
      </c>
      <c r="B3" s="274" t="s">
        <v>17</v>
      </c>
      <c r="C3" s="275"/>
      <c r="D3" s="284" t="s">
        <v>2</v>
      </c>
      <c r="E3" s="284" t="s">
        <v>3</v>
      </c>
      <c r="F3" s="298" t="s">
        <v>80</v>
      </c>
      <c r="G3" s="299" t="s">
        <v>242</v>
      </c>
      <c r="H3" s="300"/>
      <c r="I3" s="300"/>
      <c r="J3" s="300"/>
      <c r="K3" s="300"/>
      <c r="L3" s="300"/>
      <c r="M3" s="300"/>
      <c r="N3" s="300"/>
      <c r="O3" s="300"/>
      <c r="P3" s="300"/>
      <c r="Q3" s="300"/>
      <c r="R3" s="300"/>
      <c r="S3" s="300"/>
      <c r="T3" s="300"/>
      <c r="U3" s="300"/>
      <c r="V3" s="300"/>
      <c r="W3" s="300"/>
      <c r="X3" s="300"/>
      <c r="Y3" s="300"/>
      <c r="Z3" s="300"/>
      <c r="AA3" s="300"/>
      <c r="AB3" s="300"/>
      <c r="AC3" s="300"/>
      <c r="AD3" s="300"/>
      <c r="AE3" s="301"/>
    </row>
    <row r="4" spans="1:31" s="92" customFormat="1" ht="23.25">
      <c r="A4" s="284"/>
      <c r="B4" s="276"/>
      <c r="C4" s="277"/>
      <c r="D4" s="284"/>
      <c r="E4" s="284"/>
      <c r="F4" s="298"/>
      <c r="G4" s="297" t="s">
        <v>18</v>
      </c>
      <c r="H4" s="297"/>
      <c r="I4" s="297" t="s">
        <v>19</v>
      </c>
      <c r="J4" s="297"/>
      <c r="K4" s="297" t="s">
        <v>20</v>
      </c>
      <c r="L4" s="297"/>
      <c r="M4" s="297" t="s">
        <v>21</v>
      </c>
      <c r="N4" s="297"/>
      <c r="O4" s="297" t="s">
        <v>66</v>
      </c>
      <c r="P4" s="297"/>
      <c r="Q4" s="297" t="s">
        <v>67</v>
      </c>
      <c r="R4" s="297"/>
      <c r="S4" s="297" t="s">
        <v>23</v>
      </c>
      <c r="T4" s="297"/>
      <c r="U4" s="297" t="s">
        <v>24</v>
      </c>
      <c r="V4" s="297"/>
      <c r="W4" s="297" t="s">
        <v>25</v>
      </c>
      <c r="X4" s="297"/>
      <c r="Y4" s="297" t="s">
        <v>26</v>
      </c>
      <c r="Z4" s="297"/>
      <c r="AA4" s="297" t="s">
        <v>22</v>
      </c>
      <c r="AB4" s="297"/>
      <c r="AC4" s="297" t="s">
        <v>27</v>
      </c>
      <c r="AD4" s="297"/>
      <c r="AE4" s="302" t="s">
        <v>28</v>
      </c>
    </row>
    <row r="5" spans="1:31" s="92" customFormat="1" ht="45.6" customHeight="1">
      <c r="A5" s="284"/>
      <c r="B5" s="278"/>
      <c r="C5" s="279"/>
      <c r="D5" s="284"/>
      <c r="E5" s="284"/>
      <c r="F5" s="298"/>
      <c r="G5" s="123" t="s">
        <v>1</v>
      </c>
      <c r="H5" s="123" t="s">
        <v>12</v>
      </c>
      <c r="I5" s="123" t="s">
        <v>1</v>
      </c>
      <c r="J5" s="123" t="s">
        <v>12</v>
      </c>
      <c r="K5" s="123" t="s">
        <v>1</v>
      </c>
      <c r="L5" s="123" t="s">
        <v>12</v>
      </c>
      <c r="M5" s="123" t="s">
        <v>1</v>
      </c>
      <c r="N5" s="123" t="s">
        <v>12</v>
      </c>
      <c r="O5" s="123" t="s">
        <v>1</v>
      </c>
      <c r="P5" s="123" t="s">
        <v>12</v>
      </c>
      <c r="Q5" s="123" t="s">
        <v>1</v>
      </c>
      <c r="R5" s="123" t="s">
        <v>12</v>
      </c>
      <c r="S5" s="123" t="s">
        <v>1</v>
      </c>
      <c r="T5" s="123" t="s">
        <v>12</v>
      </c>
      <c r="U5" s="123" t="s">
        <v>1</v>
      </c>
      <c r="V5" s="123" t="s">
        <v>12</v>
      </c>
      <c r="W5" s="123" t="s">
        <v>1</v>
      </c>
      <c r="X5" s="123" t="s">
        <v>12</v>
      </c>
      <c r="Y5" s="123" t="s">
        <v>1</v>
      </c>
      <c r="Z5" s="123" t="s">
        <v>12</v>
      </c>
      <c r="AA5" s="123" t="s">
        <v>1</v>
      </c>
      <c r="AB5" s="123" t="s">
        <v>12</v>
      </c>
      <c r="AC5" s="123" t="s">
        <v>1</v>
      </c>
      <c r="AD5" s="123" t="s">
        <v>12</v>
      </c>
      <c r="AE5" s="303"/>
    </row>
    <row r="6" spans="1:31" ht="24">
      <c r="A6" s="284" t="s">
        <v>97</v>
      </c>
      <c r="B6" s="280" t="s">
        <v>32</v>
      </c>
      <c r="C6" s="281"/>
      <c r="D6" s="97"/>
      <c r="E6" s="97"/>
      <c r="F6" s="97"/>
      <c r="G6" s="97"/>
      <c r="H6" s="98"/>
      <c r="I6" s="99"/>
      <c r="J6" s="99"/>
      <c r="K6" s="100"/>
      <c r="L6" s="99"/>
      <c r="M6" s="99"/>
      <c r="N6" s="99"/>
      <c r="O6" s="99"/>
      <c r="P6" s="99"/>
      <c r="Q6" s="99"/>
      <c r="R6" s="99"/>
      <c r="S6" s="99"/>
      <c r="T6" s="99"/>
      <c r="U6" s="99"/>
      <c r="V6" s="99"/>
      <c r="W6" s="99"/>
      <c r="X6" s="99"/>
      <c r="Y6" s="99"/>
      <c r="Z6" s="99"/>
      <c r="AA6" s="99"/>
      <c r="AB6" s="99"/>
      <c r="AC6" s="99"/>
      <c r="AD6" s="99"/>
      <c r="AE6" s="99"/>
    </row>
    <row r="7" spans="1:31" ht="24">
      <c r="A7" s="284"/>
      <c r="B7" s="280" t="s">
        <v>33</v>
      </c>
      <c r="C7" s="281"/>
      <c r="D7" s="97"/>
      <c r="E7" s="97"/>
      <c r="F7" s="97"/>
      <c r="G7" s="97"/>
      <c r="H7" s="98"/>
      <c r="I7" s="99"/>
      <c r="J7" s="99"/>
      <c r="K7" s="100"/>
      <c r="L7" s="99"/>
      <c r="M7" s="99"/>
      <c r="N7" s="99"/>
      <c r="O7" s="99"/>
      <c r="P7" s="99"/>
      <c r="Q7" s="99"/>
      <c r="R7" s="99"/>
      <c r="S7" s="99"/>
      <c r="T7" s="99"/>
      <c r="U7" s="99"/>
      <c r="V7" s="99"/>
      <c r="W7" s="99"/>
      <c r="X7" s="99"/>
      <c r="Y7" s="99"/>
      <c r="Z7" s="99"/>
      <c r="AA7" s="99"/>
      <c r="AB7" s="99"/>
      <c r="AC7" s="99"/>
      <c r="AD7" s="99"/>
      <c r="AE7" s="99"/>
    </row>
    <row r="8" spans="1:31" ht="24">
      <c r="A8" s="284"/>
      <c r="B8" s="282" t="s">
        <v>34</v>
      </c>
      <c r="C8" s="283"/>
      <c r="D8" s="101">
        <v>2.7078000000000002</v>
      </c>
      <c r="F8" s="97" t="s">
        <v>5</v>
      </c>
      <c r="G8" s="97"/>
      <c r="H8" s="102">
        <f>G8*D8</f>
        <v>0</v>
      </c>
      <c r="I8" s="97"/>
      <c r="J8" s="102">
        <f>I8*D8</f>
        <v>0</v>
      </c>
      <c r="K8" s="97"/>
      <c r="L8" s="102">
        <f>K8*D8</f>
        <v>0</v>
      </c>
      <c r="M8" s="97"/>
      <c r="N8" s="102">
        <f>M8*D8</f>
        <v>0</v>
      </c>
      <c r="O8" s="97"/>
      <c r="P8" s="102">
        <f>O8*D8</f>
        <v>0</v>
      </c>
      <c r="Q8" s="97"/>
      <c r="R8" s="102">
        <f>Q8*D8</f>
        <v>0</v>
      </c>
      <c r="S8" s="97"/>
      <c r="T8" s="102">
        <f>S8*D8</f>
        <v>0</v>
      </c>
      <c r="U8" s="97"/>
      <c r="V8" s="102">
        <f>U8*D8</f>
        <v>0</v>
      </c>
      <c r="W8" s="97"/>
      <c r="X8" s="102">
        <f>W8*D8</f>
        <v>0</v>
      </c>
      <c r="Y8" s="97"/>
      <c r="Z8" s="102">
        <f>Y8*D8</f>
        <v>0</v>
      </c>
      <c r="AA8" s="97"/>
      <c r="AB8" s="102">
        <f>AA8*D8</f>
        <v>0</v>
      </c>
      <c r="AC8" s="97"/>
      <c r="AD8" s="102">
        <f>AC8*D8</f>
        <v>0</v>
      </c>
      <c r="AE8" s="199">
        <f>H8+J8+L8+N8+P8+R8+T8+V8+X8+Z8+AB8+AD8</f>
        <v>0</v>
      </c>
    </row>
    <row r="9" spans="1:31" ht="24">
      <c r="A9" s="284"/>
      <c r="B9" s="282" t="s">
        <v>35</v>
      </c>
      <c r="C9" s="283"/>
      <c r="D9" s="101">
        <v>2.7078000000000002</v>
      </c>
      <c r="E9" s="97" t="s">
        <v>13</v>
      </c>
      <c r="F9" s="97" t="s">
        <v>5</v>
      </c>
      <c r="G9" s="97"/>
      <c r="H9" s="102">
        <f>G9*D9</f>
        <v>0</v>
      </c>
      <c r="I9" s="97"/>
      <c r="J9" s="102">
        <f>I9*D9</f>
        <v>0</v>
      </c>
      <c r="K9" s="97"/>
      <c r="L9" s="102">
        <f>K9*D9</f>
        <v>0</v>
      </c>
      <c r="M9" s="97"/>
      <c r="N9" s="102">
        <f>M9*D9</f>
        <v>0</v>
      </c>
      <c r="O9" s="97"/>
      <c r="P9" s="102">
        <f>O9*D9</f>
        <v>0</v>
      </c>
      <c r="Q9" s="97"/>
      <c r="R9" s="102">
        <f>Q9*D9</f>
        <v>0</v>
      </c>
      <c r="S9" s="97"/>
      <c r="T9" s="102">
        <f>S9*D9</f>
        <v>0</v>
      </c>
      <c r="U9" s="97"/>
      <c r="V9" s="102">
        <f>U9*D9</f>
        <v>0</v>
      </c>
      <c r="W9" s="97"/>
      <c r="X9" s="102">
        <f>W9*D9</f>
        <v>0</v>
      </c>
      <c r="Y9" s="97"/>
      <c r="Z9" s="102">
        <f>Y9*D9</f>
        <v>0</v>
      </c>
      <c r="AA9" s="97"/>
      <c r="AB9" s="102">
        <f>AA9*D9</f>
        <v>0</v>
      </c>
      <c r="AC9" s="97"/>
      <c r="AD9" s="102">
        <f>AC9*D9</f>
        <v>0</v>
      </c>
      <c r="AE9" s="199">
        <f t="shared" ref="AE9:AE24" si="0">H9+J9+L9+N9+P9+R9+T9+V9+X9+Z9+AB9+AD9</f>
        <v>0</v>
      </c>
    </row>
    <row r="10" spans="1:31" ht="24">
      <c r="A10" s="284"/>
      <c r="B10" s="280" t="s">
        <v>36</v>
      </c>
      <c r="C10" s="281"/>
      <c r="D10" s="101"/>
      <c r="E10" s="97"/>
      <c r="F10" s="97"/>
      <c r="G10" s="97"/>
      <c r="H10" s="102"/>
      <c r="I10" s="97"/>
      <c r="J10" s="102"/>
      <c r="K10" s="97"/>
      <c r="L10" s="102"/>
      <c r="M10" s="97"/>
      <c r="N10" s="102"/>
      <c r="O10" s="97"/>
      <c r="P10" s="102"/>
      <c r="Q10" s="97"/>
      <c r="R10" s="102"/>
      <c r="S10" s="97"/>
      <c r="T10" s="102"/>
      <c r="U10" s="97"/>
      <c r="V10" s="102"/>
      <c r="W10" s="97"/>
      <c r="X10" s="102"/>
      <c r="Y10" s="97"/>
      <c r="Z10" s="102"/>
      <c r="AA10" s="97"/>
      <c r="AB10" s="102"/>
      <c r="AC10" s="97"/>
      <c r="AD10" s="102"/>
      <c r="AE10" s="199"/>
    </row>
    <row r="11" spans="1:31" ht="24">
      <c r="A11" s="284"/>
      <c r="B11" s="280" t="s">
        <v>37</v>
      </c>
      <c r="C11" s="281"/>
      <c r="D11" s="101"/>
      <c r="E11" s="97"/>
      <c r="F11" s="97"/>
      <c r="G11" s="97"/>
      <c r="H11" s="102"/>
      <c r="I11" s="97"/>
      <c r="J11" s="102"/>
      <c r="K11" s="97"/>
      <c r="L11" s="102"/>
      <c r="M11" s="97"/>
      <c r="N11" s="102"/>
      <c r="O11" s="97"/>
      <c r="P11" s="102"/>
      <c r="Q11" s="97"/>
      <c r="R11" s="102"/>
      <c r="S11" s="97"/>
      <c r="T11" s="102"/>
      <c r="U11" s="97"/>
      <c r="V11" s="102"/>
      <c r="W11" s="97"/>
      <c r="X11" s="102"/>
      <c r="Y11" s="97"/>
      <c r="Z11" s="102"/>
      <c r="AA11" s="97"/>
      <c r="AB11" s="102"/>
      <c r="AC11" s="97"/>
      <c r="AD11" s="102"/>
      <c r="AE11" s="199"/>
    </row>
    <row r="12" spans="1:31" ht="24">
      <c r="A12" s="284"/>
      <c r="B12" s="282" t="s">
        <v>38</v>
      </c>
      <c r="C12" s="283"/>
      <c r="D12" s="101">
        <v>2.7406000000000001</v>
      </c>
      <c r="E12" s="97" t="s">
        <v>13</v>
      </c>
      <c r="F12" s="97" t="s">
        <v>5</v>
      </c>
      <c r="G12" s="103">
        <f>'[5]น้ำมัน-ดีเซล'!$G$5</f>
        <v>424.125</v>
      </c>
      <c r="H12" s="102">
        <f t="shared" ref="H12:H24" si="1">G12*D12</f>
        <v>1162.3569750000001</v>
      </c>
      <c r="I12" s="103">
        <f>'[5]น้ำมัน-ดีเซล'!$G$6</f>
        <v>125.517</v>
      </c>
      <c r="J12" s="102">
        <f t="shared" ref="J12:J24" si="2">I12*D12</f>
        <v>343.9918902</v>
      </c>
      <c r="K12" s="103">
        <f>'[5]น้ำมัน-ดีเซล'!$G$7</f>
        <v>135.05500000000001</v>
      </c>
      <c r="L12" s="102">
        <f t="shared" ref="L12:L24" si="3">K12*D12</f>
        <v>370.13173300000005</v>
      </c>
      <c r="M12" s="103">
        <f>'[5]น้ำมัน-ดีเซล'!$G$8</f>
        <v>166.72899999999998</v>
      </c>
      <c r="N12" s="102">
        <f t="shared" ref="N12:N24" si="4">M12*D12</f>
        <v>456.93749739999998</v>
      </c>
      <c r="O12" s="103">
        <f>'[5]น้ำมัน-ดีเซล'!$G$9</f>
        <v>228.78900000000002</v>
      </c>
      <c r="P12" s="102">
        <f t="shared" ref="P12:P24" si="5">O12*D12</f>
        <v>627.0191334000001</v>
      </c>
      <c r="Q12" s="103">
        <f>'[5]น้ำมัน-ดีเซล'!$G$10</f>
        <v>60.569000000000003</v>
      </c>
      <c r="R12" s="102">
        <f t="shared" ref="R12:R24" si="6">Q12*D12</f>
        <v>165.99540140000002</v>
      </c>
      <c r="S12" s="103">
        <f>'[5]น้ำมัน-ดีเซล'!$G$11</f>
        <v>142.858</v>
      </c>
      <c r="T12" s="102">
        <f t="shared" ref="T12:T24" si="7">S12*D12</f>
        <v>391.51663480000002</v>
      </c>
      <c r="U12" s="103">
        <f>'[5]น้ำมัน-ดีเซล'!$G$12</f>
        <v>261.77999999999997</v>
      </c>
      <c r="V12" s="102">
        <f t="shared" ref="V12:V24" si="8">U12*D12</f>
        <v>717.43426799999997</v>
      </c>
      <c r="W12" s="103">
        <f>'[5]น้ำมัน-ดีเซล'!$G$13</f>
        <v>211.84100000000001</v>
      </c>
      <c r="X12" s="102">
        <f t="shared" ref="X12:X24" si="9">W12*D12</f>
        <v>580.57144460000006</v>
      </c>
      <c r="Y12" s="103">
        <f>'[5]น้ำมัน-ดีเซล'!$G$14</f>
        <v>198.09700000000001</v>
      </c>
      <c r="Z12" s="102">
        <f t="shared" ref="Z12:Z24" si="10">Y12*D12</f>
        <v>542.90463820000002</v>
      </c>
      <c r="AA12" s="103">
        <f>'[5]น้ำมัน-ดีเซล'!$G$15</f>
        <v>192.81200000000001</v>
      </c>
      <c r="AB12" s="102">
        <f t="shared" ref="AB12:AB24" si="11">AA12*D12</f>
        <v>528.42056720000005</v>
      </c>
      <c r="AC12" s="103">
        <f>'[5]น้ำมัน-ดีเซล'!$G$16</f>
        <v>215.70699999999999</v>
      </c>
      <c r="AD12" s="102">
        <f t="shared" ref="AD12:AD24" si="12">AC12*D12</f>
        <v>591.16660420000005</v>
      </c>
      <c r="AE12" s="199">
        <f t="shared" si="0"/>
        <v>6478.4467873999993</v>
      </c>
    </row>
    <row r="13" spans="1:31" ht="24">
      <c r="A13" s="284"/>
      <c r="B13" s="282" t="s">
        <v>61</v>
      </c>
      <c r="C13" s="283"/>
      <c r="D13" s="101">
        <v>2.2393999999999998</v>
      </c>
      <c r="E13" s="97" t="s">
        <v>13</v>
      </c>
      <c r="F13" s="97" t="s">
        <v>5</v>
      </c>
      <c r="G13" s="103">
        <f>'[5]น้ำมัน-แก๊สโซฮฮอล์ 91'!$G$5</f>
        <v>53.609000000000002</v>
      </c>
      <c r="H13" s="102">
        <f t="shared" si="1"/>
        <v>120.0519946</v>
      </c>
      <c r="I13" s="103">
        <f>'[5]น้ำมัน-แก๊สโซฮฮอล์ 91'!$G$6</f>
        <v>62.603999999999999</v>
      </c>
      <c r="J13" s="102">
        <f t="shared" si="2"/>
        <v>140.19539759999998</v>
      </c>
      <c r="K13" s="103">
        <f>'[5]น้ำมัน-แก๊สโซฮฮอล์ 91'!$G$7</f>
        <v>71.322000000000003</v>
      </c>
      <c r="L13" s="102">
        <f t="shared" si="3"/>
        <v>159.71848679999999</v>
      </c>
      <c r="M13" s="103">
        <f>'[5]น้ำมัน-แก๊สโซฮฮอล์ 91'!$G$8</f>
        <v>25.297999999999998</v>
      </c>
      <c r="N13" s="102">
        <f t="shared" si="4"/>
        <v>56.652341199999995</v>
      </c>
      <c r="O13" s="103">
        <f>'[5]น้ำมัน-แก๊สโซฮฮอล์ 91'!$G$9</f>
        <v>71.75</v>
      </c>
      <c r="P13" s="102">
        <f t="shared" si="5"/>
        <v>160.67694999999998</v>
      </c>
      <c r="Q13" s="103">
        <f>'[5]น้ำมัน-แก๊สโซฮฮอล์ 91'!$G$10</f>
        <v>0</v>
      </c>
      <c r="R13" s="102">
        <f t="shared" si="6"/>
        <v>0</v>
      </c>
      <c r="S13" s="103">
        <f>'[5]น้ำมัน-แก๊สโซฮฮอล์ 91'!$G$11</f>
        <v>61.308999999999997</v>
      </c>
      <c r="T13" s="102">
        <f t="shared" si="7"/>
        <v>137.29537459999997</v>
      </c>
      <c r="U13" s="103">
        <f>'[5]น้ำมัน-แก๊สโซฮฮอล์ 91'!$G$12</f>
        <v>35</v>
      </c>
      <c r="V13" s="102">
        <f t="shared" si="8"/>
        <v>78.378999999999991</v>
      </c>
      <c r="W13" s="103">
        <f>'[5]น้ำมัน-แก๊สโซฮฮอล์ 91'!$G$13</f>
        <v>35.607999999999997</v>
      </c>
      <c r="X13" s="102">
        <f t="shared" si="9"/>
        <v>79.740555199999989</v>
      </c>
      <c r="Y13" s="103">
        <f>'[5]น้ำมัน-แก๊สโซฮฮอล์ 91'!$G$14</f>
        <v>51.84</v>
      </c>
      <c r="Z13" s="102">
        <f t="shared" si="10"/>
        <v>116.090496</v>
      </c>
      <c r="AA13" s="103">
        <f>'[5]น้ำมัน-แก๊สโซฮฮอล์ 91'!$G$15</f>
        <v>39.877000000000002</v>
      </c>
      <c r="AB13" s="102">
        <f t="shared" si="11"/>
        <v>89.300553800000003</v>
      </c>
      <c r="AC13" s="103">
        <f>'[5]น้ำมัน-แก๊สโซฮฮอล์ 91'!$G$16</f>
        <v>0</v>
      </c>
      <c r="AD13" s="102">
        <f t="shared" si="12"/>
        <v>0</v>
      </c>
      <c r="AE13" s="199">
        <f t="shared" si="0"/>
        <v>1138.1011498</v>
      </c>
    </row>
    <row r="14" spans="1:31" ht="24">
      <c r="A14" s="284"/>
      <c r="B14" s="282" t="s">
        <v>39</v>
      </c>
      <c r="C14" s="283"/>
      <c r="D14" s="101">
        <v>2.2393999999999998</v>
      </c>
      <c r="E14" s="97" t="s">
        <v>13</v>
      </c>
      <c r="F14" s="97" t="s">
        <v>5</v>
      </c>
      <c r="G14" s="97"/>
      <c r="H14" s="102">
        <f t="shared" si="1"/>
        <v>0</v>
      </c>
      <c r="I14" s="97"/>
      <c r="J14" s="102">
        <f t="shared" si="2"/>
        <v>0</v>
      </c>
      <c r="K14" s="97"/>
      <c r="L14" s="102">
        <f t="shared" si="3"/>
        <v>0</v>
      </c>
      <c r="M14" s="97"/>
      <c r="N14" s="102">
        <f t="shared" si="4"/>
        <v>0</v>
      </c>
      <c r="O14" s="97"/>
      <c r="P14" s="102">
        <f t="shared" si="5"/>
        <v>0</v>
      </c>
      <c r="Q14" s="97"/>
      <c r="R14" s="102">
        <f t="shared" si="6"/>
        <v>0</v>
      </c>
      <c r="S14" s="97"/>
      <c r="T14" s="102">
        <f t="shared" si="7"/>
        <v>0</v>
      </c>
      <c r="U14" s="97"/>
      <c r="V14" s="102">
        <f t="shared" si="8"/>
        <v>0</v>
      </c>
      <c r="W14" s="97"/>
      <c r="X14" s="102">
        <f t="shared" si="9"/>
        <v>0</v>
      </c>
      <c r="Y14" s="97"/>
      <c r="Z14" s="102">
        <f t="shared" si="10"/>
        <v>0</v>
      </c>
      <c r="AA14" s="97"/>
      <c r="AB14" s="102">
        <f t="shared" si="11"/>
        <v>0</v>
      </c>
      <c r="AC14" s="97"/>
      <c r="AD14" s="102">
        <f t="shared" si="12"/>
        <v>0</v>
      </c>
      <c r="AE14" s="199">
        <f t="shared" si="0"/>
        <v>0</v>
      </c>
    </row>
    <row r="15" spans="1:31" ht="24">
      <c r="A15" s="284"/>
      <c r="B15" s="280" t="s">
        <v>59</v>
      </c>
      <c r="C15" s="281"/>
      <c r="D15" s="101">
        <v>1</v>
      </c>
      <c r="E15" s="97" t="s">
        <v>60</v>
      </c>
      <c r="F15" s="97" t="s">
        <v>10</v>
      </c>
      <c r="G15" s="97"/>
      <c r="H15" s="102">
        <f t="shared" si="1"/>
        <v>0</v>
      </c>
      <c r="I15" s="97"/>
      <c r="J15" s="102">
        <f t="shared" si="2"/>
        <v>0</v>
      </c>
      <c r="K15" s="97"/>
      <c r="L15" s="102">
        <f t="shared" si="3"/>
        <v>0</v>
      </c>
      <c r="M15" s="97"/>
      <c r="N15" s="102">
        <f t="shared" si="4"/>
        <v>0</v>
      </c>
      <c r="O15" s="97"/>
      <c r="P15" s="102">
        <f t="shared" si="5"/>
        <v>0</v>
      </c>
      <c r="Q15" s="97"/>
      <c r="R15" s="102">
        <f t="shared" si="6"/>
        <v>0</v>
      </c>
      <c r="S15" s="97"/>
      <c r="T15" s="102">
        <f t="shared" si="7"/>
        <v>0</v>
      </c>
      <c r="U15" s="97"/>
      <c r="V15" s="102">
        <f t="shared" si="8"/>
        <v>0</v>
      </c>
      <c r="W15" s="97"/>
      <c r="X15" s="102">
        <f t="shared" si="9"/>
        <v>0</v>
      </c>
      <c r="Y15" s="97"/>
      <c r="Z15" s="102">
        <f t="shared" si="10"/>
        <v>0</v>
      </c>
      <c r="AA15" s="97"/>
      <c r="AB15" s="102">
        <f t="shared" si="11"/>
        <v>0</v>
      </c>
      <c r="AC15" s="97"/>
      <c r="AD15" s="102">
        <f t="shared" si="12"/>
        <v>0</v>
      </c>
      <c r="AE15" s="199">
        <f t="shared" si="0"/>
        <v>0</v>
      </c>
    </row>
    <row r="16" spans="1:31" ht="24">
      <c r="A16" s="284"/>
      <c r="B16" s="288" t="s">
        <v>57</v>
      </c>
      <c r="C16" s="289"/>
      <c r="D16" s="104">
        <v>28</v>
      </c>
      <c r="E16" s="97" t="s">
        <v>45</v>
      </c>
      <c r="F16" s="97" t="s">
        <v>41</v>
      </c>
      <c r="G16" s="107"/>
      <c r="H16" s="102">
        <f t="shared" si="1"/>
        <v>0</v>
      </c>
      <c r="I16" s="198"/>
      <c r="J16" s="102">
        <f t="shared" si="2"/>
        <v>0</v>
      </c>
      <c r="K16" s="198"/>
      <c r="L16" s="102">
        <f t="shared" si="3"/>
        <v>0</v>
      </c>
      <c r="M16" s="198"/>
      <c r="N16" s="102">
        <f t="shared" si="4"/>
        <v>0</v>
      </c>
      <c r="O16" s="198"/>
      <c r="P16" s="102">
        <f t="shared" si="5"/>
        <v>0</v>
      </c>
      <c r="Q16" s="198"/>
      <c r="R16" s="102">
        <f t="shared" si="6"/>
        <v>0</v>
      </c>
      <c r="S16" s="198"/>
      <c r="T16" s="102">
        <f t="shared" si="7"/>
        <v>0</v>
      </c>
      <c r="U16" s="198"/>
      <c r="V16" s="102">
        <f t="shared" si="8"/>
        <v>0</v>
      </c>
      <c r="W16" s="198"/>
      <c r="X16" s="102">
        <f t="shared" si="9"/>
        <v>0</v>
      </c>
      <c r="Y16" s="198"/>
      <c r="Z16" s="102">
        <f t="shared" si="10"/>
        <v>0</v>
      </c>
      <c r="AA16" s="198"/>
      <c r="AB16" s="102">
        <f t="shared" si="11"/>
        <v>0</v>
      </c>
      <c r="AC16" s="198"/>
      <c r="AD16" s="102">
        <f t="shared" si="12"/>
        <v>0</v>
      </c>
      <c r="AE16" s="199">
        <f t="shared" si="0"/>
        <v>0</v>
      </c>
    </row>
    <row r="17" spans="1:47" ht="24">
      <c r="A17" s="284"/>
      <c r="B17" s="290" t="s">
        <v>58</v>
      </c>
      <c r="C17" s="291"/>
      <c r="D17" s="101">
        <v>28</v>
      </c>
      <c r="E17" s="97" t="s">
        <v>45</v>
      </c>
      <c r="F17" s="97" t="s">
        <v>41</v>
      </c>
      <c r="G17" s="197"/>
      <c r="H17" s="102">
        <f t="shared" si="1"/>
        <v>0</v>
      </c>
      <c r="I17" s="197"/>
      <c r="J17" s="102">
        <f t="shared" si="2"/>
        <v>0</v>
      </c>
      <c r="K17" s="197"/>
      <c r="L17" s="102">
        <f t="shared" si="3"/>
        <v>0</v>
      </c>
      <c r="M17" s="197"/>
      <c r="N17" s="102">
        <f t="shared" si="4"/>
        <v>0</v>
      </c>
      <c r="O17" s="197"/>
      <c r="P17" s="102">
        <f t="shared" si="5"/>
        <v>0</v>
      </c>
      <c r="Q17" s="197"/>
      <c r="R17" s="102">
        <f t="shared" si="6"/>
        <v>0</v>
      </c>
      <c r="S17" s="197"/>
      <c r="T17" s="102">
        <f t="shared" si="7"/>
        <v>0</v>
      </c>
      <c r="U17" s="197"/>
      <c r="V17" s="102">
        <f t="shared" si="8"/>
        <v>0</v>
      </c>
      <c r="W17" s="197"/>
      <c r="X17" s="102">
        <f t="shared" si="9"/>
        <v>0</v>
      </c>
      <c r="Y17" s="197">
        <f>'CH4จากบ่อบำบัดไม่เติมอากาศ2568 '!$K$13</f>
        <v>2.8992000000000004</v>
      </c>
      <c r="Z17" s="102">
        <f t="shared" si="10"/>
        <v>81.177600000000012</v>
      </c>
      <c r="AA17" s="197"/>
      <c r="AB17" s="102">
        <f t="shared" si="11"/>
        <v>0</v>
      </c>
      <c r="AC17" s="197"/>
      <c r="AD17" s="102">
        <f t="shared" si="12"/>
        <v>0</v>
      </c>
      <c r="AE17" s="199"/>
    </row>
    <row r="18" spans="1:47" ht="25.15" customHeight="1">
      <c r="A18" s="284"/>
      <c r="B18" s="280" t="s">
        <v>203</v>
      </c>
      <c r="C18" s="281"/>
      <c r="D18" s="101">
        <v>1760</v>
      </c>
      <c r="E18" s="97" t="s">
        <v>204</v>
      </c>
      <c r="F18" s="97" t="s">
        <v>207</v>
      </c>
      <c r="G18" s="105"/>
      <c r="H18" s="102"/>
      <c r="I18" s="105"/>
      <c r="J18" s="102"/>
      <c r="K18" s="105"/>
      <c r="L18" s="102"/>
      <c r="M18" s="105"/>
      <c r="N18" s="102"/>
      <c r="O18" s="105"/>
      <c r="P18" s="102"/>
      <c r="Q18" s="105"/>
      <c r="R18" s="102"/>
      <c r="S18" s="105"/>
      <c r="T18" s="102"/>
      <c r="U18" s="105"/>
      <c r="V18" s="102"/>
      <c r="W18" s="105"/>
      <c r="X18" s="102"/>
      <c r="Y18" s="105"/>
      <c r="Z18" s="102"/>
      <c r="AA18" s="105"/>
      <c r="AB18" s="102"/>
      <c r="AC18" s="105"/>
      <c r="AD18" s="102"/>
      <c r="AE18" s="199"/>
    </row>
    <row r="19" spans="1:47" ht="48">
      <c r="A19" s="284"/>
      <c r="B19" s="280" t="s">
        <v>202</v>
      </c>
      <c r="C19" s="281"/>
      <c r="D19" s="101">
        <v>677</v>
      </c>
      <c r="E19" s="97" t="s">
        <v>205</v>
      </c>
      <c r="F19" s="106" t="s">
        <v>206</v>
      </c>
      <c r="G19" s="97"/>
      <c r="H19" s="102">
        <f t="shared" si="1"/>
        <v>0</v>
      </c>
      <c r="I19" s="97"/>
      <c r="J19" s="102">
        <f t="shared" si="2"/>
        <v>0</v>
      </c>
      <c r="K19" s="97"/>
      <c r="L19" s="102">
        <f t="shared" si="3"/>
        <v>0</v>
      </c>
      <c r="M19" s="97"/>
      <c r="N19" s="102">
        <f t="shared" si="4"/>
        <v>0</v>
      </c>
      <c r="O19" s="97"/>
      <c r="P19" s="102">
        <f t="shared" si="5"/>
        <v>0</v>
      </c>
      <c r="Q19" s="97"/>
      <c r="R19" s="102">
        <f t="shared" si="6"/>
        <v>0</v>
      </c>
      <c r="S19" s="97"/>
      <c r="T19" s="102">
        <f t="shared" si="7"/>
        <v>0</v>
      </c>
      <c r="U19" s="97"/>
      <c r="V19" s="102">
        <f t="shared" si="8"/>
        <v>0</v>
      </c>
      <c r="W19" s="97"/>
      <c r="X19" s="102">
        <f t="shared" si="9"/>
        <v>0</v>
      </c>
      <c r="Y19" s="97"/>
      <c r="Z19" s="102">
        <f t="shared" si="10"/>
        <v>0</v>
      </c>
      <c r="AA19" s="97"/>
      <c r="AB19" s="102">
        <f t="shared" si="11"/>
        <v>0</v>
      </c>
      <c r="AC19" s="97"/>
      <c r="AD19" s="102">
        <f t="shared" si="12"/>
        <v>0</v>
      </c>
      <c r="AE19" s="199">
        <f t="shared" si="0"/>
        <v>0</v>
      </c>
    </row>
    <row r="20" spans="1:47" ht="70.5">
      <c r="A20" s="96" t="s">
        <v>96</v>
      </c>
      <c r="B20" s="282" t="s">
        <v>7</v>
      </c>
      <c r="C20" s="283"/>
      <c r="D20" s="101">
        <v>0.49990000000000001</v>
      </c>
      <c r="E20" s="97" t="s">
        <v>14</v>
      </c>
      <c r="F20" s="97" t="s">
        <v>8</v>
      </c>
      <c r="G20" s="103">
        <f>[6]ไฟฟ้า!$S$5</f>
        <v>8103.37</v>
      </c>
      <c r="H20" s="102">
        <f t="shared" si="1"/>
        <v>4050.8746630000001</v>
      </c>
      <c r="I20" s="103">
        <f>[6]ไฟฟ้า!$S$6</f>
        <v>10545.89</v>
      </c>
      <c r="J20" s="102">
        <f t="shared" si="2"/>
        <v>5271.8904109999994</v>
      </c>
      <c r="K20" s="103">
        <f>[6]ไฟฟ้า!$S$7</f>
        <v>19433.22</v>
      </c>
      <c r="L20" s="102">
        <f t="shared" si="3"/>
        <v>9714.6666780000014</v>
      </c>
      <c r="M20" s="103">
        <f>[6]ไฟฟ้า!$S$8</f>
        <v>23735.809999999998</v>
      </c>
      <c r="N20" s="102">
        <f t="shared" si="4"/>
        <v>11865.531418999999</v>
      </c>
      <c r="O20" s="103">
        <f>[6]ไฟฟ้า!$S$9</f>
        <v>21557.54</v>
      </c>
      <c r="P20" s="102">
        <f t="shared" si="5"/>
        <v>10776.614246000001</v>
      </c>
      <c r="Q20" s="103">
        <f>[6]ไฟฟ้า!$S$10</f>
        <v>23427.23</v>
      </c>
      <c r="R20" s="102">
        <f t="shared" si="6"/>
        <v>11711.272277</v>
      </c>
      <c r="S20" s="103">
        <f>[6]ไฟฟ้า!$S$11</f>
        <v>24150.65</v>
      </c>
      <c r="T20" s="102">
        <f t="shared" si="7"/>
        <v>12072.909935000001</v>
      </c>
      <c r="U20" s="103">
        <f>[6]ไฟฟ้า!$S$12</f>
        <v>23480.75</v>
      </c>
      <c r="V20" s="102">
        <f t="shared" si="8"/>
        <v>11738.026925</v>
      </c>
      <c r="W20" s="103">
        <f>[6]ไฟฟ้า!$S$13</f>
        <v>22638.559999999998</v>
      </c>
      <c r="X20" s="102">
        <f t="shared" si="9"/>
        <v>11317.016143999999</v>
      </c>
      <c r="Y20" s="103">
        <f>[6]ไฟฟ้า!$S$14</f>
        <v>19536.71</v>
      </c>
      <c r="Z20" s="102">
        <f t="shared" si="10"/>
        <v>9766.4013290000003</v>
      </c>
      <c r="AA20" s="103">
        <f>[6]ไฟฟ้า!$S$15</f>
        <v>15050.01</v>
      </c>
      <c r="AB20" s="102">
        <f t="shared" si="11"/>
        <v>7523.4999990000006</v>
      </c>
      <c r="AC20" s="103">
        <f>[6]ไฟฟ้า!$S$16</f>
        <v>13195.6</v>
      </c>
      <c r="AD20" s="102">
        <f t="shared" si="12"/>
        <v>6596.4804400000003</v>
      </c>
      <c r="AE20" s="199">
        <f t="shared" si="0"/>
        <v>112405.18446600001</v>
      </c>
      <c r="AF20" s="93">
        <f>AE20/1000</f>
        <v>112.40518446600001</v>
      </c>
    </row>
    <row r="21" spans="1:47" ht="24">
      <c r="A21" s="284" t="s">
        <v>98</v>
      </c>
      <c r="B21" s="282" t="s">
        <v>40</v>
      </c>
      <c r="C21" s="283"/>
      <c r="D21" s="101">
        <v>2.1019999999999999</v>
      </c>
      <c r="E21" s="97" t="s">
        <v>15</v>
      </c>
      <c r="F21" s="97" t="s">
        <v>10</v>
      </c>
      <c r="G21" s="103">
        <f>[7]กระดาษ!$I$5</f>
        <v>425</v>
      </c>
      <c r="H21" s="102">
        <f t="shared" si="1"/>
        <v>893.34999999999991</v>
      </c>
      <c r="I21" s="103">
        <f>[7]กระดาษ!$I$6</f>
        <v>375</v>
      </c>
      <c r="J21" s="102">
        <f t="shared" si="2"/>
        <v>788.25</v>
      </c>
      <c r="K21" s="103">
        <f>[7]กระดาษ!$I$7</f>
        <v>330</v>
      </c>
      <c r="L21" s="102">
        <f t="shared" si="3"/>
        <v>693.66</v>
      </c>
      <c r="M21" s="103">
        <f>[7]กระดาษ!$I$8</f>
        <v>150</v>
      </c>
      <c r="N21" s="102">
        <f t="shared" si="4"/>
        <v>315.29999999999995</v>
      </c>
      <c r="O21" s="103">
        <f>[7]กระดาษ!$I$9</f>
        <v>625</v>
      </c>
      <c r="P21" s="102">
        <f t="shared" si="5"/>
        <v>1313.75</v>
      </c>
      <c r="Q21" s="103">
        <f>[7]กระดาษ!$I$10</f>
        <v>250</v>
      </c>
      <c r="R21" s="102">
        <f t="shared" si="6"/>
        <v>525.5</v>
      </c>
      <c r="S21" s="103">
        <f>[7]กระดาษ!$I$11</f>
        <v>392.5</v>
      </c>
      <c r="T21" s="102">
        <f t="shared" si="7"/>
        <v>825.03499999999997</v>
      </c>
      <c r="U21" s="103">
        <f>[7]กระดาษ!$I$12</f>
        <v>450</v>
      </c>
      <c r="V21" s="102">
        <f t="shared" si="8"/>
        <v>945.9</v>
      </c>
      <c r="W21" s="103">
        <f>[7]กระดาษ!$I$13</f>
        <v>212.5</v>
      </c>
      <c r="X21" s="102">
        <f t="shared" si="9"/>
        <v>446.67499999999995</v>
      </c>
      <c r="Y21" s="103">
        <f>[7]กระดาษ!$I$14</f>
        <v>422.5</v>
      </c>
      <c r="Z21" s="102">
        <f t="shared" si="10"/>
        <v>888.09499999999991</v>
      </c>
      <c r="AA21" s="103">
        <f>[7]กระดาษ!$I$15</f>
        <v>337.5</v>
      </c>
      <c r="AB21" s="102">
        <f t="shared" si="11"/>
        <v>709.42499999999995</v>
      </c>
      <c r="AC21" s="103">
        <f>[7]กระดาษ!$I$16</f>
        <v>367.5</v>
      </c>
      <c r="AD21" s="102">
        <f t="shared" si="12"/>
        <v>772.4849999999999</v>
      </c>
      <c r="AE21" s="199">
        <f t="shared" si="0"/>
        <v>9117.4249999999993</v>
      </c>
    </row>
    <row r="22" spans="1:47" ht="24">
      <c r="A22" s="284"/>
      <c r="B22" s="282" t="s">
        <v>72</v>
      </c>
      <c r="C22" s="283"/>
      <c r="D22" s="101">
        <v>0.79479999999999995</v>
      </c>
      <c r="E22" s="97" t="s">
        <v>16</v>
      </c>
      <c r="F22" s="97" t="s">
        <v>11</v>
      </c>
      <c r="G22" s="97"/>
      <c r="H22" s="102">
        <f t="shared" si="1"/>
        <v>0</v>
      </c>
      <c r="I22" s="97"/>
      <c r="J22" s="102">
        <f t="shared" si="2"/>
        <v>0</v>
      </c>
      <c r="K22" s="97"/>
      <c r="L22" s="102">
        <f t="shared" si="3"/>
        <v>0</v>
      </c>
      <c r="M22" s="97"/>
      <c r="N22" s="102">
        <f t="shared" si="4"/>
        <v>0</v>
      </c>
      <c r="O22" s="196"/>
      <c r="P22" s="102">
        <f t="shared" si="5"/>
        <v>0</v>
      </c>
      <c r="Q22" s="196"/>
      <c r="R22" s="102">
        <f t="shared" si="6"/>
        <v>0</v>
      </c>
      <c r="S22" s="196"/>
      <c r="T22" s="102">
        <f t="shared" si="7"/>
        <v>0</v>
      </c>
      <c r="U22" s="196"/>
      <c r="V22" s="102">
        <f t="shared" si="8"/>
        <v>0</v>
      </c>
      <c r="W22" s="196"/>
      <c r="X22" s="102">
        <f t="shared" si="9"/>
        <v>0</v>
      </c>
      <c r="Y22" s="196"/>
      <c r="Z22" s="102">
        <f t="shared" si="10"/>
        <v>0</v>
      </c>
      <c r="AA22" s="196"/>
      <c r="AB22" s="102">
        <f t="shared" si="11"/>
        <v>0</v>
      </c>
      <c r="AC22" s="196"/>
      <c r="AD22" s="102">
        <f t="shared" si="12"/>
        <v>0</v>
      </c>
      <c r="AE22" s="199">
        <f t="shared" si="0"/>
        <v>0</v>
      </c>
    </row>
    <row r="23" spans="1:47" ht="24">
      <c r="A23" s="284"/>
      <c r="B23" s="282" t="s">
        <v>73</v>
      </c>
      <c r="C23" s="283"/>
      <c r="D23" s="101">
        <v>0.54100000000000004</v>
      </c>
      <c r="E23" s="97" t="s">
        <v>16</v>
      </c>
      <c r="F23" s="97" t="s">
        <v>11</v>
      </c>
      <c r="G23" s="103">
        <f>[8]น้ำ!$M$5</f>
        <v>598</v>
      </c>
      <c r="H23" s="102">
        <f t="shared" si="1"/>
        <v>323.51800000000003</v>
      </c>
      <c r="I23" s="103">
        <f>[8]น้ำ!$M$6</f>
        <v>543</v>
      </c>
      <c r="J23" s="102">
        <f t="shared" si="2"/>
        <v>293.76300000000003</v>
      </c>
      <c r="K23" s="103">
        <f>[8]น้ำ!$M$7</f>
        <v>563</v>
      </c>
      <c r="L23" s="102">
        <f t="shared" si="3"/>
        <v>304.58300000000003</v>
      </c>
      <c r="M23" s="103">
        <f>[8]น้ำ!$M$8</f>
        <v>749</v>
      </c>
      <c r="N23" s="102">
        <f t="shared" si="4"/>
        <v>405.209</v>
      </c>
      <c r="O23" s="103">
        <f>[8]น้ำ!$M$9</f>
        <v>437</v>
      </c>
      <c r="P23" s="102">
        <f t="shared" si="5"/>
        <v>236.41700000000003</v>
      </c>
      <c r="Q23" s="103">
        <f>[8]น้ำ!$M$10</f>
        <v>665</v>
      </c>
      <c r="R23" s="102">
        <f t="shared" si="6"/>
        <v>359.76500000000004</v>
      </c>
      <c r="S23" s="103">
        <f>[8]น้ำ!$M$11</f>
        <v>639</v>
      </c>
      <c r="T23" s="102">
        <f t="shared" si="7"/>
        <v>345.69900000000001</v>
      </c>
      <c r="U23" s="103">
        <f>[8]น้ำ!$M$12</f>
        <v>606</v>
      </c>
      <c r="V23" s="102">
        <f t="shared" si="8"/>
        <v>327.846</v>
      </c>
      <c r="W23" s="103">
        <f>[8]น้ำ!$M$13</f>
        <v>757</v>
      </c>
      <c r="X23" s="102">
        <f t="shared" si="9"/>
        <v>409.53700000000003</v>
      </c>
      <c r="Y23" s="103">
        <f>[8]น้ำ!$M$14</f>
        <v>604</v>
      </c>
      <c r="Z23" s="102">
        <f t="shared" si="10"/>
        <v>326.76400000000001</v>
      </c>
      <c r="AA23" s="103">
        <f>[8]น้ำ!$M$15</f>
        <v>528</v>
      </c>
      <c r="AB23" s="102">
        <f t="shared" si="11"/>
        <v>285.64800000000002</v>
      </c>
      <c r="AC23" s="103">
        <f>[8]น้ำ!$M$16</f>
        <v>659</v>
      </c>
      <c r="AD23" s="102">
        <f t="shared" si="12"/>
        <v>356.51900000000001</v>
      </c>
      <c r="AE23" s="199">
        <f t="shared" si="0"/>
        <v>3975.2680000000009</v>
      </c>
    </row>
    <row r="24" spans="1:47" ht="24">
      <c r="A24" s="284"/>
      <c r="B24" s="292" t="s">
        <v>29</v>
      </c>
      <c r="C24" s="293"/>
      <c r="D24" s="101">
        <v>2.3199999999999998</v>
      </c>
      <c r="E24" s="97" t="s">
        <v>15</v>
      </c>
      <c r="F24" s="106" t="s">
        <v>10</v>
      </c>
      <c r="G24" s="107">
        <v>710.4</v>
      </c>
      <c r="H24" s="102">
        <f t="shared" si="1"/>
        <v>1648.1279999999999</v>
      </c>
      <c r="I24" s="107">
        <v>694.1</v>
      </c>
      <c r="J24" s="102">
        <f t="shared" si="2"/>
        <v>1610.3119999999999</v>
      </c>
      <c r="K24" s="107">
        <v>811.4</v>
      </c>
      <c r="L24" s="102">
        <f t="shared" si="3"/>
        <v>1882.4479999999999</v>
      </c>
      <c r="M24" s="107">
        <v>498.3</v>
      </c>
      <c r="N24" s="102">
        <f t="shared" si="4"/>
        <v>1156.056</v>
      </c>
      <c r="O24" s="107">
        <v>577.6</v>
      </c>
      <c r="P24" s="102">
        <f t="shared" si="5"/>
        <v>1340.0319999999999</v>
      </c>
      <c r="Q24" s="107">
        <v>1163.5999999999999</v>
      </c>
      <c r="R24" s="102">
        <f t="shared" si="6"/>
        <v>2699.5519999999997</v>
      </c>
      <c r="S24" s="107">
        <v>630.5</v>
      </c>
      <c r="T24" s="102">
        <f t="shared" si="7"/>
        <v>1462.76</v>
      </c>
      <c r="U24" s="107">
        <v>709.2</v>
      </c>
      <c r="V24" s="102">
        <f t="shared" si="8"/>
        <v>1645.3440000000001</v>
      </c>
      <c r="W24" s="107">
        <v>721.6</v>
      </c>
      <c r="X24" s="102">
        <f t="shared" si="9"/>
        <v>1674.1119999999999</v>
      </c>
      <c r="Y24" s="107">
        <v>805.8</v>
      </c>
      <c r="Z24" s="102">
        <f t="shared" si="10"/>
        <v>1869.4559999999997</v>
      </c>
      <c r="AA24" s="107">
        <v>889.7</v>
      </c>
      <c r="AB24" s="102">
        <f t="shared" si="11"/>
        <v>2064.1039999999998</v>
      </c>
      <c r="AC24" s="107">
        <v>583.5</v>
      </c>
      <c r="AD24" s="102">
        <f t="shared" si="12"/>
        <v>1353.7199999999998</v>
      </c>
      <c r="AE24" s="199">
        <f t="shared" si="0"/>
        <v>20406.023999999998</v>
      </c>
    </row>
    <row r="25" spans="1:47" ht="24">
      <c r="A25" s="284"/>
      <c r="B25" s="304" t="s">
        <v>99</v>
      </c>
      <c r="C25" s="305"/>
      <c r="D25" s="101">
        <v>2.7078000000000002</v>
      </c>
      <c r="E25" s="97" t="s">
        <v>13</v>
      </c>
      <c r="F25" s="97" t="s">
        <v>5</v>
      </c>
      <c r="G25" s="97"/>
      <c r="H25" s="102">
        <f t="shared" ref="H25" si="13">G25*D25</f>
        <v>0</v>
      </c>
      <c r="I25" s="97"/>
      <c r="J25" s="102">
        <f t="shared" ref="J25" si="14">I25*D25</f>
        <v>0</v>
      </c>
      <c r="K25" s="97"/>
      <c r="L25" s="102">
        <f t="shared" ref="L25" si="15">K25*D25</f>
        <v>0</v>
      </c>
      <c r="M25" s="97"/>
      <c r="N25" s="102">
        <f t="shared" ref="N25" si="16">M25*D25</f>
        <v>0</v>
      </c>
      <c r="O25" s="196"/>
      <c r="P25" s="102">
        <f t="shared" ref="P25" si="17">O25*D25</f>
        <v>0</v>
      </c>
      <c r="Q25" s="196"/>
      <c r="R25" s="102">
        <f t="shared" ref="R25" si="18">Q25*D25</f>
        <v>0</v>
      </c>
      <c r="S25" s="196"/>
      <c r="T25" s="102">
        <f t="shared" ref="T25" si="19">S25*D25</f>
        <v>0</v>
      </c>
      <c r="U25" s="196"/>
      <c r="V25" s="102">
        <f t="shared" ref="V25" si="20">U25*D25</f>
        <v>0</v>
      </c>
      <c r="W25" s="196"/>
      <c r="X25" s="102">
        <f t="shared" ref="X25" si="21">W25*D25</f>
        <v>0</v>
      </c>
      <c r="Y25" s="196"/>
      <c r="Z25" s="102">
        <f t="shared" ref="Z25" si="22">Y25*D25</f>
        <v>0</v>
      </c>
      <c r="AA25" s="196"/>
      <c r="AB25" s="102">
        <f t="shared" ref="AB25" si="23">AA25*D25</f>
        <v>0</v>
      </c>
      <c r="AC25" s="196"/>
      <c r="AD25" s="102">
        <f t="shared" ref="AD25" si="24">AC25*D25</f>
        <v>0</v>
      </c>
      <c r="AE25" s="199">
        <f t="shared" ref="AE25" si="25">H25+J25+L25+N25+P25+R25+T25+V25+X25+Z25+AB25+AD25</f>
        <v>0</v>
      </c>
      <c r="AG25" s="93"/>
      <c r="AH25" s="93"/>
      <c r="AI25" s="93"/>
      <c r="AJ25" s="93"/>
      <c r="AK25" s="93"/>
      <c r="AL25" s="93"/>
      <c r="AM25" s="93"/>
      <c r="AN25" s="93"/>
      <c r="AO25" s="93"/>
      <c r="AP25" s="93"/>
      <c r="AQ25" s="93"/>
      <c r="AR25" s="93"/>
      <c r="AT25" s="93"/>
      <c r="AU25" s="93"/>
    </row>
    <row r="26" spans="1:47" s="110" customFormat="1" ht="30" customHeight="1">
      <c r="A26" s="287" t="s">
        <v>28</v>
      </c>
      <c r="B26" s="287"/>
      <c r="C26" s="287"/>
      <c r="D26" s="287"/>
      <c r="E26" s="287"/>
      <c r="F26" s="287"/>
      <c r="G26" s="108"/>
      <c r="H26" s="109">
        <f>SUM(H6:H25)</f>
        <v>8198.2796326000007</v>
      </c>
      <c r="I26" s="109"/>
      <c r="J26" s="109">
        <f t="shared" ref="J26:AE26" si="26">SUM(J6:J25)</f>
        <v>8448.4026988000005</v>
      </c>
      <c r="K26" s="109"/>
      <c r="L26" s="109">
        <f t="shared" si="26"/>
        <v>13125.207897800003</v>
      </c>
      <c r="M26" s="109"/>
      <c r="N26" s="109">
        <f t="shared" si="26"/>
        <v>14255.6862576</v>
      </c>
      <c r="O26" s="109"/>
      <c r="P26" s="109">
        <f t="shared" si="26"/>
        <v>14454.5093294</v>
      </c>
      <c r="Q26" s="109"/>
      <c r="R26" s="109">
        <f t="shared" si="26"/>
        <v>15462.084678399999</v>
      </c>
      <c r="S26" s="109"/>
      <c r="T26" s="109">
        <f t="shared" si="26"/>
        <v>15235.215944400003</v>
      </c>
      <c r="U26" s="109"/>
      <c r="V26" s="109">
        <f t="shared" si="26"/>
        <v>15452.930193</v>
      </c>
      <c r="W26" s="109"/>
      <c r="X26" s="109">
        <f t="shared" si="26"/>
        <v>14507.652143799998</v>
      </c>
      <c r="Y26" s="109"/>
      <c r="Z26" s="109">
        <f t="shared" si="26"/>
        <v>13590.889063199998</v>
      </c>
      <c r="AA26" s="109"/>
      <c r="AB26" s="109">
        <f t="shared" si="26"/>
        <v>11200.398119999998</v>
      </c>
      <c r="AC26" s="109"/>
      <c r="AD26" s="109">
        <f t="shared" si="26"/>
        <v>9670.3710441999992</v>
      </c>
      <c r="AE26" s="109">
        <f t="shared" si="26"/>
        <v>153520.44940320001</v>
      </c>
    </row>
    <row r="27" spans="1:47" ht="24">
      <c r="A27" s="111"/>
      <c r="B27" s="112"/>
      <c r="C27" s="112"/>
      <c r="D27" s="112"/>
      <c r="E27" s="112"/>
      <c r="F27" s="112"/>
      <c r="G27" s="113"/>
      <c r="H27" s="114"/>
      <c r="I27" s="114"/>
      <c r="J27" s="114"/>
      <c r="K27" s="114"/>
      <c r="L27" s="114"/>
      <c r="M27" s="114"/>
      <c r="N27" s="114"/>
      <c r="O27" s="114"/>
      <c r="P27" s="114"/>
      <c r="Q27" s="114"/>
      <c r="R27" s="114"/>
      <c r="S27" s="114"/>
      <c r="T27" s="114"/>
      <c r="U27" s="114"/>
      <c r="V27" s="114"/>
      <c r="W27" s="114"/>
      <c r="X27" s="114"/>
      <c r="Y27" s="114"/>
      <c r="Z27" s="114"/>
      <c r="AA27" s="114"/>
      <c r="AB27" s="114"/>
      <c r="AC27" s="114"/>
      <c r="AD27" s="114"/>
      <c r="AE27" s="114"/>
      <c r="AG27" s="93"/>
      <c r="AH27" s="93"/>
      <c r="AI27" s="93"/>
      <c r="AJ27" s="93"/>
      <c r="AK27" s="93"/>
      <c r="AL27" s="93"/>
      <c r="AM27" s="93"/>
      <c r="AN27" s="93"/>
      <c r="AO27" s="93"/>
      <c r="AP27" s="93"/>
      <c r="AQ27" s="93"/>
      <c r="AR27" s="93"/>
      <c r="AT27" s="93"/>
      <c r="AU27" s="93"/>
    </row>
    <row r="28" spans="1:47" s="92" customFormat="1" ht="24">
      <c r="B28" s="91" t="s">
        <v>89</v>
      </c>
      <c r="C28" s="93" t="s">
        <v>209</v>
      </c>
      <c r="G28" s="115"/>
      <c r="H28" s="116"/>
      <c r="K28" s="117"/>
    </row>
    <row r="29" spans="1:47" ht="24">
      <c r="C29" s="93" t="s">
        <v>208</v>
      </c>
      <c r="L29" s="116"/>
      <c r="M29" s="116"/>
      <c r="N29" s="116"/>
      <c r="O29" s="116"/>
      <c r="Q29" s="116"/>
      <c r="R29" s="116"/>
      <c r="S29" s="116"/>
      <c r="T29" s="116"/>
      <c r="AG29" s="93"/>
      <c r="AH29" s="93"/>
      <c r="AI29" s="93"/>
      <c r="AJ29" s="93"/>
      <c r="AK29" s="93"/>
      <c r="AL29" s="93"/>
      <c r="AM29" s="93"/>
      <c r="AN29" s="93"/>
      <c r="AO29" s="93"/>
      <c r="AP29" s="93"/>
      <c r="AQ29" s="93"/>
      <c r="AR29" s="93"/>
      <c r="AT29" s="93"/>
      <c r="AU29" s="93"/>
    </row>
    <row r="30" spans="1:47" ht="24">
      <c r="C30" s="118" t="s">
        <v>210</v>
      </c>
      <c r="L30" s="116"/>
      <c r="M30" s="116"/>
      <c r="N30" s="116"/>
      <c r="O30" s="116"/>
      <c r="Q30" s="116"/>
      <c r="R30" s="116"/>
      <c r="S30" s="116"/>
      <c r="T30" s="116"/>
      <c r="AG30" s="93"/>
      <c r="AH30" s="93"/>
      <c r="AI30" s="93"/>
      <c r="AJ30" s="93"/>
      <c r="AK30" s="93"/>
      <c r="AL30" s="93"/>
      <c r="AM30" s="93"/>
      <c r="AN30" s="93"/>
      <c r="AO30" s="93"/>
      <c r="AP30" s="93"/>
      <c r="AQ30" s="93"/>
      <c r="AR30" s="93"/>
      <c r="AT30" s="93"/>
      <c r="AU30" s="93"/>
    </row>
    <row r="31" spans="1:47" ht="24">
      <c r="C31" s="118" t="s">
        <v>238</v>
      </c>
      <c r="L31" s="116"/>
      <c r="M31" s="116"/>
      <c r="N31" s="116"/>
      <c r="O31" s="116"/>
      <c r="Q31" s="116"/>
      <c r="R31" s="116"/>
      <c r="S31" s="116"/>
      <c r="T31" s="116"/>
      <c r="AG31" s="93"/>
      <c r="AH31" s="93"/>
      <c r="AI31" s="93"/>
      <c r="AJ31" s="93"/>
      <c r="AK31" s="93"/>
      <c r="AL31" s="93"/>
      <c r="AM31" s="93"/>
      <c r="AN31" s="93"/>
      <c r="AO31" s="93"/>
      <c r="AP31" s="93"/>
      <c r="AQ31" s="93"/>
      <c r="AR31" s="93"/>
      <c r="AT31" s="93"/>
      <c r="AU31" s="93"/>
    </row>
    <row r="32" spans="1:47" ht="24">
      <c r="C32" s="118" t="s">
        <v>212</v>
      </c>
      <c r="L32" s="116"/>
      <c r="M32" s="116"/>
      <c r="N32" s="116"/>
      <c r="O32" s="116"/>
      <c r="Q32" s="116"/>
      <c r="R32" s="116"/>
      <c r="S32" s="116"/>
      <c r="T32" s="116"/>
      <c r="AG32" s="93"/>
      <c r="AH32" s="93"/>
      <c r="AI32" s="93"/>
      <c r="AJ32" s="93"/>
      <c r="AK32" s="93"/>
      <c r="AL32" s="93"/>
      <c r="AM32" s="93"/>
      <c r="AN32" s="93"/>
      <c r="AO32" s="93"/>
      <c r="AP32" s="93"/>
      <c r="AQ32" s="93"/>
      <c r="AR32" s="93"/>
      <c r="AT32" s="93"/>
      <c r="AU32" s="93"/>
    </row>
    <row r="33" spans="1:47" ht="24">
      <c r="C33" s="118" t="s">
        <v>213</v>
      </c>
      <c r="L33" s="119"/>
      <c r="M33" s="120"/>
      <c r="N33" s="121"/>
      <c r="O33" s="119"/>
      <c r="Q33" s="119"/>
      <c r="R33" s="120"/>
      <c r="S33" s="121"/>
      <c r="T33" s="119"/>
      <c r="AG33" s="93"/>
      <c r="AH33" s="93"/>
      <c r="AI33" s="93"/>
      <c r="AJ33" s="93"/>
      <c r="AK33" s="93"/>
      <c r="AL33" s="93"/>
      <c r="AM33" s="93"/>
      <c r="AN33" s="93"/>
      <c r="AO33" s="93"/>
      <c r="AP33" s="93"/>
      <c r="AQ33" s="93"/>
      <c r="AR33" s="93"/>
      <c r="AT33" s="93"/>
      <c r="AU33" s="93"/>
    </row>
    <row r="34" spans="1:47" ht="24">
      <c r="C34" s="118" t="s">
        <v>214</v>
      </c>
      <c r="F34" s="306"/>
      <c r="L34" s="119"/>
      <c r="M34" s="120"/>
      <c r="N34" s="121"/>
      <c r="O34" s="119"/>
      <c r="Q34" s="119"/>
      <c r="R34" s="120"/>
      <c r="S34" s="121"/>
      <c r="T34" s="119"/>
      <c r="AG34" s="93"/>
      <c r="AH34" s="93"/>
      <c r="AI34" s="93"/>
      <c r="AJ34" s="93"/>
      <c r="AK34" s="93"/>
      <c r="AL34" s="93"/>
      <c r="AM34" s="93"/>
      <c r="AN34" s="93"/>
      <c r="AO34" s="93"/>
      <c r="AP34" s="93"/>
      <c r="AQ34" s="93"/>
      <c r="AR34" s="93"/>
      <c r="AT34" s="93"/>
      <c r="AU34" s="93"/>
    </row>
    <row r="35" spans="1:47" ht="24">
      <c r="C35" s="93" t="s">
        <v>215</v>
      </c>
      <c r="F35" s="306"/>
      <c r="L35" s="119"/>
      <c r="M35" s="120"/>
      <c r="N35" s="121"/>
      <c r="O35" s="119"/>
      <c r="Q35" s="119"/>
      <c r="R35" s="120"/>
      <c r="S35" s="121"/>
      <c r="T35" s="119"/>
      <c r="AG35" s="93"/>
      <c r="AH35" s="93"/>
      <c r="AI35" s="93"/>
      <c r="AJ35" s="93"/>
      <c r="AK35" s="93"/>
      <c r="AL35" s="93"/>
      <c r="AM35" s="93"/>
      <c r="AN35" s="93"/>
      <c r="AO35" s="93"/>
      <c r="AP35" s="93"/>
      <c r="AQ35" s="93"/>
      <c r="AR35" s="93"/>
      <c r="AT35" s="93"/>
      <c r="AU35" s="93"/>
    </row>
    <row r="36" spans="1:47" ht="30" customHeight="1">
      <c r="F36" s="306"/>
      <c r="L36" s="119"/>
      <c r="M36" s="120"/>
      <c r="N36" s="121"/>
      <c r="O36" s="119"/>
      <c r="Q36" s="119"/>
      <c r="R36" s="120"/>
      <c r="S36" s="121"/>
      <c r="T36" s="119"/>
      <c r="AG36" s="93"/>
      <c r="AH36" s="93"/>
      <c r="AI36" s="93"/>
      <c r="AJ36" s="93"/>
      <c r="AK36" s="93"/>
      <c r="AL36" s="93"/>
      <c r="AM36" s="93"/>
      <c r="AN36" s="93"/>
      <c r="AO36" s="93"/>
      <c r="AP36" s="93"/>
      <c r="AQ36" s="93"/>
      <c r="AR36" s="93"/>
      <c r="AT36" s="93"/>
      <c r="AU36" s="93"/>
    </row>
    <row r="37" spans="1:47" ht="24">
      <c r="C37" s="122" t="s">
        <v>216</v>
      </c>
      <c r="D37" s="285" t="s">
        <v>217</v>
      </c>
      <c r="E37" s="285"/>
      <c r="F37" s="286" t="s">
        <v>218</v>
      </c>
      <c r="G37" s="286"/>
      <c r="K37" s="93"/>
      <c r="AG37" s="93"/>
      <c r="AH37" s="93"/>
      <c r="AI37" s="93"/>
      <c r="AJ37" s="93"/>
      <c r="AK37" s="93"/>
      <c r="AL37" s="93"/>
      <c r="AM37" s="93"/>
      <c r="AN37" s="93"/>
      <c r="AO37" s="93"/>
      <c r="AP37" s="93"/>
      <c r="AQ37" s="93"/>
      <c r="AR37" s="93"/>
      <c r="AT37" s="93"/>
      <c r="AU37" s="93"/>
    </row>
    <row r="38" spans="1:47" ht="24">
      <c r="C38" s="123" t="s">
        <v>83</v>
      </c>
      <c r="D38" s="123" t="s">
        <v>219</v>
      </c>
      <c r="E38" s="123" t="s">
        <v>256</v>
      </c>
      <c r="F38" s="123" t="s">
        <v>219</v>
      </c>
      <c r="G38" s="123" t="s">
        <v>256</v>
      </c>
      <c r="K38" s="93"/>
      <c r="AG38" s="93"/>
      <c r="AH38" s="93"/>
      <c r="AI38" s="93"/>
      <c r="AJ38" s="93"/>
      <c r="AK38" s="93"/>
      <c r="AL38" s="93"/>
      <c r="AM38" s="93"/>
      <c r="AN38" s="93"/>
      <c r="AO38" s="93"/>
      <c r="AP38" s="93"/>
      <c r="AQ38" s="93"/>
      <c r="AR38" s="93"/>
      <c r="AT38" s="93"/>
      <c r="AU38" s="93"/>
    </row>
    <row r="39" spans="1:47" ht="24">
      <c r="C39" s="124" t="s">
        <v>4</v>
      </c>
      <c r="D39" s="125">
        <f>'สรุปการคำนวณ ปี 2567'!C38</f>
        <v>8.219796478200001</v>
      </c>
      <c r="E39" s="125">
        <f>(SUM(AE8:AE19))/1000</f>
        <v>7.6165479371999991</v>
      </c>
      <c r="F39" s="205">
        <f>D39*100/$D$42</f>
        <v>5.3039645313779431</v>
      </c>
      <c r="G39" s="205">
        <f>(E39*100)/$E$42</f>
        <v>4.9612595369599264</v>
      </c>
      <c r="K39" s="93"/>
      <c r="AG39" s="93"/>
      <c r="AH39" s="93"/>
      <c r="AI39" s="93"/>
      <c r="AJ39" s="93"/>
      <c r="AK39" s="93"/>
      <c r="AL39" s="93"/>
      <c r="AM39" s="93"/>
      <c r="AN39" s="93"/>
      <c r="AO39" s="93"/>
      <c r="AP39" s="93"/>
      <c r="AQ39" s="93"/>
      <c r="AR39" s="93"/>
      <c r="AT39" s="93"/>
      <c r="AU39" s="93"/>
    </row>
    <row r="40" spans="1:47" ht="24">
      <c r="C40" s="124" t="s">
        <v>6</v>
      </c>
      <c r="D40" s="125">
        <f>'สรุปการคำนวณ ปี 2567'!C39</f>
        <v>116.57574518700001</v>
      </c>
      <c r="E40" s="125">
        <f>$AE$20/1000</f>
        <v>112.40518446600001</v>
      </c>
      <c r="F40" s="205">
        <f t="shared" ref="F40:F42" si="27">D40*100/$D$42</f>
        <v>75.222497215186706</v>
      </c>
      <c r="G40" s="205">
        <f>(E40*100)/$E$42</f>
        <v>73.218378986621829</v>
      </c>
      <c r="K40" s="93"/>
      <c r="AG40" s="93"/>
      <c r="AH40" s="93"/>
      <c r="AI40" s="93"/>
      <c r="AJ40" s="93"/>
      <c r="AK40" s="93"/>
      <c r="AL40" s="93"/>
      <c r="AM40" s="93"/>
      <c r="AN40" s="93"/>
      <c r="AO40" s="93"/>
      <c r="AP40" s="93"/>
      <c r="AQ40" s="93"/>
      <c r="AR40" s="93"/>
      <c r="AT40" s="93"/>
      <c r="AU40" s="93"/>
    </row>
    <row r="41" spans="1:47" ht="24">
      <c r="C41" s="124" t="s">
        <v>9</v>
      </c>
      <c r="D41" s="125">
        <f>'สรุปการคำนวณ ปี 2567'!C40</f>
        <v>30.179033100000002</v>
      </c>
      <c r="E41" s="125">
        <f>SUM(AE21:AE24)/1000</f>
        <v>33.498716999999999</v>
      </c>
      <c r="F41" s="205">
        <f t="shared" si="27"/>
        <v>19.473538253435358</v>
      </c>
      <c r="G41" s="205">
        <f>(E41*100)/$E$42</f>
        <v>21.820361476418231</v>
      </c>
      <c r="K41" s="93"/>
      <c r="AG41" s="93"/>
      <c r="AH41" s="93"/>
      <c r="AI41" s="93"/>
      <c r="AJ41" s="93"/>
      <c r="AK41" s="93"/>
      <c r="AL41" s="93"/>
      <c r="AM41" s="93"/>
      <c r="AN41" s="93"/>
      <c r="AO41" s="93"/>
      <c r="AP41" s="93"/>
      <c r="AQ41" s="93"/>
      <c r="AR41" s="93"/>
      <c r="AT41" s="93"/>
      <c r="AU41" s="93"/>
    </row>
    <row r="42" spans="1:47" ht="24">
      <c r="A42" s="127"/>
      <c r="B42" s="128"/>
      <c r="C42" s="124" t="s">
        <v>28</v>
      </c>
      <c r="D42" s="125">
        <f>SUM(D39:D41)</f>
        <v>154.9745747652</v>
      </c>
      <c r="E42" s="125">
        <f>SUM(E39:E41)</f>
        <v>153.52044940320002</v>
      </c>
      <c r="F42" s="126">
        <f t="shared" si="27"/>
        <v>100</v>
      </c>
      <c r="G42" s="126">
        <f>(E42*100)/$E$42</f>
        <v>100</v>
      </c>
      <c r="K42" s="93"/>
      <c r="AG42" s="93"/>
      <c r="AH42" s="93"/>
      <c r="AI42" s="93"/>
      <c r="AJ42" s="93"/>
      <c r="AK42" s="93"/>
      <c r="AL42" s="93"/>
      <c r="AM42" s="93"/>
      <c r="AN42" s="93"/>
      <c r="AO42" s="93"/>
      <c r="AP42" s="93"/>
      <c r="AQ42" s="93"/>
      <c r="AR42" s="93"/>
      <c r="AT42" s="93"/>
      <c r="AU42" s="93"/>
    </row>
    <row r="43" spans="1:47" ht="24">
      <c r="A43" s="127"/>
      <c r="B43" s="128"/>
      <c r="C43" s="120"/>
      <c r="E43" s="158"/>
      <c r="K43" s="93"/>
      <c r="AG43" s="93"/>
      <c r="AH43" s="93"/>
      <c r="AI43" s="93"/>
      <c r="AJ43" s="93"/>
      <c r="AK43" s="93"/>
      <c r="AL43" s="93"/>
      <c r="AM43" s="93"/>
      <c r="AN43" s="93"/>
      <c r="AO43" s="93"/>
      <c r="AP43" s="93"/>
      <c r="AQ43" s="93"/>
      <c r="AR43" s="93"/>
      <c r="AT43" s="93"/>
      <c r="AU43" s="93"/>
    </row>
    <row r="44" spans="1:47" ht="24">
      <c r="A44" s="127"/>
      <c r="B44" s="128"/>
      <c r="C44" s="230">
        <f>(E42-D42)/E42</f>
        <v>-9.4718675437232974E-3</v>
      </c>
      <c r="D44" s="231"/>
      <c r="E44" s="232" t="s">
        <v>295</v>
      </c>
      <c r="F44" s="158"/>
      <c r="K44" s="93"/>
      <c r="AG44" s="93"/>
      <c r="AH44" s="93"/>
      <c r="AI44" s="93"/>
      <c r="AJ44" s="93"/>
      <c r="AK44" s="93"/>
      <c r="AL44" s="93"/>
      <c r="AM44" s="93"/>
      <c r="AN44" s="93"/>
      <c r="AO44" s="93"/>
      <c r="AP44" s="93"/>
      <c r="AQ44" s="93"/>
      <c r="AR44" s="93"/>
      <c r="AT44" s="93"/>
      <c r="AU44" s="93"/>
    </row>
    <row r="45" spans="1:47" ht="24">
      <c r="C45" s="231"/>
      <c r="D45" s="257"/>
      <c r="E45" s="144"/>
      <c r="K45" s="93"/>
      <c r="AG45" s="93"/>
      <c r="AH45" s="93"/>
      <c r="AI45" s="93"/>
      <c r="AJ45" s="93"/>
      <c r="AK45" s="93"/>
      <c r="AL45" s="93"/>
      <c r="AM45" s="93"/>
      <c r="AN45" s="93"/>
      <c r="AO45" s="93"/>
      <c r="AP45" s="93"/>
      <c r="AQ45" s="93"/>
      <c r="AR45" s="93"/>
      <c r="AT45" s="93"/>
      <c r="AU45" s="93"/>
    </row>
    <row r="46" spans="1:47" ht="24">
      <c r="C46" s="231"/>
      <c r="D46" s="231"/>
      <c r="E46" s="231">
        <f>E42/D42*100</f>
        <v>99.061700692385756</v>
      </c>
      <c r="K46" s="93"/>
      <c r="AS46" s="95"/>
    </row>
    <row r="47" spans="1:47" ht="24">
      <c r="C47" s="231"/>
      <c r="D47" s="231"/>
      <c r="E47" s="231"/>
      <c r="K47" s="93"/>
      <c r="AS47" s="95"/>
    </row>
    <row r="48" spans="1:47" ht="24">
      <c r="K48" s="93"/>
      <c r="AS48" s="95"/>
    </row>
    <row r="49" spans="3:45" ht="24">
      <c r="K49" s="93"/>
      <c r="AS49" s="95"/>
    </row>
    <row r="50" spans="3:45" ht="24">
      <c r="K50" s="93"/>
      <c r="AS50" s="95"/>
    </row>
    <row r="51" spans="3:45" ht="24">
      <c r="K51" s="93"/>
      <c r="AS51" s="95"/>
    </row>
    <row r="52" spans="3:45" ht="24">
      <c r="K52" s="93"/>
      <c r="AS52" s="95"/>
    </row>
    <row r="53" spans="3:45" ht="24">
      <c r="K53" s="93"/>
      <c r="AS53" s="95"/>
    </row>
    <row r="54" spans="3:45" ht="24">
      <c r="K54" s="93"/>
      <c r="AS54" s="95"/>
    </row>
    <row r="55" spans="3:45" ht="24">
      <c r="K55" s="93"/>
      <c r="AS55" s="95"/>
    </row>
    <row r="56" spans="3:45" ht="24">
      <c r="K56" s="93"/>
      <c r="AS56" s="95"/>
    </row>
    <row r="57" spans="3:45" ht="24">
      <c r="K57" s="93"/>
      <c r="AS57" s="95"/>
    </row>
    <row r="58" spans="3:45" ht="24">
      <c r="K58" s="93"/>
      <c r="AS58" s="95"/>
    </row>
    <row r="59" spans="3:45" ht="24">
      <c r="K59" s="93"/>
      <c r="AS59" s="95"/>
    </row>
    <row r="60" spans="3:45" ht="24">
      <c r="K60" s="93"/>
      <c r="AS60" s="95"/>
    </row>
    <row r="61" spans="3:45" ht="24">
      <c r="K61" s="93"/>
      <c r="AS61" s="95"/>
    </row>
    <row r="62" spans="3:45" ht="24">
      <c r="C62" s="272" t="s">
        <v>243</v>
      </c>
      <c r="D62" s="272"/>
      <c r="E62" s="272"/>
      <c r="F62" s="272"/>
      <c r="G62" s="272"/>
      <c r="H62" s="272"/>
      <c r="I62" s="272"/>
      <c r="J62" s="272"/>
      <c r="K62" s="272"/>
      <c r="L62" s="272"/>
      <c r="M62" s="272"/>
      <c r="N62" s="272"/>
      <c r="O62" s="272"/>
      <c r="P62" s="272"/>
      <c r="Q62" s="272"/>
      <c r="AS62" s="95"/>
    </row>
    <row r="63" spans="3:45" ht="24">
      <c r="C63" s="272"/>
      <c r="D63" s="272"/>
      <c r="E63" s="272"/>
      <c r="F63" s="272"/>
      <c r="G63" s="272"/>
      <c r="H63" s="272"/>
      <c r="I63" s="272"/>
      <c r="J63" s="272"/>
      <c r="K63" s="272"/>
      <c r="L63" s="272"/>
      <c r="M63" s="272"/>
      <c r="N63" s="272"/>
      <c r="O63" s="272"/>
      <c r="P63" s="272"/>
      <c r="Q63" s="272"/>
      <c r="AS63" s="95"/>
    </row>
    <row r="64" spans="3:45" ht="24">
      <c r="C64" s="272"/>
      <c r="D64" s="272"/>
      <c r="E64" s="272"/>
      <c r="F64" s="272"/>
      <c r="G64" s="272"/>
      <c r="H64" s="272"/>
      <c r="I64" s="272"/>
      <c r="J64" s="272"/>
      <c r="K64" s="272"/>
      <c r="L64" s="272"/>
      <c r="M64" s="272"/>
      <c r="N64" s="272"/>
      <c r="O64" s="272"/>
      <c r="P64" s="272"/>
      <c r="Q64" s="272"/>
      <c r="AS64" s="95"/>
    </row>
    <row r="65" spans="1:47" ht="24">
      <c r="C65" s="272"/>
      <c r="D65" s="272"/>
      <c r="E65" s="272"/>
      <c r="F65" s="272"/>
      <c r="G65" s="272"/>
      <c r="H65" s="272"/>
      <c r="I65" s="272"/>
      <c r="J65" s="272"/>
      <c r="K65" s="272"/>
      <c r="L65" s="272"/>
      <c r="M65" s="272"/>
      <c r="N65" s="272"/>
      <c r="O65" s="272"/>
      <c r="P65" s="272"/>
      <c r="Q65" s="272"/>
      <c r="AS65" s="95"/>
    </row>
    <row r="66" spans="1:47" ht="24">
      <c r="C66" s="272"/>
      <c r="D66" s="272"/>
      <c r="E66" s="272"/>
      <c r="F66" s="272"/>
      <c r="G66" s="272"/>
      <c r="H66" s="272"/>
      <c r="I66" s="272"/>
      <c r="J66" s="272"/>
      <c r="K66" s="272"/>
      <c r="L66" s="272"/>
      <c r="M66" s="272"/>
      <c r="N66" s="272"/>
      <c r="O66" s="272"/>
      <c r="P66" s="272"/>
      <c r="Q66" s="272"/>
      <c r="AS66" s="95"/>
    </row>
    <row r="67" spans="1:47" ht="24" hidden="1">
      <c r="A67" s="129"/>
      <c r="B67" s="130"/>
      <c r="C67" s="273"/>
      <c r="D67" s="273"/>
      <c r="E67" s="273"/>
      <c r="F67" s="273"/>
      <c r="G67" s="273"/>
      <c r="H67" s="273"/>
      <c r="I67" s="273"/>
      <c r="J67" s="273"/>
      <c r="K67" s="273"/>
      <c r="L67" s="273"/>
      <c r="M67" s="273"/>
      <c r="N67" s="273"/>
      <c r="O67" s="273"/>
      <c r="P67" s="273"/>
      <c r="Q67" s="273"/>
      <c r="AG67" s="93"/>
      <c r="AH67" s="93"/>
      <c r="AI67" s="93"/>
      <c r="AJ67" s="93"/>
      <c r="AK67" s="93"/>
      <c r="AL67" s="93"/>
      <c r="AM67" s="93"/>
      <c r="AN67" s="93"/>
      <c r="AO67" s="93"/>
      <c r="AP67" s="93"/>
      <c r="AQ67" s="93"/>
      <c r="AR67" s="93"/>
      <c r="AT67" s="93"/>
      <c r="AU67" s="93"/>
    </row>
    <row r="68" spans="1:47" ht="24">
      <c r="A68" s="131"/>
      <c r="B68" s="132"/>
      <c r="C68" s="244" t="s">
        <v>17</v>
      </c>
      <c r="D68" s="245" t="s">
        <v>18</v>
      </c>
      <c r="E68" s="245" t="s">
        <v>19</v>
      </c>
      <c r="F68" s="245" t="s">
        <v>20</v>
      </c>
      <c r="G68" s="245" t="s">
        <v>21</v>
      </c>
      <c r="H68" s="246" t="s">
        <v>66</v>
      </c>
      <c r="I68" s="245" t="s">
        <v>67</v>
      </c>
      <c r="J68" s="245" t="s">
        <v>23</v>
      </c>
      <c r="K68" s="245" t="s">
        <v>225</v>
      </c>
      <c r="L68" s="245" t="s">
        <v>25</v>
      </c>
      <c r="M68" s="245" t="s">
        <v>26</v>
      </c>
      <c r="N68" s="245" t="s">
        <v>22</v>
      </c>
      <c r="O68" s="245" t="s">
        <v>27</v>
      </c>
      <c r="P68" s="245" t="s">
        <v>28</v>
      </c>
      <c r="Q68" s="245" t="s">
        <v>226</v>
      </c>
      <c r="Y68" s="92"/>
      <c r="Z68" s="92"/>
      <c r="AG68" s="93"/>
      <c r="AH68" s="93"/>
      <c r="AI68" s="93"/>
      <c r="AJ68" s="93"/>
      <c r="AK68" s="93"/>
      <c r="AL68" s="93"/>
      <c r="AM68" s="93"/>
      <c r="AN68" s="93"/>
      <c r="AO68" s="93"/>
      <c r="AP68" s="93"/>
      <c r="AQ68" s="93"/>
      <c r="AR68" s="93"/>
      <c r="AT68" s="93"/>
      <c r="AU68" s="93"/>
    </row>
    <row r="69" spans="1:47" ht="24">
      <c r="A69" s="131"/>
      <c r="B69" s="132"/>
      <c r="C69" s="247" t="s">
        <v>220</v>
      </c>
      <c r="D69" s="248">
        <f>H8</f>
        <v>0</v>
      </c>
      <c r="E69" s="249">
        <f>J8</f>
        <v>0</v>
      </c>
      <c r="F69" s="249">
        <f>L8</f>
        <v>0</v>
      </c>
      <c r="G69" s="249">
        <f>N8</f>
        <v>0</v>
      </c>
      <c r="H69" s="249">
        <f>P8</f>
        <v>0</v>
      </c>
      <c r="I69" s="249">
        <f>R8</f>
        <v>0</v>
      </c>
      <c r="J69" s="249">
        <f>T8</f>
        <v>0</v>
      </c>
      <c r="K69" s="249">
        <f>V8</f>
        <v>0</v>
      </c>
      <c r="L69" s="249">
        <f>X8</f>
        <v>0</v>
      </c>
      <c r="M69" s="249">
        <f>Z8</f>
        <v>0</v>
      </c>
      <c r="N69" s="249">
        <f>AB8</f>
        <v>0</v>
      </c>
      <c r="O69" s="249">
        <f>AD8</f>
        <v>0</v>
      </c>
      <c r="P69" s="249">
        <f t="shared" ref="P69:P88" si="28">SUM(D69:O69)</f>
        <v>0</v>
      </c>
      <c r="Q69" s="249">
        <f t="shared" ref="Q69:Q88" si="29">AVERAGE(D69:O69)</f>
        <v>0</v>
      </c>
      <c r="Y69" s="92"/>
      <c r="Z69" s="92"/>
      <c r="AG69" s="93"/>
      <c r="AH69" s="93"/>
      <c r="AI69" s="93"/>
      <c r="AJ69" s="93"/>
      <c r="AK69" s="93"/>
      <c r="AL69" s="93"/>
      <c r="AM69" s="93"/>
      <c r="AN69" s="93"/>
      <c r="AO69" s="93"/>
      <c r="AP69" s="93"/>
      <c r="AQ69" s="93"/>
      <c r="AR69" s="93"/>
      <c r="AT69" s="93"/>
      <c r="AU69" s="93"/>
    </row>
    <row r="70" spans="1:47" ht="24">
      <c r="A70" s="131"/>
      <c r="B70" s="132"/>
      <c r="C70" s="247" t="s">
        <v>221</v>
      </c>
      <c r="D70" s="248">
        <f>H9</f>
        <v>0</v>
      </c>
      <c r="E70" s="249">
        <f>J9</f>
        <v>0</v>
      </c>
      <c r="F70" s="249">
        <f>L9</f>
        <v>0</v>
      </c>
      <c r="G70" s="249">
        <f>N9</f>
        <v>0</v>
      </c>
      <c r="H70" s="249">
        <f>P9</f>
        <v>0</v>
      </c>
      <c r="I70" s="249">
        <f>R9</f>
        <v>0</v>
      </c>
      <c r="J70" s="249">
        <f>T9</f>
        <v>0</v>
      </c>
      <c r="K70" s="249">
        <f>V9</f>
        <v>0</v>
      </c>
      <c r="L70" s="249">
        <f>X9</f>
        <v>0</v>
      </c>
      <c r="M70" s="249">
        <f>Z9</f>
        <v>0</v>
      </c>
      <c r="N70" s="249">
        <f>AB9</f>
        <v>0</v>
      </c>
      <c r="O70" s="249">
        <f>AD9</f>
        <v>0</v>
      </c>
      <c r="P70" s="249">
        <f t="shared" si="28"/>
        <v>0</v>
      </c>
      <c r="Q70" s="249">
        <f t="shared" si="29"/>
        <v>0</v>
      </c>
      <c r="Y70" s="92"/>
      <c r="Z70" s="92"/>
      <c r="AG70" s="93"/>
      <c r="AH70" s="93"/>
      <c r="AI70" s="93"/>
      <c r="AJ70" s="93"/>
      <c r="AK70" s="93"/>
      <c r="AL70" s="93"/>
      <c r="AM70" s="93"/>
      <c r="AN70" s="93"/>
      <c r="AO70" s="93"/>
      <c r="AP70" s="93"/>
      <c r="AQ70" s="93"/>
      <c r="AR70" s="93"/>
      <c r="AT70" s="93"/>
      <c r="AU70" s="93"/>
    </row>
    <row r="71" spans="1:47" ht="24">
      <c r="A71" s="131"/>
      <c r="B71" s="132"/>
      <c r="C71" s="247" t="s">
        <v>227</v>
      </c>
      <c r="D71" s="249">
        <f t="shared" ref="D71:D84" si="30">H12</f>
        <v>1162.3569750000001</v>
      </c>
      <c r="E71" s="249">
        <f t="shared" ref="E71:E84" si="31">J12</f>
        <v>343.9918902</v>
      </c>
      <c r="F71" s="249">
        <f t="shared" ref="F71:F84" si="32">L12</f>
        <v>370.13173300000005</v>
      </c>
      <c r="G71" s="249">
        <f t="shared" ref="G71:G84" si="33">N12</f>
        <v>456.93749739999998</v>
      </c>
      <c r="H71" s="249">
        <f t="shared" ref="H71:H84" si="34">P12</f>
        <v>627.0191334000001</v>
      </c>
      <c r="I71" s="249">
        <f t="shared" ref="I71:I84" si="35">R12</f>
        <v>165.99540140000002</v>
      </c>
      <c r="J71" s="249">
        <f t="shared" ref="J71:J84" si="36">T12</f>
        <v>391.51663480000002</v>
      </c>
      <c r="K71" s="249">
        <f t="shared" ref="K71:K84" si="37">V12</f>
        <v>717.43426799999997</v>
      </c>
      <c r="L71" s="249">
        <f t="shared" ref="L71:L84" si="38">X12</f>
        <v>580.57144460000006</v>
      </c>
      <c r="M71" s="249">
        <f>Z12</f>
        <v>542.90463820000002</v>
      </c>
      <c r="N71" s="249">
        <f t="shared" ref="N71:N84" si="39">AB12</f>
        <v>528.42056720000005</v>
      </c>
      <c r="O71" s="249">
        <f t="shared" ref="O71:O84" si="40">AD12</f>
        <v>591.16660420000005</v>
      </c>
      <c r="P71" s="249">
        <f t="shared" si="28"/>
        <v>6478.4467873999993</v>
      </c>
      <c r="Q71" s="249">
        <f t="shared" si="29"/>
        <v>539.87056561666657</v>
      </c>
      <c r="AG71" s="93"/>
      <c r="AH71" s="93"/>
      <c r="AI71" s="93"/>
      <c r="AJ71" s="93"/>
      <c r="AK71" s="93"/>
      <c r="AL71" s="93"/>
      <c r="AM71" s="93"/>
      <c r="AN71" s="93"/>
      <c r="AO71" s="93"/>
      <c r="AP71" s="93"/>
      <c r="AQ71" s="93"/>
      <c r="AR71" s="93"/>
      <c r="AT71" s="93"/>
      <c r="AU71" s="93"/>
    </row>
    <row r="72" spans="1:47" ht="24">
      <c r="A72" s="131"/>
      <c r="B72" s="132"/>
      <c r="C72" s="247" t="s">
        <v>228</v>
      </c>
      <c r="D72" s="249">
        <f t="shared" si="30"/>
        <v>120.0519946</v>
      </c>
      <c r="E72" s="249">
        <f t="shared" si="31"/>
        <v>140.19539759999998</v>
      </c>
      <c r="F72" s="249">
        <f t="shared" si="32"/>
        <v>159.71848679999999</v>
      </c>
      <c r="G72" s="249">
        <f t="shared" si="33"/>
        <v>56.652341199999995</v>
      </c>
      <c r="H72" s="249">
        <f t="shared" si="34"/>
        <v>160.67694999999998</v>
      </c>
      <c r="I72" s="249">
        <f t="shared" si="35"/>
        <v>0</v>
      </c>
      <c r="J72" s="249">
        <f t="shared" si="36"/>
        <v>137.29537459999997</v>
      </c>
      <c r="K72" s="249">
        <f t="shared" si="37"/>
        <v>78.378999999999991</v>
      </c>
      <c r="L72" s="249">
        <f t="shared" si="38"/>
        <v>79.740555199999989</v>
      </c>
      <c r="M72" s="249">
        <f>Z13</f>
        <v>116.090496</v>
      </c>
      <c r="N72" s="249">
        <f t="shared" si="39"/>
        <v>89.300553800000003</v>
      </c>
      <c r="O72" s="249">
        <f t="shared" si="40"/>
        <v>0</v>
      </c>
      <c r="P72" s="249">
        <f t="shared" si="28"/>
        <v>1138.1011498</v>
      </c>
      <c r="Q72" s="249">
        <f t="shared" si="29"/>
        <v>94.841762483333341</v>
      </c>
      <c r="AG72" s="93"/>
      <c r="AH72" s="93"/>
      <c r="AI72" s="93"/>
      <c r="AJ72" s="93"/>
      <c r="AK72" s="93"/>
      <c r="AL72" s="93"/>
      <c r="AM72" s="93"/>
      <c r="AN72" s="93"/>
      <c r="AO72" s="93"/>
      <c r="AP72" s="93"/>
      <c r="AQ72" s="93"/>
      <c r="AR72" s="93"/>
      <c r="AT72" s="93"/>
      <c r="AU72" s="93"/>
    </row>
    <row r="73" spans="1:47" ht="30" customHeight="1">
      <c r="A73" s="131"/>
      <c r="B73" s="132"/>
      <c r="C73" s="247" t="s">
        <v>229</v>
      </c>
      <c r="D73" s="249">
        <f t="shared" si="30"/>
        <v>0</v>
      </c>
      <c r="E73" s="249">
        <f t="shared" si="31"/>
        <v>0</v>
      </c>
      <c r="F73" s="249">
        <f t="shared" si="32"/>
        <v>0</v>
      </c>
      <c r="G73" s="249">
        <f t="shared" si="33"/>
        <v>0</v>
      </c>
      <c r="H73" s="249">
        <f t="shared" si="34"/>
        <v>0</v>
      </c>
      <c r="I73" s="249">
        <f t="shared" si="35"/>
        <v>0</v>
      </c>
      <c r="J73" s="249">
        <f t="shared" si="36"/>
        <v>0</v>
      </c>
      <c r="K73" s="249">
        <f t="shared" si="37"/>
        <v>0</v>
      </c>
      <c r="L73" s="249">
        <f t="shared" si="38"/>
        <v>0</v>
      </c>
      <c r="M73" s="249">
        <f>Z14</f>
        <v>0</v>
      </c>
      <c r="N73" s="249">
        <f t="shared" si="39"/>
        <v>0</v>
      </c>
      <c r="O73" s="249">
        <f t="shared" si="40"/>
        <v>0</v>
      </c>
      <c r="P73" s="249">
        <f t="shared" si="28"/>
        <v>0</v>
      </c>
      <c r="Q73" s="249">
        <f t="shared" si="29"/>
        <v>0</v>
      </c>
      <c r="AG73" s="93"/>
      <c r="AH73" s="93"/>
      <c r="AI73" s="93"/>
      <c r="AJ73" s="93"/>
      <c r="AK73" s="93"/>
      <c r="AL73" s="93"/>
      <c r="AM73" s="93"/>
      <c r="AN73" s="93"/>
      <c r="AO73" s="93"/>
      <c r="AP73" s="93"/>
      <c r="AQ73" s="93"/>
      <c r="AR73" s="93"/>
      <c r="AT73" s="93"/>
      <c r="AU73" s="93"/>
    </row>
    <row r="74" spans="1:47" ht="30" customHeight="1">
      <c r="A74" s="131"/>
      <c r="B74" s="132"/>
      <c r="C74" s="247" t="s">
        <v>222</v>
      </c>
      <c r="D74" s="249">
        <f t="shared" si="30"/>
        <v>0</v>
      </c>
      <c r="E74" s="249">
        <f t="shared" si="31"/>
        <v>0</v>
      </c>
      <c r="F74" s="249">
        <f t="shared" si="32"/>
        <v>0</v>
      </c>
      <c r="G74" s="249">
        <f t="shared" si="33"/>
        <v>0</v>
      </c>
      <c r="H74" s="249">
        <f t="shared" si="34"/>
        <v>0</v>
      </c>
      <c r="I74" s="249">
        <f t="shared" si="35"/>
        <v>0</v>
      </c>
      <c r="J74" s="249">
        <f t="shared" si="36"/>
        <v>0</v>
      </c>
      <c r="K74" s="249">
        <f t="shared" si="37"/>
        <v>0</v>
      </c>
      <c r="L74" s="249">
        <f t="shared" si="38"/>
        <v>0</v>
      </c>
      <c r="M74" s="249">
        <f>Z15</f>
        <v>0</v>
      </c>
      <c r="N74" s="249">
        <f t="shared" si="39"/>
        <v>0</v>
      </c>
      <c r="O74" s="249">
        <f t="shared" si="40"/>
        <v>0</v>
      </c>
      <c r="P74" s="249">
        <f t="shared" si="28"/>
        <v>0</v>
      </c>
      <c r="Q74" s="249">
        <f t="shared" si="29"/>
        <v>0</v>
      </c>
      <c r="AG74" s="93"/>
      <c r="AH74" s="93"/>
      <c r="AI74" s="93"/>
      <c r="AJ74" s="93"/>
      <c r="AK74" s="93"/>
      <c r="AL74" s="93"/>
      <c r="AM74" s="93"/>
      <c r="AN74" s="93"/>
      <c r="AO74" s="93"/>
      <c r="AP74" s="93"/>
      <c r="AQ74" s="93"/>
      <c r="AR74" s="93"/>
      <c r="AT74" s="93"/>
      <c r="AU74" s="93"/>
    </row>
    <row r="75" spans="1:47" ht="30" customHeight="1">
      <c r="A75" s="131"/>
      <c r="B75" s="132"/>
      <c r="C75" s="247" t="s">
        <v>232</v>
      </c>
      <c r="D75" s="249">
        <f t="shared" si="30"/>
        <v>0</v>
      </c>
      <c r="E75" s="249">
        <f t="shared" si="31"/>
        <v>0</v>
      </c>
      <c r="F75" s="249">
        <f t="shared" si="32"/>
        <v>0</v>
      </c>
      <c r="G75" s="249">
        <f t="shared" si="33"/>
        <v>0</v>
      </c>
      <c r="H75" s="249">
        <f t="shared" si="34"/>
        <v>0</v>
      </c>
      <c r="I75" s="249">
        <f t="shared" si="35"/>
        <v>0</v>
      </c>
      <c r="J75" s="249">
        <f t="shared" si="36"/>
        <v>0</v>
      </c>
      <c r="K75" s="249">
        <f t="shared" si="37"/>
        <v>0</v>
      </c>
      <c r="L75" s="249">
        <f t="shared" si="38"/>
        <v>0</v>
      </c>
      <c r="M75" s="249">
        <f>Z16</f>
        <v>0</v>
      </c>
      <c r="N75" s="249">
        <f t="shared" si="39"/>
        <v>0</v>
      </c>
      <c r="O75" s="249">
        <f t="shared" si="40"/>
        <v>0</v>
      </c>
      <c r="P75" s="249">
        <f t="shared" si="28"/>
        <v>0</v>
      </c>
      <c r="Q75" s="249">
        <f t="shared" si="29"/>
        <v>0</v>
      </c>
      <c r="AG75" s="93"/>
      <c r="AH75" s="93"/>
      <c r="AI75" s="93"/>
      <c r="AJ75" s="93"/>
      <c r="AK75" s="93"/>
      <c r="AL75" s="93"/>
      <c r="AM75" s="93"/>
      <c r="AN75" s="93"/>
      <c r="AO75" s="93"/>
      <c r="AP75" s="93"/>
      <c r="AQ75" s="93"/>
      <c r="AR75" s="93"/>
      <c r="AT75" s="93"/>
      <c r="AU75" s="93"/>
    </row>
    <row r="76" spans="1:47" ht="44.25">
      <c r="A76" s="131"/>
      <c r="B76" s="132"/>
      <c r="C76" s="247" t="s">
        <v>231</v>
      </c>
      <c r="D76" s="249">
        <f t="shared" si="30"/>
        <v>0</v>
      </c>
      <c r="E76" s="249">
        <f t="shared" si="31"/>
        <v>0</v>
      </c>
      <c r="F76" s="249">
        <f t="shared" si="32"/>
        <v>0</v>
      </c>
      <c r="G76" s="249">
        <f t="shared" si="33"/>
        <v>0</v>
      </c>
      <c r="H76" s="249">
        <f t="shared" si="34"/>
        <v>0</v>
      </c>
      <c r="I76" s="249">
        <f t="shared" si="35"/>
        <v>0</v>
      </c>
      <c r="J76" s="249">
        <f t="shared" si="36"/>
        <v>0</v>
      </c>
      <c r="K76" s="249">
        <f t="shared" si="37"/>
        <v>0</v>
      </c>
      <c r="L76" s="249">
        <f t="shared" si="38"/>
        <v>0</v>
      </c>
      <c r="M76" s="249"/>
      <c r="N76" s="249">
        <f t="shared" si="39"/>
        <v>0</v>
      </c>
      <c r="O76" s="249">
        <f t="shared" si="40"/>
        <v>0</v>
      </c>
      <c r="P76" s="249">
        <f t="shared" si="28"/>
        <v>0</v>
      </c>
      <c r="Q76" s="249">
        <f t="shared" si="29"/>
        <v>0</v>
      </c>
      <c r="AG76" s="93"/>
      <c r="AH76" s="93"/>
      <c r="AI76" s="93"/>
      <c r="AJ76" s="93"/>
      <c r="AK76" s="93"/>
      <c r="AL76" s="93"/>
      <c r="AM76" s="93"/>
      <c r="AN76" s="93"/>
      <c r="AO76" s="93"/>
      <c r="AP76" s="93"/>
      <c r="AQ76" s="93"/>
      <c r="AR76" s="93"/>
      <c r="AT76" s="93"/>
      <c r="AU76" s="93"/>
    </row>
    <row r="77" spans="1:47" ht="30" customHeight="1">
      <c r="A77" s="131"/>
      <c r="B77" s="132"/>
      <c r="C77" s="247" t="s">
        <v>223</v>
      </c>
      <c r="D77" s="249">
        <f t="shared" si="30"/>
        <v>0</v>
      </c>
      <c r="E77" s="249">
        <f t="shared" si="31"/>
        <v>0</v>
      </c>
      <c r="F77" s="249">
        <f t="shared" si="32"/>
        <v>0</v>
      </c>
      <c r="G77" s="249">
        <f t="shared" si="33"/>
        <v>0</v>
      </c>
      <c r="H77" s="249">
        <f t="shared" si="34"/>
        <v>0</v>
      </c>
      <c r="I77" s="249">
        <f t="shared" si="35"/>
        <v>0</v>
      </c>
      <c r="J77" s="249">
        <f t="shared" si="36"/>
        <v>0</v>
      </c>
      <c r="K77" s="249">
        <f t="shared" si="37"/>
        <v>0</v>
      </c>
      <c r="L77" s="249">
        <f t="shared" si="38"/>
        <v>0</v>
      </c>
      <c r="M77" s="249">
        <f t="shared" ref="M77:M84" si="41">Z18</f>
        <v>0</v>
      </c>
      <c r="N77" s="249">
        <f t="shared" si="39"/>
        <v>0</v>
      </c>
      <c r="O77" s="249">
        <f t="shared" si="40"/>
        <v>0</v>
      </c>
      <c r="P77" s="249">
        <f t="shared" si="28"/>
        <v>0</v>
      </c>
      <c r="Q77" s="249">
        <f t="shared" si="29"/>
        <v>0</v>
      </c>
      <c r="AG77" s="93"/>
      <c r="AH77" s="93"/>
      <c r="AI77" s="93"/>
      <c r="AJ77" s="93"/>
      <c r="AK77" s="93"/>
      <c r="AL77" s="93"/>
      <c r="AM77" s="93"/>
      <c r="AN77" s="93"/>
      <c r="AO77" s="93"/>
      <c r="AP77" s="93"/>
      <c r="AQ77" s="93"/>
      <c r="AR77" s="93"/>
      <c r="AT77" s="93"/>
      <c r="AU77" s="93"/>
    </row>
    <row r="78" spans="1:47" ht="30" customHeight="1">
      <c r="A78" s="131"/>
      <c r="B78" s="132"/>
      <c r="C78" s="247" t="s">
        <v>224</v>
      </c>
      <c r="D78" s="249">
        <f t="shared" si="30"/>
        <v>0</v>
      </c>
      <c r="E78" s="249">
        <f t="shared" si="31"/>
        <v>0</v>
      </c>
      <c r="F78" s="249">
        <f t="shared" si="32"/>
        <v>0</v>
      </c>
      <c r="G78" s="249">
        <f t="shared" si="33"/>
        <v>0</v>
      </c>
      <c r="H78" s="249">
        <f t="shared" si="34"/>
        <v>0</v>
      </c>
      <c r="I78" s="249">
        <f t="shared" si="35"/>
        <v>0</v>
      </c>
      <c r="J78" s="249">
        <f t="shared" si="36"/>
        <v>0</v>
      </c>
      <c r="K78" s="249">
        <f t="shared" si="37"/>
        <v>0</v>
      </c>
      <c r="L78" s="249">
        <f t="shared" si="38"/>
        <v>0</v>
      </c>
      <c r="M78" s="249">
        <f t="shared" si="41"/>
        <v>0</v>
      </c>
      <c r="N78" s="249">
        <f t="shared" si="39"/>
        <v>0</v>
      </c>
      <c r="O78" s="249">
        <f t="shared" si="40"/>
        <v>0</v>
      </c>
      <c r="P78" s="249">
        <f t="shared" si="28"/>
        <v>0</v>
      </c>
      <c r="Q78" s="249">
        <f t="shared" si="29"/>
        <v>0</v>
      </c>
      <c r="AG78" s="93"/>
      <c r="AH78" s="93"/>
      <c r="AI78" s="93"/>
      <c r="AJ78" s="93"/>
      <c r="AK78" s="93"/>
      <c r="AL78" s="93"/>
      <c r="AM78" s="93"/>
      <c r="AN78" s="93"/>
      <c r="AO78" s="93"/>
      <c r="AP78" s="93"/>
      <c r="AQ78" s="93"/>
      <c r="AR78" s="93"/>
      <c r="AT78" s="93"/>
      <c r="AU78" s="93"/>
    </row>
    <row r="79" spans="1:47" ht="30" customHeight="1">
      <c r="A79" s="131"/>
      <c r="B79" s="132"/>
      <c r="C79" s="247" t="s">
        <v>7</v>
      </c>
      <c r="D79" s="249">
        <f t="shared" si="30"/>
        <v>4050.8746630000001</v>
      </c>
      <c r="E79" s="249">
        <f t="shared" si="31"/>
        <v>5271.8904109999994</v>
      </c>
      <c r="F79" s="249">
        <f t="shared" si="32"/>
        <v>9714.6666780000014</v>
      </c>
      <c r="G79" s="249">
        <f t="shared" si="33"/>
        <v>11865.531418999999</v>
      </c>
      <c r="H79" s="249">
        <f t="shared" si="34"/>
        <v>10776.614246000001</v>
      </c>
      <c r="I79" s="249">
        <f t="shared" si="35"/>
        <v>11711.272277</v>
      </c>
      <c r="J79" s="249">
        <f t="shared" si="36"/>
        <v>12072.909935000001</v>
      </c>
      <c r="K79" s="249">
        <f t="shared" si="37"/>
        <v>11738.026925</v>
      </c>
      <c r="L79" s="249">
        <f t="shared" si="38"/>
        <v>11317.016143999999</v>
      </c>
      <c r="M79" s="249">
        <f t="shared" si="41"/>
        <v>9766.4013290000003</v>
      </c>
      <c r="N79" s="249">
        <f t="shared" si="39"/>
        <v>7523.4999990000006</v>
      </c>
      <c r="O79" s="249">
        <f t="shared" si="40"/>
        <v>6596.4804400000003</v>
      </c>
      <c r="P79" s="249">
        <f t="shared" si="28"/>
        <v>112405.18446600001</v>
      </c>
      <c r="Q79" s="249">
        <f t="shared" si="29"/>
        <v>9367.0987055000005</v>
      </c>
      <c r="AG79" s="93"/>
      <c r="AH79" s="93"/>
      <c r="AI79" s="93"/>
      <c r="AJ79" s="93"/>
      <c r="AK79" s="93"/>
      <c r="AL79" s="93"/>
      <c r="AM79" s="93"/>
      <c r="AN79" s="93"/>
      <c r="AO79" s="93"/>
      <c r="AP79" s="93"/>
      <c r="AQ79" s="93"/>
      <c r="AR79" s="93"/>
      <c r="AT79" s="93"/>
      <c r="AU79" s="93"/>
    </row>
    <row r="80" spans="1:47" ht="30" customHeight="1">
      <c r="A80" s="131"/>
      <c r="B80" s="132"/>
      <c r="C80" s="247" t="s">
        <v>40</v>
      </c>
      <c r="D80" s="249">
        <f t="shared" si="30"/>
        <v>893.34999999999991</v>
      </c>
      <c r="E80" s="249">
        <f t="shared" si="31"/>
        <v>788.25</v>
      </c>
      <c r="F80" s="249">
        <f t="shared" si="32"/>
        <v>693.66</v>
      </c>
      <c r="G80" s="249">
        <f t="shared" si="33"/>
        <v>315.29999999999995</v>
      </c>
      <c r="H80" s="249">
        <f t="shared" si="34"/>
        <v>1313.75</v>
      </c>
      <c r="I80" s="249">
        <f t="shared" si="35"/>
        <v>525.5</v>
      </c>
      <c r="J80" s="249">
        <f t="shared" si="36"/>
        <v>825.03499999999997</v>
      </c>
      <c r="K80" s="249">
        <f t="shared" si="37"/>
        <v>945.9</v>
      </c>
      <c r="L80" s="249">
        <f t="shared" si="38"/>
        <v>446.67499999999995</v>
      </c>
      <c r="M80" s="249">
        <f t="shared" si="41"/>
        <v>888.09499999999991</v>
      </c>
      <c r="N80" s="249">
        <f t="shared" si="39"/>
        <v>709.42499999999995</v>
      </c>
      <c r="O80" s="249">
        <f t="shared" si="40"/>
        <v>772.4849999999999</v>
      </c>
      <c r="P80" s="249">
        <f t="shared" si="28"/>
        <v>9117.4249999999993</v>
      </c>
      <c r="Q80" s="249">
        <f t="shared" si="29"/>
        <v>759.78541666666661</v>
      </c>
      <c r="AG80" s="93"/>
      <c r="AH80" s="93"/>
      <c r="AI80" s="93"/>
      <c r="AJ80" s="93"/>
      <c r="AK80" s="93"/>
      <c r="AL80" s="93"/>
      <c r="AM80" s="93"/>
      <c r="AN80" s="93"/>
      <c r="AO80" s="93"/>
      <c r="AP80" s="93"/>
      <c r="AQ80" s="93"/>
      <c r="AR80" s="93"/>
      <c r="AT80" s="93"/>
      <c r="AU80" s="93"/>
    </row>
    <row r="81" spans="1:47" ht="30" customHeight="1">
      <c r="A81" s="131"/>
      <c r="B81" s="132"/>
      <c r="C81" s="247" t="s">
        <v>72</v>
      </c>
      <c r="D81" s="249">
        <f t="shared" si="30"/>
        <v>0</v>
      </c>
      <c r="E81" s="249">
        <f t="shared" si="31"/>
        <v>0</v>
      </c>
      <c r="F81" s="249">
        <f t="shared" si="32"/>
        <v>0</v>
      </c>
      <c r="G81" s="249">
        <f t="shared" si="33"/>
        <v>0</v>
      </c>
      <c r="H81" s="249">
        <f t="shared" si="34"/>
        <v>0</v>
      </c>
      <c r="I81" s="249">
        <f t="shared" si="35"/>
        <v>0</v>
      </c>
      <c r="J81" s="249">
        <f t="shared" si="36"/>
        <v>0</v>
      </c>
      <c r="K81" s="249">
        <f t="shared" si="37"/>
        <v>0</v>
      </c>
      <c r="L81" s="249">
        <f t="shared" si="38"/>
        <v>0</v>
      </c>
      <c r="M81" s="249">
        <f t="shared" si="41"/>
        <v>0</v>
      </c>
      <c r="N81" s="249">
        <f t="shared" si="39"/>
        <v>0</v>
      </c>
      <c r="O81" s="249">
        <f t="shared" si="40"/>
        <v>0</v>
      </c>
      <c r="P81" s="249">
        <f t="shared" si="28"/>
        <v>0</v>
      </c>
      <c r="Q81" s="249">
        <f t="shared" si="29"/>
        <v>0</v>
      </c>
      <c r="AG81" s="93"/>
      <c r="AH81" s="93"/>
      <c r="AI81" s="93"/>
      <c r="AJ81" s="93"/>
      <c r="AK81" s="93"/>
      <c r="AL81" s="93"/>
      <c r="AM81" s="93"/>
      <c r="AN81" s="93"/>
      <c r="AO81" s="93"/>
      <c r="AP81" s="93"/>
      <c r="AQ81" s="93"/>
      <c r="AR81" s="93"/>
      <c r="AT81" s="93"/>
      <c r="AU81" s="93"/>
    </row>
    <row r="82" spans="1:47" ht="30" customHeight="1">
      <c r="A82" s="131"/>
      <c r="B82" s="132"/>
      <c r="C82" s="247" t="s">
        <v>73</v>
      </c>
      <c r="D82" s="249">
        <f t="shared" si="30"/>
        <v>323.51800000000003</v>
      </c>
      <c r="E82" s="249">
        <f t="shared" si="31"/>
        <v>293.76300000000003</v>
      </c>
      <c r="F82" s="249">
        <f t="shared" si="32"/>
        <v>304.58300000000003</v>
      </c>
      <c r="G82" s="249">
        <f t="shared" si="33"/>
        <v>405.209</v>
      </c>
      <c r="H82" s="249">
        <f t="shared" si="34"/>
        <v>236.41700000000003</v>
      </c>
      <c r="I82" s="249">
        <f t="shared" si="35"/>
        <v>359.76500000000004</v>
      </c>
      <c r="J82" s="249">
        <f t="shared" si="36"/>
        <v>345.69900000000001</v>
      </c>
      <c r="K82" s="249">
        <f t="shared" si="37"/>
        <v>327.846</v>
      </c>
      <c r="L82" s="249">
        <f t="shared" si="38"/>
        <v>409.53700000000003</v>
      </c>
      <c r="M82" s="249">
        <f t="shared" si="41"/>
        <v>326.76400000000001</v>
      </c>
      <c r="N82" s="249">
        <f t="shared" si="39"/>
        <v>285.64800000000002</v>
      </c>
      <c r="O82" s="249">
        <f t="shared" si="40"/>
        <v>356.51900000000001</v>
      </c>
      <c r="P82" s="249">
        <f t="shared" si="28"/>
        <v>3975.2680000000009</v>
      </c>
      <c r="Q82" s="249">
        <f t="shared" si="29"/>
        <v>331.27233333333339</v>
      </c>
      <c r="AG82" s="93"/>
      <c r="AH82" s="93"/>
      <c r="AI82" s="93"/>
      <c r="AJ82" s="93"/>
      <c r="AK82" s="93"/>
      <c r="AL82" s="93"/>
      <c r="AM82" s="93"/>
      <c r="AN82" s="93"/>
      <c r="AO82" s="93"/>
      <c r="AP82" s="93"/>
      <c r="AQ82" s="93"/>
      <c r="AR82" s="93"/>
      <c r="AT82" s="93"/>
      <c r="AU82" s="93"/>
    </row>
    <row r="83" spans="1:47" ht="24">
      <c r="A83" s="131"/>
      <c r="B83" s="132"/>
      <c r="C83" s="250" t="s">
        <v>29</v>
      </c>
      <c r="D83" s="249">
        <f t="shared" si="30"/>
        <v>1648.1279999999999</v>
      </c>
      <c r="E83" s="249">
        <f t="shared" si="31"/>
        <v>1610.3119999999999</v>
      </c>
      <c r="F83" s="249">
        <f t="shared" si="32"/>
        <v>1882.4479999999999</v>
      </c>
      <c r="G83" s="249">
        <f t="shared" si="33"/>
        <v>1156.056</v>
      </c>
      <c r="H83" s="249">
        <f t="shared" si="34"/>
        <v>1340.0319999999999</v>
      </c>
      <c r="I83" s="249">
        <f t="shared" si="35"/>
        <v>2699.5519999999997</v>
      </c>
      <c r="J83" s="249">
        <f t="shared" si="36"/>
        <v>1462.76</v>
      </c>
      <c r="K83" s="249">
        <f t="shared" si="37"/>
        <v>1645.3440000000001</v>
      </c>
      <c r="L83" s="249">
        <f t="shared" si="38"/>
        <v>1674.1119999999999</v>
      </c>
      <c r="M83" s="249">
        <f t="shared" si="41"/>
        <v>1869.4559999999997</v>
      </c>
      <c r="N83" s="249">
        <f t="shared" si="39"/>
        <v>2064.1039999999998</v>
      </c>
      <c r="O83" s="249">
        <f t="shared" si="40"/>
        <v>1353.7199999999998</v>
      </c>
      <c r="P83" s="249">
        <f t="shared" si="28"/>
        <v>20406.023999999998</v>
      </c>
      <c r="Q83" s="249">
        <f t="shared" si="29"/>
        <v>1700.5019999999997</v>
      </c>
      <c r="AG83" s="93"/>
      <c r="AH83" s="93"/>
      <c r="AI83" s="93"/>
      <c r="AJ83" s="93"/>
      <c r="AK83" s="93"/>
      <c r="AL83" s="93"/>
      <c r="AM83" s="93"/>
      <c r="AN83" s="93"/>
      <c r="AO83" s="93"/>
      <c r="AP83" s="93"/>
      <c r="AQ83" s="93"/>
      <c r="AR83" s="93"/>
      <c r="AT83" s="93"/>
      <c r="AU83" s="93"/>
    </row>
    <row r="84" spans="1:47" ht="24">
      <c r="A84" s="129"/>
      <c r="B84" s="140"/>
      <c r="C84" s="251" t="s">
        <v>99</v>
      </c>
      <c r="D84" s="249">
        <f t="shared" si="30"/>
        <v>0</v>
      </c>
      <c r="E84" s="249">
        <f t="shared" si="31"/>
        <v>0</v>
      </c>
      <c r="F84" s="249">
        <f t="shared" si="32"/>
        <v>0</v>
      </c>
      <c r="G84" s="249">
        <f t="shared" si="33"/>
        <v>0</v>
      </c>
      <c r="H84" s="249">
        <f t="shared" si="34"/>
        <v>0</v>
      </c>
      <c r="I84" s="249">
        <f t="shared" si="35"/>
        <v>0</v>
      </c>
      <c r="J84" s="249">
        <f t="shared" si="36"/>
        <v>0</v>
      </c>
      <c r="K84" s="249">
        <f t="shared" si="37"/>
        <v>0</v>
      </c>
      <c r="L84" s="249">
        <f t="shared" si="38"/>
        <v>0</v>
      </c>
      <c r="M84" s="252">
        <f t="shared" si="41"/>
        <v>0</v>
      </c>
      <c r="N84" s="249">
        <f t="shared" si="39"/>
        <v>0</v>
      </c>
      <c r="O84" s="249">
        <f t="shared" si="40"/>
        <v>0</v>
      </c>
      <c r="P84" s="249">
        <f t="shared" si="28"/>
        <v>0</v>
      </c>
      <c r="Q84" s="249">
        <f t="shared" si="29"/>
        <v>0</v>
      </c>
      <c r="AG84" s="93"/>
      <c r="AH84" s="93"/>
      <c r="AI84" s="93"/>
      <c r="AJ84" s="93"/>
      <c r="AK84" s="93"/>
      <c r="AL84" s="93"/>
      <c r="AM84" s="93"/>
      <c r="AN84" s="93"/>
      <c r="AO84" s="93"/>
      <c r="AP84" s="93"/>
      <c r="AQ84" s="93"/>
      <c r="AR84" s="93"/>
      <c r="AT84" s="93"/>
      <c r="AU84" s="93"/>
    </row>
    <row r="85" spans="1:47" ht="24">
      <c r="C85" s="250" t="s">
        <v>257</v>
      </c>
      <c r="D85" s="249">
        <f>[6]ไฟฟ้า!$H$5</f>
        <v>4127</v>
      </c>
      <c r="E85" s="249">
        <f>[6]ไฟฟ้า!$H$6</f>
        <v>3836</v>
      </c>
      <c r="F85" s="249">
        <f>[6]ไฟฟ้า!$H$7</f>
        <v>4543</v>
      </c>
      <c r="G85" s="249">
        <f>[6]ไฟฟ้า!$H$8</f>
        <v>3569</v>
      </c>
      <c r="H85" s="249">
        <f>[6]ไฟฟ้า!$H$9</f>
        <v>3763</v>
      </c>
      <c r="I85" s="249">
        <f>[6]ไฟฟ้า!$H$10</f>
        <v>4035</v>
      </c>
      <c r="J85" s="249">
        <f>[6]ไฟฟ้า!$H$11</f>
        <v>4315</v>
      </c>
      <c r="K85" s="249">
        <f>[6]ไฟฟ้า!$H$12</f>
        <v>4027</v>
      </c>
      <c r="L85" s="249">
        <f>[6]ไฟฟ้า!$H$13</f>
        <v>4566</v>
      </c>
      <c r="M85" s="249">
        <f>[6]ไฟฟ้า!$H$14</f>
        <v>4205</v>
      </c>
      <c r="N85" s="249">
        <f>[6]ไฟฟ้า!$H$15</f>
        <v>4372</v>
      </c>
      <c r="O85" s="249">
        <f>[6]ไฟฟ้า!$H$16</f>
        <v>4196</v>
      </c>
      <c r="P85" s="249">
        <f t="shared" si="28"/>
        <v>49554</v>
      </c>
      <c r="Q85" s="249">
        <f t="shared" si="29"/>
        <v>4129.5</v>
      </c>
      <c r="R85" s="144"/>
      <c r="S85" s="144"/>
      <c r="T85" s="144"/>
      <c r="U85" s="144"/>
      <c r="V85" s="144"/>
      <c r="W85" s="144"/>
      <c r="X85" s="144"/>
      <c r="Y85" s="144"/>
      <c r="Z85" s="144"/>
      <c r="AA85" s="144"/>
      <c r="AB85" s="144"/>
      <c r="AC85" s="144"/>
      <c r="AD85" s="144"/>
      <c r="AG85" s="93"/>
      <c r="AH85" s="93"/>
      <c r="AI85" s="93"/>
      <c r="AJ85" s="93"/>
      <c r="AK85" s="93"/>
      <c r="AL85" s="93"/>
      <c r="AM85" s="93"/>
      <c r="AN85" s="93"/>
      <c r="AO85" s="93"/>
      <c r="AP85" s="93"/>
      <c r="AQ85" s="93"/>
      <c r="AR85" s="93"/>
      <c r="AT85" s="93"/>
      <c r="AU85" s="93"/>
    </row>
    <row r="86" spans="1:47" ht="24">
      <c r="C86" s="250" t="s">
        <v>230</v>
      </c>
      <c r="D86" s="249">
        <f>[6]ไฟฟ้า!$B$5</f>
        <v>1998</v>
      </c>
      <c r="E86" s="249">
        <f>[6]ไฟฟ้า!$B$6</f>
        <v>2244</v>
      </c>
      <c r="F86" s="249">
        <f>[6]ไฟฟ้า!$B$7</f>
        <v>2220</v>
      </c>
      <c r="G86" s="249">
        <f>[6]ไฟฟ้า!$B$8</f>
        <v>1764</v>
      </c>
      <c r="H86" s="249">
        <f>[6]ไฟฟ้า!$B$9</f>
        <v>2100</v>
      </c>
      <c r="I86" s="249">
        <f>[6]ไฟฟ้า!$B$10</f>
        <v>2058</v>
      </c>
      <c r="J86" s="249">
        <f>[6]ไฟฟ้า!$B$11</f>
        <v>2124</v>
      </c>
      <c r="K86" s="249">
        <f>[6]ไฟฟ้า!$B$12</f>
        <v>2454</v>
      </c>
      <c r="L86" s="249">
        <f>[6]ไฟฟ้า!$B$13</f>
        <v>1716</v>
      </c>
      <c r="M86" s="249">
        <f>[6]ไฟฟ้า!$B$14</f>
        <v>1422</v>
      </c>
      <c r="N86" s="249">
        <f>[6]ไฟฟ้า!$B$15</f>
        <v>1234</v>
      </c>
      <c r="O86" s="249">
        <f>[6]ไฟฟ้า!$B$16</f>
        <v>1436</v>
      </c>
      <c r="P86" s="249">
        <f t="shared" ref="P86" si="42">SUM(D86:O86)</f>
        <v>22770</v>
      </c>
      <c r="Q86" s="249">
        <f t="shared" ref="Q86" si="43">AVERAGE(D86:O86)</f>
        <v>1897.5</v>
      </c>
      <c r="R86" s="144"/>
      <c r="S86" s="144"/>
      <c r="T86" s="144"/>
      <c r="U86" s="144"/>
      <c r="V86" s="144"/>
      <c r="W86" s="144"/>
      <c r="X86" s="144"/>
      <c r="Y86" s="144"/>
      <c r="Z86" s="144"/>
      <c r="AA86" s="144"/>
      <c r="AB86" s="144"/>
      <c r="AC86" s="144"/>
      <c r="AD86" s="144"/>
      <c r="AG86" s="93"/>
      <c r="AH86" s="93"/>
      <c r="AI86" s="93"/>
      <c r="AJ86" s="93"/>
      <c r="AK86" s="93"/>
      <c r="AL86" s="93"/>
      <c r="AM86" s="93"/>
      <c r="AN86" s="93"/>
      <c r="AO86" s="93"/>
      <c r="AP86" s="93"/>
      <c r="AQ86" s="93"/>
      <c r="AR86" s="93"/>
      <c r="AT86" s="93"/>
      <c r="AU86" s="93"/>
    </row>
    <row r="87" spans="1:47" ht="24">
      <c r="C87" s="250" t="s">
        <v>258</v>
      </c>
      <c r="D87" s="249">
        <f>SUM(D69:D84)</f>
        <v>8198.2796326000007</v>
      </c>
      <c r="E87" s="249">
        <f t="shared" ref="E87:H87" si="44">SUM(E69:E84)</f>
        <v>8448.4026988000005</v>
      </c>
      <c r="F87" s="249">
        <f t="shared" si="44"/>
        <v>13125.207897800003</v>
      </c>
      <c r="G87" s="249">
        <f t="shared" si="44"/>
        <v>14255.6862576</v>
      </c>
      <c r="H87" s="249">
        <f t="shared" si="44"/>
        <v>14454.5093294</v>
      </c>
      <c r="I87" s="249">
        <f t="shared" ref="I87:O87" si="45">SUM(I69:I84)</f>
        <v>15462.084678399999</v>
      </c>
      <c r="J87" s="249">
        <f t="shared" si="45"/>
        <v>15235.215944400003</v>
      </c>
      <c r="K87" s="249">
        <f t="shared" si="45"/>
        <v>15452.930193</v>
      </c>
      <c r="L87" s="249">
        <f t="shared" si="45"/>
        <v>14507.652143799998</v>
      </c>
      <c r="M87" s="249">
        <f t="shared" si="45"/>
        <v>13509.711463199999</v>
      </c>
      <c r="N87" s="249">
        <f t="shared" si="45"/>
        <v>11200.398119999998</v>
      </c>
      <c r="O87" s="249">
        <f t="shared" si="45"/>
        <v>9670.3710441999992</v>
      </c>
      <c r="P87" s="249">
        <f t="shared" si="28"/>
        <v>153520.44940319998</v>
      </c>
      <c r="Q87" s="249">
        <f t="shared" si="29"/>
        <v>12793.370783599998</v>
      </c>
      <c r="R87" s="144"/>
      <c r="S87" s="144"/>
      <c r="T87" s="144"/>
      <c r="U87" s="144"/>
      <c r="V87" s="144"/>
      <c r="W87" s="144"/>
      <c r="X87" s="144"/>
      <c r="Y87" s="144"/>
      <c r="Z87" s="144"/>
      <c r="AA87" s="144"/>
      <c r="AB87" s="144"/>
      <c r="AC87" s="144"/>
      <c r="AD87" s="144"/>
      <c r="AG87" s="93"/>
      <c r="AH87" s="93"/>
      <c r="AI87" s="93"/>
      <c r="AJ87" s="93"/>
      <c r="AK87" s="93"/>
      <c r="AL87" s="93"/>
      <c r="AM87" s="93"/>
      <c r="AN87" s="93"/>
      <c r="AO87" s="93"/>
      <c r="AP87" s="93"/>
      <c r="AQ87" s="93"/>
      <c r="AR87" s="93"/>
      <c r="AT87" s="93"/>
      <c r="AU87" s="93"/>
    </row>
    <row r="88" spans="1:47" ht="30" customHeight="1">
      <c r="C88" s="250" t="s">
        <v>233</v>
      </c>
      <c r="D88" s="249">
        <f>'สรุปการคำนวณ ปี 2567'!$G$26</f>
        <v>10316.888372399999</v>
      </c>
      <c r="E88" s="249">
        <f>'สรุปการคำนวณ ปี 2567'!$I$26</f>
        <v>8735.0174869999992</v>
      </c>
      <c r="F88" s="249">
        <f>'สรุปการคำนวณ ปี 2567'!$K$26</f>
        <v>12665.643731799999</v>
      </c>
      <c r="G88" s="249">
        <f>'สรุปการคำนวณ ปี 2567'!$M$26</f>
        <v>17194.686053600002</v>
      </c>
      <c r="H88" s="249">
        <f>'สรุปการคำนวณ ปี 2567'!$O$26</f>
        <v>18213.976547800001</v>
      </c>
      <c r="I88" s="249">
        <f>'สรุปการคำนวณ ปี 2567'!$Q$26</f>
        <v>16205.447349799999</v>
      </c>
      <c r="J88" s="249">
        <f>'สรุปการคำนวณ ปี 2567'!$S$26</f>
        <v>13687.276465000003</v>
      </c>
      <c r="K88" s="249">
        <f>'สรุปการคำนวณ ปี 2567'!$U$26</f>
        <v>13730.2878102</v>
      </c>
      <c r="L88" s="249">
        <f>'สรุปการคำนวณ ปี 2567'!$W$26</f>
        <v>13162.213038599999</v>
      </c>
      <c r="M88" s="249">
        <f>'สรุปการคำนวณ ปี 2567'!$Y$26</f>
        <v>13068.295359200001</v>
      </c>
      <c r="N88" s="249">
        <f>'สรุปการคำนวณ ปี 2567'!$AA$26</f>
        <v>10662.853539799999</v>
      </c>
      <c r="O88" s="253">
        <f>'สรุปการคำนวณ ปี 2567'!$AC$26</f>
        <v>7331.9890100000002</v>
      </c>
      <c r="P88" s="249">
        <f t="shared" si="28"/>
        <v>154974.5747652</v>
      </c>
      <c r="Q88" s="249">
        <f t="shared" si="29"/>
        <v>12914.547897099999</v>
      </c>
      <c r="R88" s="144"/>
      <c r="S88" s="144"/>
      <c r="T88" s="144"/>
      <c r="U88" s="144"/>
      <c r="V88" s="144"/>
      <c r="W88" s="144"/>
      <c r="X88" s="144"/>
      <c r="Y88" s="144"/>
      <c r="Z88" s="144"/>
      <c r="AA88" s="144"/>
      <c r="AB88" s="144"/>
      <c r="AC88" s="144"/>
      <c r="AD88" s="144"/>
      <c r="AG88" s="93"/>
      <c r="AH88" s="93"/>
      <c r="AI88" s="93"/>
      <c r="AJ88" s="93"/>
      <c r="AK88" s="93"/>
      <c r="AL88" s="93"/>
      <c r="AM88" s="93"/>
      <c r="AN88" s="93"/>
      <c r="AO88" s="93"/>
      <c r="AP88" s="93"/>
      <c r="AQ88" s="93"/>
      <c r="AR88" s="93"/>
      <c r="AT88" s="93"/>
      <c r="AU88" s="93"/>
    </row>
    <row r="89" spans="1:47" ht="30" customHeight="1">
      <c r="C89" s="250" t="s">
        <v>259</v>
      </c>
      <c r="D89" s="249">
        <f>D87-D88</f>
        <v>-2118.6087397999981</v>
      </c>
      <c r="E89" s="249">
        <f t="shared" ref="E89:H89" si="46">E87-E88</f>
        <v>-286.61478819999866</v>
      </c>
      <c r="F89" s="249">
        <f t="shared" si="46"/>
        <v>459.56416600000375</v>
      </c>
      <c r="G89" s="249">
        <f t="shared" si="46"/>
        <v>-2938.9997960000019</v>
      </c>
      <c r="H89" s="249">
        <f t="shared" si="46"/>
        <v>-3759.467218400001</v>
      </c>
      <c r="I89" s="249">
        <f t="shared" ref="I89:O89" si="47">I87-I88</f>
        <v>-743.36267140000018</v>
      </c>
      <c r="J89" s="249">
        <f t="shared" si="47"/>
        <v>1547.9394794</v>
      </c>
      <c r="K89" s="249">
        <f t="shared" si="47"/>
        <v>1722.6423828000006</v>
      </c>
      <c r="L89" s="249">
        <f t="shared" si="47"/>
        <v>1345.4391051999992</v>
      </c>
      <c r="M89" s="249">
        <f t="shared" si="47"/>
        <v>441.41610399999809</v>
      </c>
      <c r="N89" s="249">
        <f t="shared" si="47"/>
        <v>537.54458019999947</v>
      </c>
      <c r="O89" s="249">
        <f t="shared" si="47"/>
        <v>2338.382034199999</v>
      </c>
      <c r="P89" s="249">
        <f t="shared" ref="P89" si="48">P87-P88</f>
        <v>-1454.1253620000207</v>
      </c>
      <c r="Q89" s="249">
        <f t="shared" ref="Q89" si="49">Q87-Q88</f>
        <v>-121.17711350000172</v>
      </c>
      <c r="R89" s="144"/>
      <c r="S89" s="144"/>
      <c r="T89" s="144"/>
      <c r="U89" s="144"/>
      <c r="V89" s="144"/>
      <c r="W89" s="144"/>
      <c r="X89" s="144"/>
      <c r="Y89" s="144"/>
      <c r="Z89" s="144"/>
      <c r="AA89" s="144"/>
      <c r="AB89" s="144"/>
      <c r="AC89" s="144"/>
      <c r="AD89" s="144"/>
      <c r="AG89" s="93"/>
      <c r="AH89" s="93"/>
      <c r="AI89" s="93"/>
      <c r="AJ89" s="93"/>
      <c r="AK89" s="93"/>
      <c r="AL89" s="93"/>
      <c r="AM89" s="93"/>
      <c r="AN89" s="93"/>
      <c r="AO89" s="93"/>
      <c r="AP89" s="93"/>
      <c r="AQ89" s="93"/>
      <c r="AR89" s="93"/>
      <c r="AT89" s="93"/>
      <c r="AU89" s="93"/>
    </row>
    <row r="90" spans="1:47" ht="24">
      <c r="C90" s="250" t="s">
        <v>236</v>
      </c>
      <c r="D90" s="254">
        <f>D89*100/D88</f>
        <v>-20.53534615599558</v>
      </c>
      <c r="E90" s="254">
        <f t="shared" ref="E90:H90" si="50">E89*100/E88</f>
        <v>-3.2812159635233331</v>
      </c>
      <c r="F90" s="254">
        <f t="shared" si="50"/>
        <v>3.6284311775339351</v>
      </c>
      <c r="G90" s="254">
        <f t="shared" si="50"/>
        <v>-17.092488847068378</v>
      </c>
      <c r="H90" s="254">
        <f t="shared" si="50"/>
        <v>-20.640562529186376</v>
      </c>
      <c r="I90" s="254">
        <f t="shared" ref="I90:Q90" si="51">I89*100/I88</f>
        <v>-4.5871160194116722</v>
      </c>
      <c r="J90" s="254">
        <f t="shared" si="51"/>
        <v>11.309331577821677</v>
      </c>
      <c r="K90" s="254">
        <f t="shared" si="51"/>
        <v>12.546294779926452</v>
      </c>
      <c r="L90" s="254">
        <f t="shared" si="51"/>
        <v>10.221982437560568</v>
      </c>
      <c r="M90" s="254">
        <f t="shared" si="51"/>
        <v>3.377763448614159</v>
      </c>
      <c r="N90" s="254">
        <f t="shared" si="51"/>
        <v>5.0412826003242852</v>
      </c>
      <c r="O90" s="254">
        <f t="shared" si="51"/>
        <v>31.892874239319116</v>
      </c>
      <c r="P90" s="254">
        <f t="shared" si="51"/>
        <v>-0.9382993076142635</v>
      </c>
      <c r="Q90" s="254">
        <f t="shared" si="51"/>
        <v>-0.9382993076142635</v>
      </c>
      <c r="R90" s="144"/>
      <c r="S90" s="144"/>
      <c r="T90" s="144"/>
      <c r="U90" s="144"/>
      <c r="V90" s="144"/>
      <c r="W90" s="144"/>
      <c r="X90" s="144"/>
      <c r="Y90" s="144"/>
      <c r="Z90" s="144"/>
      <c r="AA90" s="144"/>
      <c r="AB90" s="144"/>
      <c r="AC90" s="144"/>
      <c r="AD90" s="144"/>
    </row>
    <row r="91" spans="1:47" ht="24">
      <c r="C91" s="250" t="s">
        <v>260</v>
      </c>
      <c r="D91" s="249">
        <f t="shared" ref="D91:O91" si="52">D87/D85</f>
        <v>1.9864985782893145</v>
      </c>
      <c r="E91" s="249">
        <f t="shared" si="52"/>
        <v>2.2023990351407718</v>
      </c>
      <c r="F91" s="249">
        <f t="shared" si="52"/>
        <v>2.8891058546775263</v>
      </c>
      <c r="G91" s="249">
        <f t="shared" si="52"/>
        <v>3.9943082817595967</v>
      </c>
      <c r="H91" s="249">
        <f t="shared" si="52"/>
        <v>3.8412195932500666</v>
      </c>
      <c r="I91" s="249">
        <f t="shared" si="52"/>
        <v>3.8319912461957863</v>
      </c>
      <c r="J91" s="249">
        <f t="shared" si="52"/>
        <v>3.5307568816685984</v>
      </c>
      <c r="K91" s="249">
        <f t="shared" si="52"/>
        <v>3.837330566923268</v>
      </c>
      <c r="L91" s="249">
        <f t="shared" si="52"/>
        <v>3.1773219763031095</v>
      </c>
      <c r="M91" s="249">
        <f t="shared" si="52"/>
        <v>3.2127732373840665</v>
      </c>
      <c r="N91" s="249">
        <f t="shared" si="52"/>
        <v>2.5618476944190296</v>
      </c>
      <c r="O91" s="249">
        <f t="shared" si="52"/>
        <v>2.3046642145376546</v>
      </c>
      <c r="P91" s="249">
        <f>SUM(D91:O91)</f>
        <v>37.370217160548783</v>
      </c>
      <c r="Q91" s="249">
        <f>AVERAGE(D91:O91)</f>
        <v>3.1141847633790651</v>
      </c>
      <c r="R91" s="144"/>
      <c r="S91" s="144"/>
      <c r="T91" s="144"/>
      <c r="U91" s="144"/>
      <c r="V91" s="144"/>
      <c r="W91" s="144"/>
      <c r="X91" s="144"/>
      <c r="Y91" s="144"/>
      <c r="Z91" s="144"/>
      <c r="AA91" s="144"/>
      <c r="AB91" s="144"/>
      <c r="AC91" s="144"/>
      <c r="AD91" s="144"/>
    </row>
    <row r="92" spans="1:47" ht="24">
      <c r="C92" s="250" t="s">
        <v>234</v>
      </c>
      <c r="D92" s="249">
        <f t="shared" ref="D92:O92" si="53">D88/D86</f>
        <v>5.1636077939939931</v>
      </c>
      <c r="E92" s="249">
        <f t="shared" si="53"/>
        <v>3.8926102883244202</v>
      </c>
      <c r="F92" s="249">
        <f t="shared" si="53"/>
        <v>5.7052449242342336</v>
      </c>
      <c r="G92" s="249">
        <f t="shared" si="53"/>
        <v>9.7475544521541959</v>
      </c>
      <c r="H92" s="249">
        <f t="shared" si="53"/>
        <v>8.673322165619048</v>
      </c>
      <c r="I92" s="249">
        <f t="shared" si="53"/>
        <v>7.874367031000971</v>
      </c>
      <c r="J92" s="249">
        <f t="shared" si="53"/>
        <v>6.4441037970809809</v>
      </c>
      <c r="K92" s="249">
        <f t="shared" si="53"/>
        <v>5.5950643073349635</v>
      </c>
      <c r="L92" s="249">
        <f t="shared" si="53"/>
        <v>7.6702873185314679</v>
      </c>
      <c r="M92" s="249">
        <f t="shared" si="53"/>
        <v>9.1900811246132221</v>
      </c>
      <c r="N92" s="249">
        <f t="shared" si="53"/>
        <v>8.6408861748784425</v>
      </c>
      <c r="O92" s="249">
        <f t="shared" si="53"/>
        <v>5.1058419289693591</v>
      </c>
      <c r="P92" s="249">
        <f>SUM(D92:O92)</f>
        <v>83.702971306735293</v>
      </c>
      <c r="Q92" s="249">
        <f>AVERAGE(D92:O92)</f>
        <v>6.975247608894608</v>
      </c>
      <c r="R92" s="144"/>
      <c r="S92" s="144"/>
      <c r="T92" s="144"/>
      <c r="U92" s="144"/>
      <c r="V92" s="144"/>
      <c r="W92" s="144"/>
      <c r="X92" s="144"/>
      <c r="Y92" s="144"/>
      <c r="Z92" s="144"/>
      <c r="AA92" s="144"/>
      <c r="AB92" s="144"/>
      <c r="AC92" s="144"/>
      <c r="AD92" s="144"/>
    </row>
    <row r="93" spans="1:47" ht="24">
      <c r="C93" s="250" t="s">
        <v>261</v>
      </c>
      <c r="D93" s="249">
        <f>D91-D92</f>
        <v>-3.1771092157046787</v>
      </c>
      <c r="E93" s="249">
        <f t="shared" ref="E93:H93" si="54">E91-E92</f>
        <v>-1.6902112531836484</v>
      </c>
      <c r="F93" s="249">
        <f t="shared" si="54"/>
        <v>-2.8161390695567072</v>
      </c>
      <c r="G93" s="249">
        <f t="shared" si="54"/>
        <v>-5.7532461703945987</v>
      </c>
      <c r="H93" s="249">
        <f t="shared" si="54"/>
        <v>-4.8321025723689814</v>
      </c>
      <c r="I93" s="249">
        <f t="shared" ref="I93:P93" si="55">I91-I92</f>
        <v>-4.0423757848051842</v>
      </c>
      <c r="J93" s="249">
        <f t="shared" si="55"/>
        <v>-2.9133469154123826</v>
      </c>
      <c r="K93" s="249">
        <f t="shared" si="55"/>
        <v>-1.7577337404116955</v>
      </c>
      <c r="L93" s="249">
        <f t="shared" si="55"/>
        <v>-4.4929653422283584</v>
      </c>
      <c r="M93" s="249">
        <f t="shared" si="55"/>
        <v>-5.9773078872291556</v>
      </c>
      <c r="N93" s="249">
        <f t="shared" si="55"/>
        <v>-6.0790384804594133</v>
      </c>
      <c r="O93" s="249">
        <f t="shared" si="55"/>
        <v>-2.8011777144317045</v>
      </c>
      <c r="P93" s="249">
        <f t="shared" si="55"/>
        <v>-46.33275414618651</v>
      </c>
      <c r="Q93" s="249">
        <f t="shared" ref="Q93" si="56">Q91-Q92</f>
        <v>-3.8610628455155429</v>
      </c>
      <c r="R93" s="110"/>
      <c r="S93" s="110"/>
      <c r="T93" s="110"/>
      <c r="U93" s="110"/>
      <c r="V93" s="110"/>
      <c r="W93" s="110"/>
      <c r="X93" s="110"/>
      <c r="Y93" s="110"/>
      <c r="Z93" s="110"/>
      <c r="AA93" s="144"/>
      <c r="AB93" s="144"/>
      <c r="AC93" s="144"/>
      <c r="AD93" s="144"/>
    </row>
    <row r="94" spans="1:47" ht="24">
      <c r="C94" s="250" t="s">
        <v>235</v>
      </c>
      <c r="D94" s="249">
        <f>D93*100/D92</f>
        <v>-61.528863973753126</v>
      </c>
      <c r="E94" s="249">
        <f t="shared" ref="E94:H94" si="57">E93*100/E92</f>
        <v>-43.42102414550218</v>
      </c>
      <c r="F94" s="249">
        <f t="shared" si="57"/>
        <v>-49.360528898497613</v>
      </c>
      <c r="G94" s="249">
        <f t="shared" si="57"/>
        <v>-59.022457362350409</v>
      </c>
      <c r="H94" s="249">
        <f t="shared" si="57"/>
        <v>-55.712245897233956</v>
      </c>
      <c r="I94" s="249">
        <f t="shared" ref="I94:Q94" si="58">I93*100/I92</f>
        <v>-51.335882222540079</v>
      </c>
      <c r="J94" s="249">
        <f t="shared" si="58"/>
        <v>-45.209497040256501</v>
      </c>
      <c r="K94" s="249">
        <f t="shared" si="58"/>
        <v>-31.415791559488575</v>
      </c>
      <c r="L94" s="249">
        <f t="shared" si="58"/>
        <v>-58.576232618735446</v>
      </c>
      <c r="M94" s="249">
        <f t="shared" si="58"/>
        <v>-65.040860969339036</v>
      </c>
      <c r="N94" s="249">
        <f t="shared" si="58"/>
        <v>-70.352025908325672</v>
      </c>
      <c r="O94" s="249">
        <f t="shared" si="58"/>
        <v>-54.862209864713478</v>
      </c>
      <c r="P94" s="249">
        <f t="shared" si="58"/>
        <v>-55.353774690263919</v>
      </c>
      <c r="Q94" s="249">
        <f t="shared" si="58"/>
        <v>-55.353774690263919</v>
      </c>
      <c r="R94" s="144"/>
      <c r="S94" s="144"/>
      <c r="T94" s="144"/>
      <c r="U94" s="144"/>
      <c r="V94" s="144"/>
      <c r="W94" s="144"/>
      <c r="X94" s="144"/>
      <c r="Y94" s="144"/>
      <c r="Z94" s="144"/>
      <c r="AA94" s="144"/>
      <c r="AB94" s="144"/>
      <c r="AC94" s="144"/>
      <c r="AD94" s="144"/>
    </row>
    <row r="95" spans="1:47" ht="30" customHeight="1">
      <c r="G95" s="93"/>
      <c r="K95" s="93"/>
    </row>
    <row r="96" spans="1:47" ht="30" customHeight="1">
      <c r="D96" s="94"/>
      <c r="E96" s="94"/>
      <c r="F96" s="94"/>
      <c r="H96" s="94"/>
      <c r="I96" s="94"/>
      <c r="J96" s="146"/>
      <c r="K96" s="94"/>
      <c r="L96" s="94"/>
      <c r="M96" s="94"/>
      <c r="N96" s="94"/>
      <c r="P96" s="203"/>
      <c r="Q96" s="94"/>
      <c r="AG96" s="93"/>
      <c r="AH96" s="93"/>
      <c r="AI96" s="93"/>
      <c r="AJ96" s="93"/>
      <c r="AK96" s="93"/>
      <c r="AL96" s="93"/>
      <c r="AM96" s="93"/>
      <c r="AN96" s="93"/>
      <c r="AO96" s="93"/>
      <c r="AP96" s="93"/>
      <c r="AQ96" s="93"/>
      <c r="AR96" s="93"/>
      <c r="AT96" s="93"/>
      <c r="AU96" s="93"/>
    </row>
    <row r="97" spans="3:47" ht="30" customHeight="1">
      <c r="D97" s="94"/>
      <c r="E97" s="94"/>
      <c r="F97" s="94"/>
      <c r="H97" s="94"/>
      <c r="I97" s="94"/>
      <c r="J97" s="146"/>
      <c r="K97" s="94"/>
      <c r="L97" s="94"/>
      <c r="M97" s="94"/>
      <c r="N97" s="94"/>
      <c r="P97" s="94"/>
      <c r="Q97" s="94"/>
      <c r="AG97" s="93"/>
      <c r="AH97" s="93"/>
      <c r="AI97" s="93"/>
      <c r="AJ97" s="93"/>
      <c r="AK97" s="93"/>
      <c r="AL97" s="93"/>
      <c r="AM97" s="93"/>
      <c r="AN97" s="93"/>
      <c r="AO97" s="93"/>
      <c r="AP97" s="93"/>
      <c r="AQ97" s="93"/>
      <c r="AR97" s="93"/>
      <c r="AT97" s="93"/>
      <c r="AU97" s="93"/>
    </row>
    <row r="98" spans="3:47" ht="30" customHeight="1">
      <c r="D98" s="94"/>
      <c r="E98" s="94"/>
      <c r="F98" s="94"/>
      <c r="H98" s="94"/>
      <c r="I98" s="94"/>
      <c r="J98" s="94"/>
      <c r="K98" s="94"/>
      <c r="L98" s="94"/>
      <c r="M98" s="94"/>
      <c r="N98" s="94"/>
      <c r="P98" s="94"/>
      <c r="Q98" s="94"/>
      <c r="AG98" s="93"/>
      <c r="AH98" s="93"/>
      <c r="AI98" s="93"/>
      <c r="AJ98" s="93"/>
      <c r="AK98" s="93"/>
      <c r="AL98" s="93"/>
      <c r="AM98" s="93"/>
      <c r="AN98" s="93"/>
      <c r="AO98" s="93"/>
      <c r="AP98" s="93"/>
      <c r="AQ98" s="93"/>
      <c r="AR98" s="93"/>
      <c r="AT98" s="93"/>
      <c r="AU98" s="93"/>
    </row>
    <row r="99" spans="3:47" ht="30" customHeight="1">
      <c r="D99" s="94"/>
      <c r="E99" s="94"/>
      <c r="F99" s="94"/>
      <c r="H99" s="94"/>
      <c r="I99" s="94"/>
      <c r="J99" s="94"/>
      <c r="K99" s="94"/>
      <c r="L99" s="94"/>
      <c r="M99" s="94"/>
      <c r="N99" s="94"/>
      <c r="O99" s="95"/>
      <c r="P99" s="94"/>
      <c r="Q99" s="94"/>
      <c r="AG99" s="93"/>
      <c r="AH99" s="93"/>
      <c r="AI99" s="93"/>
      <c r="AJ99" s="93"/>
      <c r="AK99" s="93"/>
      <c r="AL99" s="93"/>
      <c r="AM99" s="93"/>
      <c r="AN99" s="93"/>
      <c r="AO99" s="93"/>
      <c r="AP99" s="93"/>
      <c r="AQ99" s="93"/>
      <c r="AR99" s="93"/>
      <c r="AT99" s="93"/>
      <c r="AU99" s="93"/>
    </row>
    <row r="100" spans="3:47" ht="30" customHeight="1">
      <c r="D100" s="94"/>
      <c r="E100" s="94"/>
      <c r="F100" s="94"/>
      <c r="H100" s="94"/>
      <c r="I100" s="94"/>
      <c r="J100" s="94"/>
      <c r="K100" s="94"/>
      <c r="L100" s="94"/>
      <c r="M100" s="94"/>
      <c r="N100" s="94"/>
      <c r="O100" s="95"/>
      <c r="P100" s="94"/>
      <c r="Q100" s="94"/>
      <c r="AG100" s="93"/>
      <c r="AH100" s="93"/>
      <c r="AI100" s="93"/>
      <c r="AJ100" s="93"/>
      <c r="AK100" s="93"/>
      <c r="AL100" s="93"/>
      <c r="AM100" s="93"/>
      <c r="AN100" s="93"/>
      <c r="AO100" s="93"/>
      <c r="AP100" s="93"/>
      <c r="AQ100" s="93"/>
      <c r="AR100" s="93"/>
      <c r="AT100" s="93"/>
      <c r="AU100" s="93"/>
    </row>
    <row r="101" spans="3:47" ht="30" customHeight="1">
      <c r="D101" s="94"/>
      <c r="E101" s="94"/>
      <c r="F101" s="94"/>
      <c r="H101" s="94"/>
      <c r="I101" s="94"/>
      <c r="J101" s="94"/>
      <c r="K101" s="94"/>
      <c r="L101" s="94"/>
      <c r="M101" s="94"/>
      <c r="N101" s="94"/>
      <c r="O101" s="95"/>
      <c r="P101" s="94"/>
      <c r="Q101" s="94"/>
      <c r="AG101" s="93"/>
      <c r="AH101" s="93"/>
      <c r="AI101" s="93"/>
      <c r="AJ101" s="93"/>
      <c r="AK101" s="93"/>
      <c r="AL101" s="93"/>
      <c r="AM101" s="93"/>
      <c r="AN101" s="93"/>
      <c r="AO101" s="93"/>
      <c r="AP101" s="93"/>
      <c r="AQ101" s="93"/>
      <c r="AR101" s="93"/>
      <c r="AT101" s="93"/>
      <c r="AU101" s="93"/>
    </row>
    <row r="102" spans="3:47" ht="30" customHeight="1">
      <c r="D102" s="94"/>
      <c r="E102" s="94"/>
      <c r="F102" s="94"/>
      <c r="H102" s="94"/>
      <c r="I102" s="94"/>
      <c r="J102" s="94"/>
      <c r="K102" s="94"/>
      <c r="L102" s="94"/>
      <c r="M102" s="94"/>
      <c r="N102" s="94"/>
      <c r="O102" s="95"/>
      <c r="P102" s="94"/>
      <c r="Q102" s="94"/>
      <c r="AG102" s="93"/>
      <c r="AH102" s="93"/>
      <c r="AI102" s="93"/>
      <c r="AJ102" s="93"/>
      <c r="AK102" s="93"/>
      <c r="AL102" s="93"/>
      <c r="AM102" s="93"/>
      <c r="AN102" s="93"/>
      <c r="AO102" s="93"/>
      <c r="AP102" s="93"/>
      <c r="AQ102" s="93"/>
      <c r="AR102" s="93"/>
      <c r="AT102" s="93"/>
      <c r="AU102" s="93"/>
    </row>
    <row r="103" spans="3:47" ht="30" customHeight="1">
      <c r="D103" s="94"/>
      <c r="E103" s="94"/>
      <c r="F103" s="94"/>
      <c r="H103" s="94"/>
      <c r="I103" s="94"/>
      <c r="J103" s="94"/>
      <c r="K103" s="94"/>
      <c r="L103" s="94"/>
      <c r="M103" s="94"/>
      <c r="N103" s="94"/>
      <c r="O103" s="95"/>
      <c r="P103" s="94"/>
      <c r="Q103" s="94"/>
      <c r="AG103" s="93"/>
      <c r="AH103" s="93"/>
      <c r="AI103" s="93"/>
      <c r="AJ103" s="93"/>
      <c r="AK103" s="93"/>
      <c r="AL103" s="93"/>
      <c r="AM103" s="93"/>
      <c r="AN103" s="93"/>
      <c r="AO103" s="93"/>
      <c r="AP103" s="93"/>
      <c r="AQ103" s="93"/>
      <c r="AR103" s="93"/>
      <c r="AT103" s="93"/>
      <c r="AU103" s="93"/>
    </row>
    <row r="104" spans="3:47" ht="30" customHeight="1">
      <c r="D104" s="94"/>
      <c r="E104" s="94"/>
      <c r="F104" s="94"/>
      <c r="H104" s="94"/>
      <c r="I104" s="94"/>
      <c r="J104" s="94"/>
      <c r="K104" s="94"/>
      <c r="L104" s="94"/>
      <c r="M104" s="94"/>
      <c r="N104" s="94"/>
      <c r="O104" s="95"/>
      <c r="P104" s="94"/>
      <c r="Q104" s="94"/>
      <c r="AG104" s="93"/>
      <c r="AH104" s="93"/>
      <c r="AI104" s="93"/>
      <c r="AJ104" s="93"/>
      <c r="AK104" s="93"/>
      <c r="AL104" s="93"/>
      <c r="AM104" s="93"/>
      <c r="AN104" s="93"/>
      <c r="AO104" s="93"/>
      <c r="AP104" s="93"/>
      <c r="AQ104" s="93"/>
      <c r="AR104" s="93"/>
      <c r="AT104" s="93"/>
      <c r="AU104" s="93"/>
    </row>
    <row r="105" spans="3:47" ht="30" customHeight="1">
      <c r="D105" s="94"/>
      <c r="E105" s="94"/>
      <c r="F105" s="94"/>
      <c r="H105" s="94"/>
      <c r="I105" s="94"/>
      <c r="J105" s="94"/>
      <c r="K105" s="94"/>
      <c r="L105" s="94"/>
      <c r="M105" s="94"/>
      <c r="N105" s="94"/>
      <c r="O105" s="95"/>
      <c r="P105" s="94"/>
      <c r="Q105" s="94"/>
      <c r="AG105" s="93"/>
      <c r="AH105" s="93"/>
      <c r="AI105" s="93"/>
      <c r="AJ105" s="93"/>
      <c r="AK105" s="93"/>
      <c r="AL105" s="93"/>
      <c r="AM105" s="93"/>
      <c r="AN105" s="93"/>
      <c r="AO105" s="93"/>
      <c r="AP105" s="93"/>
      <c r="AQ105" s="93"/>
      <c r="AR105" s="93"/>
      <c r="AT105" s="93"/>
      <c r="AU105" s="93"/>
    </row>
    <row r="106" spans="3:47" ht="30" customHeight="1">
      <c r="C106" s="94"/>
      <c r="D106" s="94"/>
      <c r="E106" s="94"/>
      <c r="F106" s="94"/>
      <c r="H106" s="94"/>
      <c r="I106" s="94"/>
      <c r="J106" s="94"/>
      <c r="K106" s="94"/>
      <c r="L106" s="94"/>
      <c r="M106" s="94"/>
      <c r="N106" s="94"/>
      <c r="O106" s="95"/>
      <c r="P106" s="94"/>
      <c r="Q106" s="94"/>
      <c r="AG106" s="93"/>
      <c r="AH106" s="93"/>
      <c r="AI106" s="93"/>
      <c r="AJ106" s="93"/>
      <c r="AK106" s="93"/>
      <c r="AL106" s="93"/>
      <c r="AM106" s="93"/>
      <c r="AN106" s="93"/>
      <c r="AO106" s="93"/>
      <c r="AP106" s="93"/>
      <c r="AQ106" s="93"/>
      <c r="AR106" s="93"/>
      <c r="AT106" s="93"/>
      <c r="AU106" s="93"/>
    </row>
    <row r="107" spans="3:47" ht="30" customHeight="1">
      <c r="C107" s="94"/>
      <c r="D107" s="94"/>
      <c r="E107" s="94"/>
      <c r="F107" s="94"/>
      <c r="H107" s="94"/>
      <c r="I107" s="94"/>
      <c r="J107" s="94"/>
      <c r="K107" s="94"/>
      <c r="L107" s="94"/>
      <c r="M107" s="94"/>
      <c r="N107" s="94"/>
      <c r="O107" s="95"/>
      <c r="P107" s="94"/>
      <c r="Q107" s="94"/>
      <c r="AG107" s="93"/>
      <c r="AH107" s="93"/>
      <c r="AI107" s="93"/>
      <c r="AJ107" s="93"/>
      <c r="AK107" s="93"/>
      <c r="AL107" s="93"/>
      <c r="AM107" s="93"/>
      <c r="AN107" s="93"/>
      <c r="AO107" s="93"/>
      <c r="AP107" s="93"/>
      <c r="AQ107" s="93"/>
      <c r="AR107" s="93"/>
      <c r="AT107" s="93"/>
      <c r="AU107" s="93"/>
    </row>
    <row r="108" spans="3:47" ht="30" customHeight="1">
      <c r="C108" s="94"/>
      <c r="D108" s="94"/>
      <c r="E108" s="94"/>
      <c r="F108" s="94"/>
      <c r="H108" s="94"/>
      <c r="I108" s="94"/>
      <c r="J108" s="94"/>
      <c r="K108" s="94"/>
      <c r="L108" s="94"/>
      <c r="M108" s="94"/>
      <c r="N108" s="94"/>
      <c r="O108" s="95"/>
      <c r="P108" s="94"/>
      <c r="Q108" s="94"/>
      <c r="AG108" s="93"/>
      <c r="AH108" s="93"/>
      <c r="AI108" s="93"/>
      <c r="AJ108" s="93"/>
      <c r="AK108" s="93"/>
      <c r="AL108" s="93"/>
      <c r="AM108" s="93"/>
      <c r="AN108" s="93"/>
      <c r="AO108" s="93"/>
      <c r="AP108" s="93"/>
      <c r="AQ108" s="93"/>
      <c r="AR108" s="93"/>
      <c r="AT108" s="93"/>
      <c r="AU108" s="93"/>
    </row>
    <row r="109" spans="3:47" ht="30" customHeight="1">
      <c r="C109" s="94"/>
      <c r="D109" s="94"/>
      <c r="E109" s="94"/>
      <c r="F109" s="94"/>
      <c r="H109" s="94"/>
      <c r="I109" s="94"/>
      <c r="J109" s="94"/>
      <c r="K109" s="94"/>
      <c r="L109" s="94"/>
      <c r="M109" s="94"/>
      <c r="N109" s="94"/>
      <c r="O109" s="95"/>
      <c r="P109" s="94"/>
      <c r="Q109" s="94"/>
      <c r="AG109" s="93"/>
      <c r="AH109" s="93"/>
      <c r="AI109" s="93"/>
      <c r="AJ109" s="93"/>
      <c r="AK109" s="93"/>
      <c r="AL109" s="93"/>
      <c r="AM109" s="93"/>
      <c r="AN109" s="93"/>
      <c r="AO109" s="93"/>
      <c r="AP109" s="93"/>
      <c r="AQ109" s="93"/>
      <c r="AR109" s="93"/>
      <c r="AT109" s="93"/>
      <c r="AU109" s="93"/>
    </row>
    <row r="110" spans="3:47" ht="30" customHeight="1">
      <c r="C110" s="94"/>
      <c r="D110" s="94"/>
      <c r="E110" s="94"/>
      <c r="F110" s="94"/>
      <c r="H110" s="94"/>
      <c r="I110" s="94"/>
      <c r="J110" s="94"/>
      <c r="K110" s="94"/>
      <c r="L110" s="94"/>
      <c r="M110" s="94"/>
      <c r="N110" s="94"/>
      <c r="O110" s="95"/>
      <c r="P110" s="94"/>
      <c r="Q110" s="94"/>
      <c r="AG110" s="93"/>
      <c r="AH110" s="93"/>
      <c r="AI110" s="93"/>
      <c r="AJ110" s="93"/>
      <c r="AK110" s="93"/>
      <c r="AL110" s="93"/>
      <c r="AM110" s="93"/>
      <c r="AN110" s="93"/>
      <c r="AO110" s="93"/>
      <c r="AP110" s="93"/>
      <c r="AQ110" s="93"/>
      <c r="AR110" s="93"/>
      <c r="AT110" s="93"/>
      <c r="AU110" s="93"/>
    </row>
    <row r="111" spans="3:47" ht="30" customHeight="1">
      <c r="AG111" s="93"/>
      <c r="AH111" s="93"/>
      <c r="AI111" s="93"/>
      <c r="AJ111" s="93"/>
      <c r="AK111" s="93"/>
      <c r="AL111" s="93"/>
      <c r="AM111" s="93"/>
      <c r="AN111" s="93"/>
      <c r="AO111" s="93"/>
      <c r="AP111" s="93"/>
      <c r="AQ111" s="93"/>
      <c r="AR111" s="93"/>
      <c r="AT111" s="93"/>
      <c r="AU111" s="93"/>
    </row>
    <row r="112" spans="3:47" ht="30" customHeight="1">
      <c r="AG112" s="93"/>
      <c r="AH112" s="93"/>
      <c r="AI112" s="93"/>
      <c r="AJ112" s="93"/>
      <c r="AK112" s="93"/>
      <c r="AL112" s="93"/>
      <c r="AM112" s="93"/>
      <c r="AN112" s="93"/>
      <c r="AO112" s="93"/>
      <c r="AP112" s="93"/>
      <c r="AQ112" s="93"/>
      <c r="AR112" s="93"/>
      <c r="AT112" s="93"/>
      <c r="AU112" s="93"/>
    </row>
    <row r="113" spans="1:47" ht="30" customHeight="1">
      <c r="AG113" s="93"/>
      <c r="AH113" s="93"/>
      <c r="AI113" s="93"/>
      <c r="AJ113" s="93"/>
      <c r="AK113" s="93"/>
      <c r="AL113" s="93"/>
      <c r="AM113" s="93"/>
      <c r="AN113" s="93"/>
      <c r="AO113" s="93"/>
      <c r="AP113" s="93"/>
      <c r="AQ113" s="93"/>
      <c r="AR113" s="93"/>
      <c r="AT113" s="93"/>
      <c r="AU113" s="93"/>
    </row>
    <row r="114" spans="1:47" ht="30" customHeight="1">
      <c r="AG114" s="93"/>
      <c r="AH114" s="93"/>
      <c r="AI114" s="93"/>
      <c r="AJ114" s="93"/>
      <c r="AK114" s="93"/>
      <c r="AL114" s="93"/>
      <c r="AM114" s="93"/>
      <c r="AN114" s="93"/>
      <c r="AO114" s="93"/>
      <c r="AP114" s="93"/>
      <c r="AQ114" s="93"/>
      <c r="AR114" s="93"/>
      <c r="AT114" s="93"/>
      <c r="AU114" s="93"/>
    </row>
    <row r="115" spans="1:47" ht="30" customHeight="1">
      <c r="AG115" s="93"/>
      <c r="AH115" s="93"/>
      <c r="AI115" s="93"/>
      <c r="AJ115" s="93"/>
      <c r="AK115" s="93"/>
      <c r="AL115" s="93"/>
      <c r="AM115" s="93"/>
      <c r="AN115" s="93"/>
      <c r="AO115" s="93"/>
      <c r="AP115" s="93"/>
      <c r="AQ115" s="93"/>
      <c r="AR115" s="93"/>
      <c r="AT115" s="93"/>
      <c r="AU115" s="93"/>
    </row>
    <row r="116" spans="1:47" ht="30" customHeight="1">
      <c r="AG116" s="93"/>
      <c r="AH116" s="93"/>
      <c r="AI116" s="93"/>
      <c r="AJ116" s="93"/>
      <c r="AK116" s="93"/>
      <c r="AL116" s="93"/>
      <c r="AM116" s="93"/>
      <c r="AN116" s="93"/>
      <c r="AO116" s="93"/>
      <c r="AP116" s="93"/>
      <c r="AQ116" s="93"/>
      <c r="AR116" s="93"/>
      <c r="AT116" s="93"/>
      <c r="AU116" s="93"/>
    </row>
    <row r="117" spans="1:47" ht="30" customHeight="1">
      <c r="AG117" s="93"/>
      <c r="AH117" s="93"/>
      <c r="AI117" s="93"/>
      <c r="AJ117" s="93"/>
      <c r="AK117" s="93"/>
      <c r="AL117" s="93"/>
      <c r="AM117" s="93"/>
      <c r="AN117" s="93"/>
      <c r="AO117" s="93"/>
      <c r="AP117" s="93"/>
      <c r="AQ117" s="93"/>
      <c r="AR117" s="93"/>
      <c r="AT117" s="93"/>
      <c r="AU117" s="93"/>
    </row>
    <row r="118" spans="1:47" ht="30" customHeight="1">
      <c r="AG118" s="93"/>
      <c r="AH118" s="93"/>
      <c r="AI118" s="93"/>
      <c r="AJ118" s="93"/>
      <c r="AK118" s="93"/>
      <c r="AL118" s="93"/>
      <c r="AM118" s="93"/>
      <c r="AN118" s="93"/>
      <c r="AO118" s="93"/>
      <c r="AP118" s="93"/>
      <c r="AQ118" s="93"/>
      <c r="AR118" s="93"/>
      <c r="AT118" s="93"/>
      <c r="AU118" s="93"/>
    </row>
    <row r="119" spans="1:47" ht="30" customHeight="1">
      <c r="AG119" s="93"/>
      <c r="AH119" s="93"/>
      <c r="AI119" s="93"/>
      <c r="AJ119" s="93"/>
      <c r="AK119" s="93"/>
      <c r="AL119" s="93"/>
      <c r="AM119" s="93"/>
      <c r="AN119" s="93"/>
      <c r="AO119" s="93"/>
      <c r="AP119" s="93"/>
      <c r="AQ119" s="93"/>
      <c r="AR119" s="93"/>
      <c r="AT119" s="93"/>
      <c r="AU119" s="93"/>
    </row>
    <row r="120" spans="1:47" ht="30" customHeight="1">
      <c r="AG120" s="93"/>
      <c r="AH120" s="93"/>
      <c r="AI120" s="93"/>
      <c r="AJ120" s="93"/>
      <c r="AK120" s="93"/>
      <c r="AL120" s="93"/>
      <c r="AM120" s="93"/>
      <c r="AN120" s="93"/>
      <c r="AO120" s="93"/>
      <c r="AP120" s="93"/>
      <c r="AQ120" s="93"/>
      <c r="AR120" s="93"/>
      <c r="AT120" s="93"/>
      <c r="AU120" s="93"/>
    </row>
    <row r="121" spans="1:47" ht="30" customHeight="1">
      <c r="AG121" s="93"/>
      <c r="AH121" s="93"/>
      <c r="AI121" s="93"/>
      <c r="AJ121" s="93"/>
      <c r="AK121" s="93"/>
      <c r="AL121" s="93"/>
      <c r="AM121" s="93"/>
      <c r="AN121" s="93"/>
      <c r="AO121" s="93"/>
      <c r="AP121" s="93"/>
      <c r="AQ121" s="93"/>
      <c r="AR121" s="93"/>
      <c r="AT121" s="93"/>
      <c r="AU121" s="93"/>
    </row>
    <row r="122" spans="1:47" ht="30" customHeight="1">
      <c r="AG122" s="93"/>
      <c r="AH122" s="93"/>
      <c r="AI122" s="93"/>
      <c r="AJ122" s="93"/>
      <c r="AK122" s="93"/>
      <c r="AL122" s="93"/>
      <c r="AM122" s="93"/>
      <c r="AN122" s="93"/>
      <c r="AO122" s="93"/>
      <c r="AP122" s="93"/>
      <c r="AQ122" s="93"/>
      <c r="AR122" s="93"/>
      <c r="AT122" s="93"/>
      <c r="AU122" s="93"/>
    </row>
    <row r="123" spans="1:47" ht="30" customHeight="1">
      <c r="A123" s="215"/>
      <c r="B123" s="215"/>
      <c r="C123" s="259" t="s">
        <v>266</v>
      </c>
      <c r="D123" s="258" t="s">
        <v>18</v>
      </c>
      <c r="E123" s="258"/>
      <c r="F123" s="258" t="s">
        <v>19</v>
      </c>
      <c r="G123" s="258"/>
      <c r="H123" s="258" t="s">
        <v>20</v>
      </c>
      <c r="I123" s="258"/>
      <c r="J123" s="258" t="s">
        <v>21</v>
      </c>
      <c r="K123" s="258"/>
      <c r="L123" s="258" t="s">
        <v>66</v>
      </c>
      <c r="M123" s="258"/>
      <c r="N123" s="258" t="s">
        <v>67</v>
      </c>
      <c r="O123" s="258"/>
      <c r="P123" s="258" t="s">
        <v>23</v>
      </c>
      <c r="Q123" s="258"/>
      <c r="R123" s="258" t="s">
        <v>24</v>
      </c>
      <c r="S123" s="258"/>
      <c r="T123" s="258" t="s">
        <v>25</v>
      </c>
      <c r="U123" s="258"/>
      <c r="V123" s="258" t="s">
        <v>26</v>
      </c>
      <c r="W123" s="258"/>
      <c r="X123" s="258" t="s">
        <v>22</v>
      </c>
      <c r="Y123" s="258"/>
      <c r="Z123" s="258" t="s">
        <v>27</v>
      </c>
      <c r="AA123" s="258"/>
      <c r="AB123" s="258" t="s">
        <v>28</v>
      </c>
      <c r="AC123" s="258"/>
      <c r="AD123" s="258" t="s">
        <v>226</v>
      </c>
      <c r="AE123" s="258"/>
      <c r="AF123" s="238"/>
      <c r="AG123" s="93"/>
      <c r="AH123" s="93"/>
      <c r="AI123" s="93"/>
      <c r="AJ123" s="93"/>
      <c r="AK123" s="93"/>
      <c r="AL123" s="93"/>
      <c r="AM123" s="93"/>
      <c r="AN123" s="93"/>
      <c r="AO123" s="93"/>
      <c r="AP123" s="93"/>
      <c r="AQ123" s="93"/>
      <c r="AR123" s="93"/>
      <c r="AT123" s="93"/>
      <c r="AU123" s="93"/>
    </row>
    <row r="124" spans="1:47" ht="30" customHeight="1">
      <c r="A124" s="93"/>
      <c r="B124" s="216"/>
      <c r="C124" s="260"/>
      <c r="D124" s="239">
        <v>2567</v>
      </c>
      <c r="E124" s="239">
        <v>2568</v>
      </c>
      <c r="F124" s="239">
        <v>2567</v>
      </c>
      <c r="G124" s="239">
        <v>2568</v>
      </c>
      <c r="H124" s="239">
        <v>2567</v>
      </c>
      <c r="I124" s="239">
        <v>2568</v>
      </c>
      <c r="J124" s="239">
        <v>2567</v>
      </c>
      <c r="K124" s="239">
        <v>2568</v>
      </c>
      <c r="L124" s="239">
        <v>2567</v>
      </c>
      <c r="M124" s="239">
        <v>2568</v>
      </c>
      <c r="N124" s="239">
        <v>2567</v>
      </c>
      <c r="O124" s="239">
        <v>2568</v>
      </c>
      <c r="P124" s="239">
        <v>2567</v>
      </c>
      <c r="Q124" s="239">
        <v>2568</v>
      </c>
      <c r="R124" s="239">
        <v>2567</v>
      </c>
      <c r="S124" s="239">
        <v>2568</v>
      </c>
      <c r="T124" s="239">
        <v>2567</v>
      </c>
      <c r="U124" s="239">
        <v>2568</v>
      </c>
      <c r="V124" s="239">
        <v>2567</v>
      </c>
      <c r="W124" s="239">
        <v>2568</v>
      </c>
      <c r="X124" s="239">
        <v>2567</v>
      </c>
      <c r="Y124" s="239">
        <v>2568</v>
      </c>
      <c r="Z124" s="239">
        <v>2567</v>
      </c>
      <c r="AA124" s="239">
        <v>2568</v>
      </c>
      <c r="AB124" s="239">
        <v>2567</v>
      </c>
      <c r="AC124" s="239">
        <v>2568</v>
      </c>
      <c r="AD124" s="239">
        <v>2567</v>
      </c>
      <c r="AE124" s="239">
        <v>2568</v>
      </c>
      <c r="AF124" s="238"/>
      <c r="AG124" s="93"/>
      <c r="AH124" s="93"/>
      <c r="AI124" s="93"/>
      <c r="AJ124" s="93"/>
      <c r="AK124" s="93"/>
      <c r="AL124" s="93"/>
      <c r="AM124" s="93"/>
      <c r="AN124" s="93"/>
      <c r="AO124" s="93"/>
      <c r="AP124" s="93"/>
      <c r="AQ124" s="93"/>
      <c r="AR124" s="93"/>
      <c r="AT124" s="93"/>
      <c r="AU124" s="93"/>
    </row>
    <row r="125" spans="1:47" ht="30" hidden="1" customHeight="1">
      <c r="A125" s="266" t="s">
        <v>267</v>
      </c>
      <c r="B125" s="267"/>
      <c r="C125" s="240" t="s">
        <v>220</v>
      </c>
      <c r="D125" s="241">
        <f>'สรุปการคำนวณ ปี 2567'!G8</f>
        <v>0</v>
      </c>
      <c r="E125" s="241">
        <f>H8</f>
        <v>0</v>
      </c>
      <c r="F125" s="241">
        <f>'สรุปการคำนวณ ปี 2567'!I8</f>
        <v>0</v>
      </c>
      <c r="G125" s="241">
        <f>J8</f>
        <v>0</v>
      </c>
      <c r="H125" s="241">
        <f>'สรุปการคำนวณ ปี 2567'!K8</f>
        <v>0</v>
      </c>
      <c r="I125" s="241">
        <f>L8</f>
        <v>0</v>
      </c>
      <c r="J125" s="241">
        <f>'สรุปการคำนวณ ปี 2567'!M8</f>
        <v>0</v>
      </c>
      <c r="K125" s="241">
        <f>N8</f>
        <v>0</v>
      </c>
      <c r="L125" s="241">
        <f>'สรุปการคำนวณ ปี 2567'!O8</f>
        <v>0</v>
      </c>
      <c r="M125" s="241">
        <f>P8</f>
        <v>0</v>
      </c>
      <c r="N125" s="241">
        <f>'สรุปการคำนวณ ปี 2567'!Q8</f>
        <v>0</v>
      </c>
      <c r="O125" s="241">
        <f>R8</f>
        <v>0</v>
      </c>
      <c r="P125" s="241">
        <f>'สรุปการคำนวณ ปี 2567'!S8</f>
        <v>0</v>
      </c>
      <c r="Q125" s="241">
        <f>T8</f>
        <v>0</v>
      </c>
      <c r="R125" s="241">
        <f>'สรุปการคำนวณ ปี 2567'!U8</f>
        <v>0</v>
      </c>
      <c r="S125" s="241">
        <f>V8</f>
        <v>0</v>
      </c>
      <c r="T125" s="241">
        <f>'สรุปการคำนวณ ปี 2567'!W8</f>
        <v>0</v>
      </c>
      <c r="U125" s="241">
        <f>X8</f>
        <v>0</v>
      </c>
      <c r="V125" s="241">
        <f>'สรุปการคำนวณ ปี 2567'!Y8</f>
        <v>0</v>
      </c>
      <c r="W125" s="241">
        <f>Z8</f>
        <v>0</v>
      </c>
      <c r="X125" s="241">
        <f>'สรุปการคำนวณ ปี 2567'!AA8</f>
        <v>0</v>
      </c>
      <c r="Y125" s="241">
        <f>AB8</f>
        <v>0</v>
      </c>
      <c r="Z125" s="241">
        <f>'สรุปการคำนวณ ปี 2567'!AC8</f>
        <v>0</v>
      </c>
      <c r="AA125" s="241">
        <f>AD8</f>
        <v>0</v>
      </c>
      <c r="AB125" s="242">
        <f t="shared" ref="AB125" si="59">D125+F125+H125+J125+L125+N125+P125+R125+T125+V125+X125+Z125</f>
        <v>0</v>
      </c>
      <c r="AC125" s="242">
        <f t="shared" ref="AC125" si="60">E125+G125+I125+K125+M125+O125+Q125+S125+U125+W125+Y125+AA125</f>
        <v>0</v>
      </c>
      <c r="AD125" s="242">
        <f>AVERAGE(D125,F125,H125,J125,L125,N125,P125,R125,T125,V125,X125,Z125)</f>
        <v>0</v>
      </c>
      <c r="AE125" s="242">
        <f>AVERAGE(E125,G125,I125,K125,M125,O125,Q125,S125,U125,W125,Y125,AA125)</f>
        <v>0</v>
      </c>
      <c r="AF125" s="238"/>
      <c r="AG125" s="93"/>
      <c r="AH125" s="93"/>
      <c r="AI125" s="93"/>
      <c r="AJ125" s="93"/>
      <c r="AK125" s="93"/>
      <c r="AL125" s="93"/>
      <c r="AM125" s="93"/>
      <c r="AN125" s="93"/>
      <c r="AO125" s="93"/>
      <c r="AP125" s="93"/>
      <c r="AQ125" s="93"/>
      <c r="AR125" s="93"/>
      <c r="AT125" s="93"/>
      <c r="AU125" s="93"/>
    </row>
    <row r="126" spans="1:47" ht="30" hidden="1" customHeight="1">
      <c r="A126" s="268"/>
      <c r="B126" s="269"/>
      <c r="C126" s="240" t="s">
        <v>221</v>
      </c>
      <c r="D126" s="241">
        <f>'สรุปการคำนวณ ปี 2567'!G9</f>
        <v>0</v>
      </c>
      <c r="E126" s="241">
        <f>H9</f>
        <v>0</v>
      </c>
      <c r="F126" s="241">
        <f>'สรุปการคำนวณ ปี 2567'!I9</f>
        <v>0</v>
      </c>
      <c r="G126" s="241">
        <f>J9</f>
        <v>0</v>
      </c>
      <c r="H126" s="241">
        <f>'สรุปการคำนวณ ปี 2567'!K9</f>
        <v>0</v>
      </c>
      <c r="I126" s="241">
        <f>L9</f>
        <v>0</v>
      </c>
      <c r="J126" s="241">
        <f>'สรุปการคำนวณ ปี 2567'!M9</f>
        <v>0</v>
      </c>
      <c r="K126" s="241">
        <f>N9</f>
        <v>0</v>
      </c>
      <c r="L126" s="241">
        <f>'สรุปการคำนวณ ปี 2567'!O9</f>
        <v>0</v>
      </c>
      <c r="M126" s="241">
        <f>P9</f>
        <v>0</v>
      </c>
      <c r="N126" s="241">
        <f>'สรุปการคำนวณ ปี 2567'!Q9</f>
        <v>0</v>
      </c>
      <c r="O126" s="241">
        <f>R9</f>
        <v>0</v>
      </c>
      <c r="P126" s="241">
        <f>'สรุปการคำนวณ ปี 2567'!S9</f>
        <v>0</v>
      </c>
      <c r="Q126" s="241">
        <f>T9</f>
        <v>0</v>
      </c>
      <c r="R126" s="241">
        <f>'สรุปการคำนวณ ปี 2567'!U9</f>
        <v>0</v>
      </c>
      <c r="S126" s="241">
        <f>V9</f>
        <v>0</v>
      </c>
      <c r="T126" s="241">
        <f>'สรุปการคำนวณ ปี 2567'!W9</f>
        <v>0</v>
      </c>
      <c r="U126" s="241">
        <f>X9</f>
        <v>0</v>
      </c>
      <c r="V126" s="241">
        <f>'สรุปการคำนวณ ปี 2567'!Y9</f>
        <v>0</v>
      </c>
      <c r="W126" s="241">
        <f>Z9</f>
        <v>0</v>
      </c>
      <c r="X126" s="241">
        <f>'สรุปการคำนวณ ปี 2567'!AA9</f>
        <v>0</v>
      </c>
      <c r="Y126" s="241">
        <f>AB9</f>
        <v>0</v>
      </c>
      <c r="Z126" s="241">
        <f>'สรุปการคำนวณ ปี 2567'!AC9</f>
        <v>0</v>
      </c>
      <c r="AA126" s="241">
        <f>AD9</f>
        <v>0</v>
      </c>
      <c r="AB126" s="242">
        <f t="shared" ref="AB126:AC140" si="61">D126+F126+H126+J126+L126+N126+P126+R126+T126+V126+X126+Z126</f>
        <v>0</v>
      </c>
      <c r="AC126" s="242">
        <f t="shared" si="61"/>
        <v>0</v>
      </c>
      <c r="AD126" s="242">
        <f t="shared" ref="AD126:AD140" si="62">AVERAGE(D126,F126,H126,J126,L126,N126,P126,R126,T126,V126,X126,Z126)</f>
        <v>0</v>
      </c>
      <c r="AE126" s="242">
        <f t="shared" ref="AE126:AE140" si="63">AVERAGE(E126,G126,I126,K126,M126,O126,Q126,S126,U126,W126,Y126,AA126)</f>
        <v>0</v>
      </c>
      <c r="AF126" s="238"/>
      <c r="AG126" s="93"/>
      <c r="AH126" s="93"/>
      <c r="AI126" s="93"/>
      <c r="AJ126" s="93"/>
      <c r="AK126" s="93"/>
      <c r="AL126" s="93"/>
      <c r="AM126" s="93"/>
      <c r="AN126" s="93"/>
      <c r="AO126" s="93"/>
      <c r="AP126" s="93"/>
      <c r="AQ126" s="93"/>
      <c r="AR126" s="93"/>
      <c r="AT126" s="93"/>
      <c r="AU126" s="93"/>
    </row>
    <row r="127" spans="1:47" ht="30" customHeight="1">
      <c r="A127" s="268"/>
      <c r="B127" s="269"/>
      <c r="C127" s="240" t="s">
        <v>227</v>
      </c>
      <c r="D127" s="241">
        <f>'สรุปการคำนวณ ปี 2567'!G12</f>
        <v>1152.0468378</v>
      </c>
      <c r="E127" s="241">
        <f>H12</f>
        <v>1162.3569750000001</v>
      </c>
      <c r="F127" s="241">
        <f>'สรุปการคำนวณ ปี 2567'!I12</f>
        <v>452.79919139999998</v>
      </c>
      <c r="G127" s="241">
        <f>J12</f>
        <v>343.9918902</v>
      </c>
      <c r="H127" s="241">
        <f>'สรุปการคำนวณ ปี 2567'!K12</f>
        <v>416.04500480000002</v>
      </c>
      <c r="I127" s="241">
        <f>L12</f>
        <v>370.13173300000005</v>
      </c>
      <c r="J127" s="241">
        <f>'สรุปการคำนวณ ปี 2567'!M12</f>
        <v>331.03433340000004</v>
      </c>
      <c r="K127" s="241">
        <f>N12</f>
        <v>456.93749739999998</v>
      </c>
      <c r="L127" s="241">
        <f>'สรุปการคำนวณ ปี 2567'!O12</f>
        <v>750.2091034</v>
      </c>
      <c r="M127" s="241">
        <f>P12</f>
        <v>627.0191334000001</v>
      </c>
      <c r="N127" s="241">
        <f>'สรุปการคำนวณ ปี 2567'!Q12</f>
        <v>592.02715260000002</v>
      </c>
      <c r="O127" s="241">
        <f>R12</f>
        <v>165.99540140000002</v>
      </c>
      <c r="P127" s="241">
        <f>'สรุปการคำนวณ ปี 2567'!S12</f>
        <v>559.63874180000005</v>
      </c>
      <c r="Q127" s="241">
        <f>T12</f>
        <v>391.51663480000002</v>
      </c>
      <c r="R127" s="241">
        <f>'สรุปการคำนวณ ปี 2567'!U12</f>
        <v>412.67680740000003</v>
      </c>
      <c r="S127" s="241">
        <f>V12</f>
        <v>717.43426799999997</v>
      </c>
      <c r="T127" s="241">
        <f>'สรุปการคำนวณ ปี 2567'!W12</f>
        <v>217.2117342</v>
      </c>
      <c r="U127" s="241">
        <f>X12</f>
        <v>580.57144460000006</v>
      </c>
      <c r="V127" s="241">
        <f>'สรุปการคำนวณ ปี 2567'!Y12</f>
        <v>632.44552140000008</v>
      </c>
      <c r="W127" s="241">
        <f>Z12</f>
        <v>542.90463820000002</v>
      </c>
      <c r="X127" s="241">
        <f>'สรุปการคำนวณ ปี 2567'!AA12</f>
        <v>870.74069140000006</v>
      </c>
      <c r="Y127" s="241">
        <f>AB12</f>
        <v>528.42056720000005</v>
      </c>
      <c r="Z127" s="241">
        <f>'สรุปการคำนวณ ปี 2567'!AC12</f>
        <v>285.44445239999999</v>
      </c>
      <c r="AA127" s="241">
        <f>AD12</f>
        <v>591.16660420000005</v>
      </c>
      <c r="AB127" s="242">
        <f t="shared" si="61"/>
        <v>6672.3195720000012</v>
      </c>
      <c r="AC127" s="242">
        <f t="shared" si="61"/>
        <v>6478.4467873999993</v>
      </c>
      <c r="AD127" s="242">
        <f t="shared" si="62"/>
        <v>556.02663100000007</v>
      </c>
      <c r="AE127" s="242">
        <f t="shared" si="63"/>
        <v>539.87056561666657</v>
      </c>
      <c r="AF127" s="238"/>
      <c r="AG127" s="93"/>
      <c r="AH127" s="93"/>
      <c r="AI127" s="93"/>
      <c r="AJ127" s="93"/>
      <c r="AK127" s="93"/>
      <c r="AL127" s="93"/>
      <c r="AM127" s="93"/>
      <c r="AN127" s="93"/>
      <c r="AO127" s="93"/>
      <c r="AP127" s="93"/>
      <c r="AQ127" s="93"/>
      <c r="AR127" s="93"/>
      <c r="AT127" s="93"/>
      <c r="AU127" s="93"/>
    </row>
    <row r="128" spans="1:47" ht="30" customHeight="1">
      <c r="A128" s="268"/>
      <c r="B128" s="269"/>
      <c r="C128" s="240" t="s">
        <v>228</v>
      </c>
      <c r="D128" s="241">
        <f>'สรุปการคำนวณ ปี 2567'!G13</f>
        <v>83.3818196</v>
      </c>
      <c r="E128" s="241">
        <f t="shared" ref="E128:E140" si="64">H13</f>
        <v>120.0519946</v>
      </c>
      <c r="F128" s="241">
        <f>'สรุปการคำนวณ ปี 2567'!I13</f>
        <v>111.0943946</v>
      </c>
      <c r="G128" s="241">
        <f t="shared" ref="G128:G140" si="65">J13</f>
        <v>140.19539759999998</v>
      </c>
      <c r="H128" s="241">
        <f>'สรุปการคำนวณ ปี 2567'!K13</f>
        <v>154.18268999999998</v>
      </c>
      <c r="I128" s="241">
        <f t="shared" ref="I128:I140" si="66">L13</f>
        <v>159.71848679999999</v>
      </c>
      <c r="J128" s="241">
        <f>'สรุปการคำนวณ ปี 2567'!M13</f>
        <v>171.36560619999997</v>
      </c>
      <c r="K128" s="241">
        <f t="shared" ref="K128:K140" si="67">N13</f>
        <v>56.652341199999995</v>
      </c>
      <c r="L128" s="241">
        <f>'สรุปการคำนวณ ปี 2567'!O13</f>
        <v>165.21397439999998</v>
      </c>
      <c r="M128" s="241">
        <f t="shared" ref="M128:M140" si="68">P13</f>
        <v>160.67694999999998</v>
      </c>
      <c r="N128" s="241">
        <f>'สรุปการคำนวณ ปี 2567'!Q13</f>
        <v>191.03873519999996</v>
      </c>
      <c r="O128" s="241">
        <f t="shared" ref="O128:O140" si="69">R13</f>
        <v>0</v>
      </c>
      <c r="P128" s="241">
        <f>'สรุปการคำนวณ ปี 2567'!S13</f>
        <v>62.206053199999992</v>
      </c>
      <c r="Q128" s="241">
        <f t="shared" ref="Q128:Q140" si="70">T13</f>
        <v>137.29537459999997</v>
      </c>
      <c r="R128" s="241">
        <f>'สรุปการคำนวณ ปี 2567'!U13</f>
        <v>155.59799079999999</v>
      </c>
      <c r="S128" s="241">
        <f t="shared" ref="S128:S140" si="71">V13</f>
        <v>78.378999999999991</v>
      </c>
      <c r="T128" s="241">
        <f>'สรุปการคำนวณ ปี 2567'!W13</f>
        <v>117.8618614</v>
      </c>
      <c r="U128" s="241">
        <f t="shared" ref="U128:U140" si="72">X13</f>
        <v>79.740555199999989</v>
      </c>
      <c r="V128" s="241">
        <f>'สรุปการคำนวณ ปี 2567'!Y13</f>
        <v>166.97414279999998</v>
      </c>
      <c r="W128" s="241">
        <f t="shared" ref="W128:W140" si="73">Z13</f>
        <v>116.090496</v>
      </c>
      <c r="X128" s="241">
        <f>'สรุปการคำนวณ ปี 2567'!AA13</f>
        <v>84.505998399999982</v>
      </c>
      <c r="Y128" s="241">
        <f t="shared" ref="Y128:Y140" si="74">AB13</f>
        <v>89.300553800000003</v>
      </c>
      <c r="Z128" s="241">
        <f>'สรุปการคำนวณ ปี 2567'!AC13</f>
        <v>84.053639599999997</v>
      </c>
      <c r="AA128" s="241">
        <f t="shared" ref="AA128:AA140" si="75">AD13</f>
        <v>0</v>
      </c>
      <c r="AB128" s="242">
        <f t="shared" si="61"/>
        <v>1547.4769061999998</v>
      </c>
      <c r="AC128" s="242">
        <f t="shared" si="61"/>
        <v>1138.1011498</v>
      </c>
      <c r="AD128" s="242">
        <f t="shared" si="62"/>
        <v>128.95640884999997</v>
      </c>
      <c r="AE128" s="242">
        <f t="shared" si="63"/>
        <v>94.841762483333341</v>
      </c>
      <c r="AF128" s="238"/>
      <c r="AG128" s="93"/>
      <c r="AH128" s="93"/>
      <c r="AI128" s="93"/>
      <c r="AJ128" s="93"/>
      <c r="AK128" s="93"/>
      <c r="AL128" s="93"/>
      <c r="AM128" s="93"/>
      <c r="AN128" s="93"/>
      <c r="AO128" s="93"/>
      <c r="AP128" s="93"/>
      <c r="AQ128" s="93"/>
      <c r="AR128" s="93"/>
      <c r="AT128" s="93"/>
      <c r="AU128" s="93"/>
    </row>
    <row r="129" spans="1:47" ht="30" hidden="1" customHeight="1">
      <c r="A129" s="268"/>
      <c r="B129" s="269"/>
      <c r="C129" s="240" t="s">
        <v>229</v>
      </c>
      <c r="D129" s="241">
        <f>'สรุปการคำนวณ ปี 2567'!G14</f>
        <v>0</v>
      </c>
      <c r="E129" s="241">
        <f t="shared" si="64"/>
        <v>0</v>
      </c>
      <c r="F129" s="241">
        <f>'สรุปการคำนวณ ปี 2567'!I14</f>
        <v>0</v>
      </c>
      <c r="G129" s="241">
        <f t="shared" si="65"/>
        <v>0</v>
      </c>
      <c r="H129" s="241">
        <f>'สรุปการคำนวณ ปี 2567'!K14</f>
        <v>0</v>
      </c>
      <c r="I129" s="241">
        <f t="shared" si="66"/>
        <v>0</v>
      </c>
      <c r="J129" s="241">
        <f>'สรุปการคำนวณ ปี 2567'!M14</f>
        <v>0</v>
      </c>
      <c r="K129" s="241">
        <f t="shared" si="67"/>
        <v>0</v>
      </c>
      <c r="L129" s="241">
        <f>'สรุปการคำนวณ ปี 2567'!O14</f>
        <v>0</v>
      </c>
      <c r="M129" s="241">
        <f t="shared" si="68"/>
        <v>0</v>
      </c>
      <c r="N129" s="241">
        <f>'สรุปการคำนวณ ปี 2567'!Q14</f>
        <v>0</v>
      </c>
      <c r="O129" s="241">
        <f t="shared" si="69"/>
        <v>0</v>
      </c>
      <c r="P129" s="241">
        <f>'สรุปการคำนวณ ปี 2567'!S14</f>
        <v>0</v>
      </c>
      <c r="Q129" s="241">
        <f t="shared" si="70"/>
        <v>0</v>
      </c>
      <c r="R129" s="241">
        <f>'สรุปการคำนวณ ปี 2567'!U14</f>
        <v>0</v>
      </c>
      <c r="S129" s="241">
        <f t="shared" si="71"/>
        <v>0</v>
      </c>
      <c r="T129" s="241">
        <f>'สรุปการคำนวณ ปี 2567'!W14</f>
        <v>0</v>
      </c>
      <c r="U129" s="241">
        <f t="shared" si="72"/>
        <v>0</v>
      </c>
      <c r="V129" s="241">
        <f>'สรุปการคำนวณ ปี 2567'!Y14</f>
        <v>0</v>
      </c>
      <c r="W129" s="241">
        <f t="shared" si="73"/>
        <v>0</v>
      </c>
      <c r="X129" s="241">
        <f>'สรุปการคำนวณ ปี 2567'!AA14</f>
        <v>0</v>
      </c>
      <c r="Y129" s="241">
        <f t="shared" si="74"/>
        <v>0</v>
      </c>
      <c r="Z129" s="241">
        <f>'สรุปการคำนวณ ปี 2567'!AC14</f>
        <v>0</v>
      </c>
      <c r="AA129" s="241">
        <f t="shared" si="75"/>
        <v>0</v>
      </c>
      <c r="AB129" s="242">
        <f>D129+F129+H129+J129+L129+N129+P129+R129+T129+V129+X129+Z129</f>
        <v>0</v>
      </c>
      <c r="AC129" s="242">
        <f t="shared" si="61"/>
        <v>0</v>
      </c>
      <c r="AD129" s="242">
        <f t="shared" si="62"/>
        <v>0</v>
      </c>
      <c r="AE129" s="242">
        <f t="shared" si="63"/>
        <v>0</v>
      </c>
      <c r="AF129" s="238"/>
      <c r="AG129" s="93"/>
      <c r="AH129" s="93"/>
      <c r="AI129" s="93"/>
      <c r="AJ129" s="93"/>
      <c r="AK129" s="93"/>
      <c r="AL129" s="93"/>
      <c r="AM129" s="93"/>
      <c r="AN129" s="93"/>
      <c r="AO129" s="93"/>
      <c r="AP129" s="93"/>
      <c r="AQ129" s="93"/>
      <c r="AR129" s="93"/>
      <c r="AT129" s="93"/>
      <c r="AU129" s="93"/>
    </row>
    <row r="130" spans="1:47" ht="30" hidden="1" customHeight="1">
      <c r="A130" s="268"/>
      <c r="B130" s="269"/>
      <c r="C130" s="240" t="s">
        <v>222</v>
      </c>
      <c r="D130" s="241">
        <f>'สรุปการคำนวณ ปี 2567'!G15</f>
        <v>0</v>
      </c>
      <c r="E130" s="241">
        <f t="shared" si="64"/>
        <v>0</v>
      </c>
      <c r="F130" s="241">
        <f>'สรุปการคำนวณ ปี 2567'!I15</f>
        <v>0</v>
      </c>
      <c r="G130" s="241">
        <f t="shared" si="65"/>
        <v>0</v>
      </c>
      <c r="H130" s="241">
        <f>'สรุปการคำนวณ ปี 2567'!K15</f>
        <v>0</v>
      </c>
      <c r="I130" s="241">
        <f t="shared" si="66"/>
        <v>0</v>
      </c>
      <c r="J130" s="241">
        <f>'สรุปการคำนวณ ปี 2567'!M15</f>
        <v>0</v>
      </c>
      <c r="K130" s="241">
        <f t="shared" si="67"/>
        <v>0</v>
      </c>
      <c r="L130" s="241">
        <f>'สรุปการคำนวณ ปี 2567'!O15</f>
        <v>0</v>
      </c>
      <c r="M130" s="241">
        <f t="shared" si="68"/>
        <v>0</v>
      </c>
      <c r="N130" s="241">
        <f>'สรุปการคำนวณ ปี 2567'!Q15</f>
        <v>0</v>
      </c>
      <c r="O130" s="241">
        <f t="shared" si="69"/>
        <v>0</v>
      </c>
      <c r="P130" s="241">
        <f>'สรุปการคำนวณ ปี 2567'!S15</f>
        <v>0</v>
      </c>
      <c r="Q130" s="241">
        <f t="shared" si="70"/>
        <v>0</v>
      </c>
      <c r="R130" s="241">
        <f>'สรุปการคำนวณ ปี 2567'!U15</f>
        <v>0</v>
      </c>
      <c r="S130" s="241">
        <f t="shared" si="71"/>
        <v>0</v>
      </c>
      <c r="T130" s="241">
        <f>'สรุปการคำนวณ ปี 2567'!W15</f>
        <v>0</v>
      </c>
      <c r="U130" s="241">
        <f t="shared" si="72"/>
        <v>0</v>
      </c>
      <c r="V130" s="241">
        <f>'สรุปการคำนวณ ปี 2567'!Y15</f>
        <v>0</v>
      </c>
      <c r="W130" s="241">
        <f t="shared" si="73"/>
        <v>0</v>
      </c>
      <c r="X130" s="241">
        <f>'สรุปการคำนวณ ปี 2567'!AA15</f>
        <v>0</v>
      </c>
      <c r="Y130" s="241">
        <f t="shared" si="74"/>
        <v>0</v>
      </c>
      <c r="Z130" s="241">
        <f>'สรุปการคำนวณ ปี 2567'!AC15</f>
        <v>0</v>
      </c>
      <c r="AA130" s="241">
        <f t="shared" si="75"/>
        <v>0</v>
      </c>
      <c r="AB130" s="242">
        <f t="shared" si="61"/>
        <v>0</v>
      </c>
      <c r="AC130" s="242">
        <f t="shared" si="61"/>
        <v>0</v>
      </c>
      <c r="AD130" s="242">
        <f t="shared" si="62"/>
        <v>0</v>
      </c>
      <c r="AE130" s="242">
        <f t="shared" si="63"/>
        <v>0</v>
      </c>
      <c r="AF130" s="238"/>
      <c r="AG130" s="93"/>
      <c r="AH130" s="93"/>
      <c r="AI130" s="93"/>
      <c r="AJ130" s="93"/>
      <c r="AK130" s="93"/>
      <c r="AL130" s="93"/>
      <c r="AM130" s="93"/>
      <c r="AN130" s="93"/>
      <c r="AO130" s="93"/>
      <c r="AP130" s="93"/>
      <c r="AQ130" s="93"/>
      <c r="AR130" s="93"/>
      <c r="AT130" s="93"/>
      <c r="AU130" s="93"/>
    </row>
    <row r="131" spans="1:47" ht="30" hidden="1" customHeight="1">
      <c r="A131" s="268"/>
      <c r="B131" s="269"/>
      <c r="C131" s="240" t="s">
        <v>232</v>
      </c>
      <c r="D131" s="241">
        <f>'สรุปการคำนวณ ปี 2567'!G16</f>
        <v>0</v>
      </c>
      <c r="E131" s="241">
        <f t="shared" si="64"/>
        <v>0</v>
      </c>
      <c r="F131" s="241">
        <f>'สรุปการคำนวณ ปี 2567'!I16</f>
        <v>0</v>
      </c>
      <c r="G131" s="241">
        <f t="shared" si="65"/>
        <v>0</v>
      </c>
      <c r="H131" s="241">
        <f>'สรุปการคำนวณ ปี 2567'!K16</f>
        <v>0</v>
      </c>
      <c r="I131" s="241">
        <f t="shared" si="66"/>
        <v>0</v>
      </c>
      <c r="J131" s="241">
        <f>'สรุปการคำนวณ ปี 2567'!M16</f>
        <v>0</v>
      </c>
      <c r="K131" s="241">
        <f t="shared" si="67"/>
        <v>0</v>
      </c>
      <c r="L131" s="241">
        <f>'สรุปการคำนวณ ปี 2567'!O16</f>
        <v>0</v>
      </c>
      <c r="M131" s="241">
        <f t="shared" si="68"/>
        <v>0</v>
      </c>
      <c r="N131" s="241">
        <f>'สรุปการคำนวณ ปี 2567'!Q16</f>
        <v>0</v>
      </c>
      <c r="O131" s="241">
        <f t="shared" si="69"/>
        <v>0</v>
      </c>
      <c r="P131" s="241">
        <f>'สรุปการคำนวณ ปี 2567'!S16</f>
        <v>0</v>
      </c>
      <c r="Q131" s="241">
        <f t="shared" si="70"/>
        <v>0</v>
      </c>
      <c r="R131" s="241">
        <f>'สรุปการคำนวณ ปี 2567'!U16</f>
        <v>0</v>
      </c>
      <c r="S131" s="241">
        <f t="shared" si="71"/>
        <v>0</v>
      </c>
      <c r="T131" s="241">
        <f>'สรุปการคำนวณ ปี 2567'!W16</f>
        <v>0</v>
      </c>
      <c r="U131" s="241">
        <f t="shared" si="72"/>
        <v>0</v>
      </c>
      <c r="V131" s="241">
        <f>'สรุปการคำนวณ ปี 2567'!Y16</f>
        <v>0</v>
      </c>
      <c r="W131" s="241">
        <f t="shared" si="73"/>
        <v>0</v>
      </c>
      <c r="X131" s="241">
        <f>'สรุปการคำนวณ ปี 2567'!AA16</f>
        <v>0</v>
      </c>
      <c r="Y131" s="241">
        <f t="shared" si="74"/>
        <v>0</v>
      </c>
      <c r="Z131" s="241">
        <f>'สรุปการคำนวณ ปี 2567'!AC16</f>
        <v>0</v>
      </c>
      <c r="AA131" s="241">
        <f t="shared" si="75"/>
        <v>0</v>
      </c>
      <c r="AB131" s="242">
        <f t="shared" si="61"/>
        <v>0</v>
      </c>
      <c r="AC131" s="242">
        <f t="shared" si="61"/>
        <v>0</v>
      </c>
      <c r="AD131" s="242">
        <f t="shared" si="62"/>
        <v>0</v>
      </c>
      <c r="AE131" s="242">
        <f t="shared" si="63"/>
        <v>0</v>
      </c>
      <c r="AF131" s="238"/>
      <c r="AG131" s="93"/>
      <c r="AH131" s="93"/>
      <c r="AI131" s="93"/>
      <c r="AJ131" s="93"/>
      <c r="AK131" s="93"/>
      <c r="AL131" s="93"/>
      <c r="AM131" s="93"/>
      <c r="AN131" s="93"/>
      <c r="AO131" s="93"/>
      <c r="AP131" s="93"/>
      <c r="AQ131" s="93"/>
      <c r="AR131" s="93"/>
      <c r="AT131" s="93"/>
      <c r="AU131" s="93"/>
    </row>
    <row r="132" spans="1:47" ht="43.5">
      <c r="A132" s="268"/>
      <c r="B132" s="269"/>
      <c r="C132" s="240" t="s">
        <v>231</v>
      </c>
      <c r="D132" s="241">
        <f>'สรุปการคำนวณ ปี 2567'!G17</f>
        <v>0</v>
      </c>
      <c r="E132" s="241">
        <f t="shared" si="64"/>
        <v>0</v>
      </c>
      <c r="F132" s="241">
        <f>'สรุปการคำนวณ ปี 2567'!I17</f>
        <v>0</v>
      </c>
      <c r="G132" s="241">
        <f t="shared" si="65"/>
        <v>0</v>
      </c>
      <c r="H132" s="241">
        <f>'สรุปการคำนวณ ปี 2567'!K17</f>
        <v>0</v>
      </c>
      <c r="I132" s="241">
        <f t="shared" si="66"/>
        <v>0</v>
      </c>
      <c r="J132" s="241">
        <f>'สรุปการคำนวณ ปี 2567'!M17</f>
        <v>0</v>
      </c>
      <c r="K132" s="241">
        <f t="shared" si="67"/>
        <v>0</v>
      </c>
      <c r="L132" s="241">
        <f>'สรุปการคำนวณ ปี 2567'!O17</f>
        <v>0</v>
      </c>
      <c r="M132" s="241">
        <f t="shared" si="68"/>
        <v>0</v>
      </c>
      <c r="N132" s="241">
        <f>'สรุปการคำนวณ ปี 2567'!Q17</f>
        <v>0</v>
      </c>
      <c r="O132" s="241">
        <f t="shared" si="69"/>
        <v>0</v>
      </c>
      <c r="P132" s="241">
        <f>'สรุปการคำนวณ ปี 2567'!S17</f>
        <v>0</v>
      </c>
      <c r="Q132" s="241">
        <f t="shared" si="70"/>
        <v>0</v>
      </c>
      <c r="R132" s="241">
        <f>'สรุปการคำนวณ ปี 2567'!U17</f>
        <v>0</v>
      </c>
      <c r="S132" s="241">
        <f t="shared" si="71"/>
        <v>0</v>
      </c>
      <c r="T132" s="241">
        <f>'สรุปการคำนวณ ปี 2567'!W17</f>
        <v>0</v>
      </c>
      <c r="U132" s="241">
        <f t="shared" si="72"/>
        <v>0</v>
      </c>
      <c r="V132" s="241">
        <f>'สรุปการคำนวณ ปี 2567'!Y17</f>
        <v>0</v>
      </c>
      <c r="W132" s="241"/>
      <c r="X132" s="241">
        <f>'สรุปการคำนวณ ปี 2567'!AA17</f>
        <v>0</v>
      </c>
      <c r="Y132" s="241">
        <f t="shared" si="74"/>
        <v>0</v>
      </c>
      <c r="Z132" s="241">
        <f>'สรุปการคำนวณ ปี 2567'!AC17</f>
        <v>0</v>
      </c>
      <c r="AA132" s="241">
        <f t="shared" si="75"/>
        <v>0</v>
      </c>
      <c r="AB132" s="242">
        <f t="shared" si="61"/>
        <v>0</v>
      </c>
      <c r="AC132" s="242">
        <f t="shared" si="61"/>
        <v>0</v>
      </c>
      <c r="AD132" s="242">
        <f t="shared" si="62"/>
        <v>0</v>
      </c>
      <c r="AE132" s="242">
        <f t="shared" si="63"/>
        <v>0</v>
      </c>
      <c r="AF132" s="238"/>
      <c r="AG132" s="93"/>
      <c r="AH132" s="93"/>
      <c r="AI132" s="93"/>
      <c r="AJ132" s="93"/>
      <c r="AK132" s="93"/>
      <c r="AL132" s="93"/>
      <c r="AM132" s="93"/>
      <c r="AN132" s="93"/>
      <c r="AO132" s="93"/>
      <c r="AP132" s="93"/>
      <c r="AQ132" s="93"/>
      <c r="AR132" s="93"/>
      <c r="AT132" s="93"/>
      <c r="AU132" s="93"/>
    </row>
    <row r="133" spans="1:47" ht="30" hidden="1" customHeight="1">
      <c r="A133" s="268"/>
      <c r="B133" s="269"/>
      <c r="C133" s="240" t="s">
        <v>223</v>
      </c>
      <c r="D133" s="241">
        <f>'สรุปการคำนวณ ปี 2567'!G18</f>
        <v>0</v>
      </c>
      <c r="E133" s="241">
        <f t="shared" si="64"/>
        <v>0</v>
      </c>
      <c r="F133" s="241">
        <f>'สรุปการคำนวณ ปี 2567'!I18</f>
        <v>0</v>
      </c>
      <c r="G133" s="241">
        <f t="shared" si="65"/>
        <v>0</v>
      </c>
      <c r="H133" s="241">
        <f>'สรุปการคำนวณ ปี 2567'!K18</f>
        <v>0</v>
      </c>
      <c r="I133" s="241">
        <f t="shared" si="66"/>
        <v>0</v>
      </c>
      <c r="J133" s="241">
        <f>'สรุปการคำนวณ ปี 2567'!M18</f>
        <v>0</v>
      </c>
      <c r="K133" s="241">
        <f t="shared" si="67"/>
        <v>0</v>
      </c>
      <c r="L133" s="241">
        <f>'สรุปการคำนวณ ปี 2567'!O18</f>
        <v>0</v>
      </c>
      <c r="M133" s="241">
        <f t="shared" si="68"/>
        <v>0</v>
      </c>
      <c r="N133" s="241">
        <f>'สรุปการคำนวณ ปี 2567'!Q18</f>
        <v>0</v>
      </c>
      <c r="O133" s="241">
        <f t="shared" si="69"/>
        <v>0</v>
      </c>
      <c r="P133" s="241">
        <f>'สรุปการคำนวณ ปี 2567'!S18</f>
        <v>0</v>
      </c>
      <c r="Q133" s="241">
        <f t="shared" si="70"/>
        <v>0</v>
      </c>
      <c r="R133" s="241">
        <f>'สรุปการคำนวณ ปี 2567'!U18</f>
        <v>0</v>
      </c>
      <c r="S133" s="241">
        <f t="shared" si="71"/>
        <v>0</v>
      </c>
      <c r="T133" s="241">
        <f>'สรุปการคำนวณ ปี 2567'!W18</f>
        <v>0</v>
      </c>
      <c r="U133" s="241">
        <f t="shared" si="72"/>
        <v>0</v>
      </c>
      <c r="V133" s="241">
        <f>'สรุปการคำนวณ ปี 2567'!Y18</f>
        <v>0</v>
      </c>
      <c r="W133" s="241">
        <f t="shared" si="73"/>
        <v>0</v>
      </c>
      <c r="X133" s="241">
        <f>'สรุปการคำนวณ ปี 2567'!AA18</f>
        <v>0</v>
      </c>
      <c r="Y133" s="241">
        <f t="shared" si="74"/>
        <v>0</v>
      </c>
      <c r="Z133" s="241">
        <f>'สรุปการคำนวณ ปี 2567'!AC18</f>
        <v>0</v>
      </c>
      <c r="AA133" s="241">
        <f t="shared" si="75"/>
        <v>0</v>
      </c>
      <c r="AB133" s="242">
        <f t="shared" si="61"/>
        <v>0</v>
      </c>
      <c r="AC133" s="242">
        <f t="shared" si="61"/>
        <v>0</v>
      </c>
      <c r="AD133" s="242">
        <f t="shared" si="62"/>
        <v>0</v>
      </c>
      <c r="AE133" s="242">
        <f t="shared" si="63"/>
        <v>0</v>
      </c>
      <c r="AF133" s="238"/>
      <c r="AG133" s="93"/>
      <c r="AH133" s="93"/>
      <c r="AI133" s="93"/>
      <c r="AJ133" s="93"/>
      <c r="AK133" s="93"/>
      <c r="AL133" s="93"/>
      <c r="AM133" s="93"/>
      <c r="AN133" s="93"/>
      <c r="AO133" s="93"/>
      <c r="AP133" s="93"/>
      <c r="AQ133" s="93"/>
      <c r="AR133" s="93"/>
      <c r="AT133" s="93"/>
      <c r="AU133" s="93"/>
    </row>
    <row r="134" spans="1:47" ht="30" hidden="1" customHeight="1">
      <c r="A134" s="268"/>
      <c r="B134" s="269"/>
      <c r="C134" s="240" t="s">
        <v>224</v>
      </c>
      <c r="D134" s="241">
        <f>'สรุปการคำนวณ ปี 2567'!G19</f>
        <v>0</v>
      </c>
      <c r="E134" s="241">
        <f t="shared" si="64"/>
        <v>0</v>
      </c>
      <c r="F134" s="241">
        <f>'สรุปการคำนวณ ปี 2567'!I19</f>
        <v>0</v>
      </c>
      <c r="G134" s="241">
        <f t="shared" si="65"/>
        <v>0</v>
      </c>
      <c r="H134" s="241">
        <f>'สรุปการคำนวณ ปี 2567'!K19</f>
        <v>0</v>
      </c>
      <c r="I134" s="241">
        <f t="shared" si="66"/>
        <v>0</v>
      </c>
      <c r="J134" s="241">
        <f>'สรุปการคำนวณ ปี 2567'!M19</f>
        <v>0</v>
      </c>
      <c r="K134" s="241">
        <f t="shared" si="67"/>
        <v>0</v>
      </c>
      <c r="L134" s="241">
        <f>'สรุปการคำนวณ ปี 2567'!O19</f>
        <v>0</v>
      </c>
      <c r="M134" s="241">
        <f t="shared" si="68"/>
        <v>0</v>
      </c>
      <c r="N134" s="241">
        <f>'สรุปการคำนวณ ปี 2567'!Q19</f>
        <v>0</v>
      </c>
      <c r="O134" s="241">
        <f t="shared" si="69"/>
        <v>0</v>
      </c>
      <c r="P134" s="241">
        <f>'สรุปการคำนวณ ปี 2567'!S19</f>
        <v>0</v>
      </c>
      <c r="Q134" s="241">
        <f t="shared" si="70"/>
        <v>0</v>
      </c>
      <c r="R134" s="241">
        <f>'สรุปการคำนวณ ปี 2567'!U19</f>
        <v>0</v>
      </c>
      <c r="S134" s="241">
        <f t="shared" si="71"/>
        <v>0</v>
      </c>
      <c r="T134" s="241">
        <f>'สรุปการคำนวณ ปี 2567'!W19</f>
        <v>0</v>
      </c>
      <c r="U134" s="241">
        <f t="shared" si="72"/>
        <v>0</v>
      </c>
      <c r="V134" s="241">
        <f>'สรุปการคำนวณ ปี 2567'!Y19</f>
        <v>0</v>
      </c>
      <c r="W134" s="241">
        <f t="shared" si="73"/>
        <v>0</v>
      </c>
      <c r="X134" s="241">
        <f>'สรุปการคำนวณ ปี 2567'!AA19</f>
        <v>0</v>
      </c>
      <c r="Y134" s="241">
        <f t="shared" si="74"/>
        <v>0</v>
      </c>
      <c r="Z134" s="241">
        <f>'สรุปการคำนวณ ปี 2567'!AC19</f>
        <v>0</v>
      </c>
      <c r="AA134" s="241">
        <f t="shared" si="75"/>
        <v>0</v>
      </c>
      <c r="AB134" s="242">
        <f t="shared" si="61"/>
        <v>0</v>
      </c>
      <c r="AC134" s="242">
        <f t="shared" si="61"/>
        <v>0</v>
      </c>
      <c r="AD134" s="242">
        <f t="shared" si="62"/>
        <v>0</v>
      </c>
      <c r="AE134" s="242">
        <f t="shared" si="63"/>
        <v>0</v>
      </c>
      <c r="AF134" s="238"/>
      <c r="AG134" s="93"/>
      <c r="AH134" s="93"/>
      <c r="AI134" s="93"/>
      <c r="AJ134" s="93"/>
      <c r="AK134" s="93"/>
      <c r="AL134" s="93"/>
      <c r="AM134" s="93"/>
      <c r="AN134" s="93"/>
      <c r="AO134" s="93"/>
      <c r="AP134" s="93"/>
      <c r="AQ134" s="93"/>
      <c r="AR134" s="93"/>
      <c r="AT134" s="93"/>
      <c r="AU134" s="93"/>
    </row>
    <row r="135" spans="1:47" ht="30" customHeight="1">
      <c r="A135" s="268"/>
      <c r="B135" s="269"/>
      <c r="C135" s="240" t="s">
        <v>7</v>
      </c>
      <c r="D135" s="241">
        <f>'สรุปการคำนวณ ปี 2567'!G20</f>
        <v>5840.7566150000002</v>
      </c>
      <c r="E135" s="241">
        <f t="shared" si="64"/>
        <v>4050.8746630000001</v>
      </c>
      <c r="F135" s="241">
        <f>'สรุปการคำนวณ ปี 2567'!I20</f>
        <v>5734.3479010000001</v>
      </c>
      <c r="G135" s="241">
        <f t="shared" si="65"/>
        <v>5271.8904109999994</v>
      </c>
      <c r="H135" s="241">
        <f>'สรุปการคำนวณ ปี 2567'!K20</f>
        <v>9527.9090369999994</v>
      </c>
      <c r="I135" s="241">
        <f t="shared" si="66"/>
        <v>9714.6666780000014</v>
      </c>
      <c r="J135" s="241">
        <f>'สรุปการคำนวณ ปี 2567'!M20</f>
        <v>14531.523114000001</v>
      </c>
      <c r="K135" s="241">
        <f t="shared" si="67"/>
        <v>11865.531418999999</v>
      </c>
      <c r="L135" s="241">
        <f>'สรุปการคำนวณ ปี 2567'!O20</f>
        <v>14589.731470000001</v>
      </c>
      <c r="M135" s="241">
        <f t="shared" si="68"/>
        <v>10776.614246000001</v>
      </c>
      <c r="N135" s="241">
        <f>'สรุปการคำนวณ ปี 2567'!Q20</f>
        <v>12615.166461999999</v>
      </c>
      <c r="O135" s="241">
        <f t="shared" si="69"/>
        <v>11711.272277</v>
      </c>
      <c r="P135" s="241">
        <f>'สรุปการคำนวณ ปี 2567'!S20</f>
        <v>10494.550670000001</v>
      </c>
      <c r="Q135" s="241">
        <f t="shared" si="70"/>
        <v>12072.909935000001</v>
      </c>
      <c r="R135" s="241">
        <f>'สรุปการคำนวณ ปี 2567'!U20</f>
        <v>10912.757011999998</v>
      </c>
      <c r="S135" s="241">
        <f t="shared" si="71"/>
        <v>11738.026925</v>
      </c>
      <c r="T135" s="241">
        <f>'สรุปการคำนวณ ปี 2567'!W20</f>
        <v>10030.778442999999</v>
      </c>
      <c r="U135" s="241">
        <f t="shared" si="72"/>
        <v>11317.016143999999</v>
      </c>
      <c r="V135" s="241">
        <f>'สรุปการคำนวณ ปี 2567'!Y20</f>
        <v>9894.5456950000007</v>
      </c>
      <c r="W135" s="241">
        <f t="shared" si="73"/>
        <v>9766.4013290000003</v>
      </c>
      <c r="X135" s="241">
        <f>'สรุปการคำนวณ ปี 2567'!AA20</f>
        <v>7379.2738500000005</v>
      </c>
      <c r="Y135" s="241">
        <f t="shared" si="74"/>
        <v>7523.4999990000006</v>
      </c>
      <c r="Z135" s="241">
        <f>'สรุปการคำนวณ ปี 2567'!AC20</f>
        <v>5024.4049180000002</v>
      </c>
      <c r="AA135" s="241">
        <f t="shared" si="75"/>
        <v>6596.4804400000003</v>
      </c>
      <c r="AB135" s="242">
        <f t="shared" si="61"/>
        <v>116575.74518700001</v>
      </c>
      <c r="AC135" s="242">
        <f t="shared" si="61"/>
        <v>112405.18446600001</v>
      </c>
      <c r="AD135" s="242">
        <f t="shared" si="62"/>
        <v>9714.6454322500012</v>
      </c>
      <c r="AE135" s="242">
        <f t="shared" si="63"/>
        <v>9367.0987055000005</v>
      </c>
      <c r="AF135" s="238"/>
      <c r="AG135" s="93"/>
      <c r="AH135" s="93"/>
      <c r="AI135" s="93"/>
      <c r="AJ135" s="93"/>
      <c r="AK135" s="93"/>
      <c r="AL135" s="93"/>
      <c r="AM135" s="93"/>
      <c r="AN135" s="93"/>
      <c r="AO135" s="93"/>
      <c r="AP135" s="93"/>
      <c r="AQ135" s="93"/>
      <c r="AR135" s="93"/>
      <c r="AT135" s="93"/>
      <c r="AU135" s="93"/>
    </row>
    <row r="136" spans="1:47" ht="30" customHeight="1">
      <c r="A136" s="268"/>
      <c r="B136" s="269"/>
      <c r="C136" s="240" t="s">
        <v>40</v>
      </c>
      <c r="D136" s="241">
        <f>'สรุปการคำนวณ ปี 2567'!G21</f>
        <v>1497.675</v>
      </c>
      <c r="E136" s="241">
        <f t="shared" si="64"/>
        <v>893.34999999999991</v>
      </c>
      <c r="F136" s="241">
        <f>'สรุปการคำนวณ ปี 2567'!I21</f>
        <v>814.52499999999998</v>
      </c>
      <c r="G136" s="241">
        <f t="shared" si="65"/>
        <v>788.25</v>
      </c>
      <c r="H136" s="241">
        <f>'สรุปการคำนวณ ปี 2567'!K21</f>
        <v>1019.4699999999999</v>
      </c>
      <c r="I136" s="241">
        <f t="shared" si="66"/>
        <v>693.66</v>
      </c>
      <c r="J136" s="241">
        <f>'สรุปการคำนวณ ปี 2567'!M21</f>
        <v>856.56499999999994</v>
      </c>
      <c r="K136" s="241">
        <f t="shared" si="67"/>
        <v>315.29999999999995</v>
      </c>
      <c r="L136" s="241">
        <f>'สรุปการคำนวณ ปี 2567'!O21</f>
        <v>551.77499999999998</v>
      </c>
      <c r="M136" s="241">
        <f t="shared" si="68"/>
        <v>1313.75</v>
      </c>
      <c r="N136" s="241">
        <f>'สรุปการคำนวณ ปี 2567'!Q21</f>
        <v>1208.6499999999999</v>
      </c>
      <c r="O136" s="241">
        <f t="shared" si="69"/>
        <v>525.5</v>
      </c>
      <c r="P136" s="241">
        <f>'สรุปการคำนวณ ปี 2567'!S21</f>
        <v>751.46499999999992</v>
      </c>
      <c r="Q136" s="241">
        <f t="shared" si="70"/>
        <v>825.03499999999997</v>
      </c>
      <c r="R136" s="241">
        <f>'สรุปการคำนวณ ปี 2567'!U21</f>
        <v>740.95499999999993</v>
      </c>
      <c r="S136" s="241">
        <f t="shared" si="71"/>
        <v>945.9</v>
      </c>
      <c r="T136" s="241">
        <f>'สรุปการคำนวณ ปี 2567'!W21</f>
        <v>1187.6299999999999</v>
      </c>
      <c r="U136" s="241">
        <f t="shared" si="72"/>
        <v>446.67499999999995</v>
      </c>
      <c r="V136" s="241">
        <f>'สรุปการคำนวณ ปี 2567'!Y21</f>
        <v>725.18999999999994</v>
      </c>
      <c r="W136" s="241">
        <f t="shared" si="73"/>
        <v>888.09499999999991</v>
      </c>
      <c r="X136" s="241">
        <f>'สรุปการคำนวณ ปี 2567'!AA21</f>
        <v>683.15</v>
      </c>
      <c r="Y136" s="241">
        <f t="shared" si="74"/>
        <v>709.42499999999995</v>
      </c>
      <c r="Z136" s="241">
        <f>'สรุปการคำนวณ ปี 2567'!AC21</f>
        <v>630.59999999999991</v>
      </c>
      <c r="AA136" s="241">
        <f t="shared" si="75"/>
        <v>772.4849999999999</v>
      </c>
      <c r="AB136" s="242">
        <f t="shared" si="61"/>
        <v>10667.65</v>
      </c>
      <c r="AC136" s="242">
        <f t="shared" si="61"/>
        <v>9117.4249999999993</v>
      </c>
      <c r="AD136" s="242">
        <f t="shared" si="62"/>
        <v>888.9708333333333</v>
      </c>
      <c r="AE136" s="242">
        <f t="shared" si="63"/>
        <v>759.78541666666661</v>
      </c>
      <c r="AF136" s="238"/>
      <c r="AG136" s="93"/>
      <c r="AH136" s="93"/>
      <c r="AI136" s="93"/>
      <c r="AJ136" s="93"/>
      <c r="AK136" s="93"/>
      <c r="AL136" s="93"/>
      <c r="AM136" s="93"/>
      <c r="AN136" s="93"/>
      <c r="AO136" s="93"/>
      <c r="AP136" s="93"/>
      <c r="AQ136" s="93"/>
      <c r="AR136" s="93"/>
      <c r="AT136" s="93"/>
      <c r="AU136" s="93"/>
    </row>
    <row r="137" spans="1:47" ht="30" hidden="1" customHeight="1">
      <c r="A137" s="268"/>
      <c r="B137" s="269"/>
      <c r="C137" s="240" t="s">
        <v>72</v>
      </c>
      <c r="D137" s="241">
        <f>'สรุปการคำนวณ ปี 2567'!G22</f>
        <v>0</v>
      </c>
      <c r="E137" s="241">
        <f t="shared" si="64"/>
        <v>0</v>
      </c>
      <c r="F137" s="241">
        <f>'สรุปการคำนวณ ปี 2567'!I22</f>
        <v>0</v>
      </c>
      <c r="G137" s="241">
        <f t="shared" si="65"/>
        <v>0</v>
      </c>
      <c r="H137" s="241">
        <f>'สรุปการคำนวณ ปี 2567'!K22</f>
        <v>0</v>
      </c>
      <c r="I137" s="241">
        <f t="shared" si="66"/>
        <v>0</v>
      </c>
      <c r="J137" s="241">
        <f>'สรุปการคำนวณ ปี 2567'!M22</f>
        <v>0</v>
      </c>
      <c r="K137" s="241">
        <f t="shared" si="67"/>
        <v>0</v>
      </c>
      <c r="L137" s="241">
        <f>'สรุปการคำนวณ ปี 2567'!O22</f>
        <v>0</v>
      </c>
      <c r="M137" s="241">
        <f t="shared" si="68"/>
        <v>0</v>
      </c>
      <c r="N137" s="241">
        <f>'สรุปการคำนวณ ปี 2567'!Q22</f>
        <v>0</v>
      </c>
      <c r="O137" s="241">
        <f t="shared" si="69"/>
        <v>0</v>
      </c>
      <c r="P137" s="241">
        <f>'สรุปการคำนวณ ปี 2567'!S22</f>
        <v>0</v>
      </c>
      <c r="Q137" s="241">
        <f t="shared" si="70"/>
        <v>0</v>
      </c>
      <c r="R137" s="241">
        <f>'สรุปการคำนวณ ปี 2567'!U22</f>
        <v>0</v>
      </c>
      <c r="S137" s="241">
        <f t="shared" si="71"/>
        <v>0</v>
      </c>
      <c r="T137" s="241">
        <f>'สรุปการคำนวณ ปี 2567'!W22</f>
        <v>0</v>
      </c>
      <c r="U137" s="241">
        <f t="shared" si="72"/>
        <v>0</v>
      </c>
      <c r="V137" s="241">
        <f>'สรุปการคำนวณ ปี 2567'!Y22</f>
        <v>0</v>
      </c>
      <c r="W137" s="241">
        <f t="shared" si="73"/>
        <v>0</v>
      </c>
      <c r="X137" s="241">
        <f>'สรุปการคำนวณ ปี 2567'!AA22</f>
        <v>0</v>
      </c>
      <c r="Y137" s="241">
        <f t="shared" si="74"/>
        <v>0</v>
      </c>
      <c r="Z137" s="241">
        <f>'สรุปการคำนวณ ปี 2567'!AC22</f>
        <v>0</v>
      </c>
      <c r="AA137" s="241">
        <f t="shared" si="75"/>
        <v>0</v>
      </c>
      <c r="AB137" s="242">
        <f t="shared" si="61"/>
        <v>0</v>
      </c>
      <c r="AC137" s="242">
        <f t="shared" si="61"/>
        <v>0</v>
      </c>
      <c r="AD137" s="242">
        <f t="shared" si="62"/>
        <v>0</v>
      </c>
      <c r="AE137" s="242">
        <f t="shared" si="63"/>
        <v>0</v>
      </c>
      <c r="AF137" s="238"/>
      <c r="AG137" s="93"/>
      <c r="AH137" s="93"/>
      <c r="AI137" s="93"/>
      <c r="AJ137" s="93"/>
      <c r="AK137" s="93"/>
      <c r="AL137" s="93"/>
      <c r="AM137" s="93"/>
      <c r="AN137" s="93"/>
      <c r="AO137" s="93"/>
      <c r="AP137" s="93"/>
      <c r="AQ137" s="93"/>
      <c r="AR137" s="93"/>
      <c r="AT137" s="93"/>
      <c r="AU137" s="93"/>
    </row>
    <row r="138" spans="1:47" ht="30" customHeight="1">
      <c r="A138" s="268"/>
      <c r="B138" s="269"/>
      <c r="C138" s="240" t="s">
        <v>73</v>
      </c>
      <c r="D138" s="241">
        <f>'สรุปการคำนวณ ปี 2567'!G23</f>
        <v>319.24410000000006</v>
      </c>
      <c r="E138" s="241">
        <f>H23</f>
        <v>323.51800000000003</v>
      </c>
      <c r="F138" s="241">
        <f>'สรุปการคำนวณ ปี 2567'!I23</f>
        <v>328.387</v>
      </c>
      <c r="G138" s="241">
        <f t="shared" si="65"/>
        <v>293.76300000000003</v>
      </c>
      <c r="H138" s="241">
        <f>'สรุปการคำนวณ ปี 2567'!K23</f>
        <v>286.18900000000002</v>
      </c>
      <c r="I138" s="241">
        <f t="shared" si="66"/>
        <v>304.58300000000003</v>
      </c>
      <c r="J138" s="241">
        <f>'สรุปการคำนวณ ปี 2567'!M23</f>
        <v>297.55</v>
      </c>
      <c r="K138" s="241">
        <f t="shared" si="67"/>
        <v>405.209</v>
      </c>
      <c r="L138" s="241">
        <f>'สรุปการคำนวณ ปี 2567'!O23</f>
        <v>269.959</v>
      </c>
      <c r="M138" s="241">
        <f t="shared" si="68"/>
        <v>236.41700000000003</v>
      </c>
      <c r="N138" s="241">
        <f>'สรุปการคำนวณ ปี 2567'!Q23</f>
        <v>238.58100000000002</v>
      </c>
      <c r="O138" s="241">
        <f t="shared" si="69"/>
        <v>359.76500000000004</v>
      </c>
      <c r="P138" s="241">
        <f>'สรุปการคำนวณ ปี 2567'!S23</f>
        <v>259.68</v>
      </c>
      <c r="Q138" s="241">
        <f t="shared" si="70"/>
        <v>345.69900000000001</v>
      </c>
      <c r="R138" s="241">
        <f>'สรุปการคำนวณ ปี 2567'!U23</f>
        <v>264.54900000000004</v>
      </c>
      <c r="S138" s="241">
        <f t="shared" si="71"/>
        <v>327.846</v>
      </c>
      <c r="T138" s="241">
        <f>'สรุปการคำนวณ ปี 2567'!W23</f>
        <v>306.74700000000001</v>
      </c>
      <c r="U138" s="241">
        <f t="shared" si="72"/>
        <v>409.53700000000003</v>
      </c>
      <c r="V138" s="241">
        <f>'สรุปการคำนวณ ปี 2567'!Y23</f>
        <v>240.20400000000001</v>
      </c>
      <c r="W138" s="241">
        <f t="shared" si="73"/>
        <v>326.76400000000001</v>
      </c>
      <c r="X138" s="241">
        <f>'สรุปการคำนวณ ปี 2567'!AA23</f>
        <v>261.303</v>
      </c>
      <c r="Y138" s="241">
        <f t="shared" si="74"/>
        <v>285.64800000000002</v>
      </c>
      <c r="Z138" s="241">
        <f>'สรุปการคำนวณ ปี 2567'!AC23</f>
        <v>232.63000000000002</v>
      </c>
      <c r="AA138" s="241">
        <f t="shared" si="75"/>
        <v>356.51900000000001</v>
      </c>
      <c r="AB138" s="242">
        <f t="shared" si="61"/>
        <v>3305.0231000000003</v>
      </c>
      <c r="AC138" s="242">
        <f t="shared" si="61"/>
        <v>3975.2680000000009</v>
      </c>
      <c r="AD138" s="242">
        <f t="shared" si="62"/>
        <v>275.41859166666671</v>
      </c>
      <c r="AE138" s="242">
        <f t="shared" si="63"/>
        <v>331.27233333333339</v>
      </c>
      <c r="AF138" s="238"/>
      <c r="AG138" s="93"/>
      <c r="AH138" s="93"/>
      <c r="AI138" s="93"/>
      <c r="AJ138" s="93"/>
      <c r="AK138" s="93"/>
      <c r="AL138" s="93"/>
      <c r="AM138" s="93"/>
      <c r="AN138" s="93"/>
      <c r="AO138" s="93"/>
      <c r="AP138" s="93"/>
      <c r="AQ138" s="93"/>
      <c r="AR138" s="93"/>
      <c r="AT138" s="93"/>
      <c r="AU138" s="93"/>
    </row>
    <row r="139" spans="1:47" ht="30" customHeight="1">
      <c r="A139" s="268"/>
      <c r="B139" s="269"/>
      <c r="C139" s="243" t="s">
        <v>29</v>
      </c>
      <c r="D139" s="241">
        <f>'สรุปการคำนวณ ปี 2567'!G24</f>
        <v>1423.7840000000001</v>
      </c>
      <c r="E139" s="241">
        <f t="shared" si="64"/>
        <v>1648.1279999999999</v>
      </c>
      <c r="F139" s="241">
        <f>'สรุปการคำนวณ ปี 2567'!I24</f>
        <v>1293.864</v>
      </c>
      <c r="G139" s="241">
        <f t="shared" si="65"/>
        <v>1610.3119999999999</v>
      </c>
      <c r="H139" s="241">
        <f>'สรุปการคำนวณ ปี 2567'!K24</f>
        <v>1261.848</v>
      </c>
      <c r="I139" s="241">
        <f t="shared" si="66"/>
        <v>1882.4479999999999</v>
      </c>
      <c r="J139" s="241">
        <f>'สรุปการคำนวณ ปี 2567'!M24</f>
        <v>1006.6479999999999</v>
      </c>
      <c r="K139" s="241">
        <f t="shared" si="67"/>
        <v>1156.056</v>
      </c>
      <c r="L139" s="241">
        <f>'สรุปการคำนวณ ปี 2567'!O24</f>
        <v>1887.0879999999997</v>
      </c>
      <c r="M139" s="241">
        <f t="shared" si="68"/>
        <v>1340.0319999999999</v>
      </c>
      <c r="N139" s="241">
        <f>'สรุปการคำนวณ ปี 2567'!Q24</f>
        <v>1359.9839999999999</v>
      </c>
      <c r="O139" s="241">
        <f t="shared" si="69"/>
        <v>2699.5519999999997</v>
      </c>
      <c r="P139" s="241">
        <f>'สรุปการคำนวณ ปี 2567'!S24</f>
        <v>1559.7359999999999</v>
      </c>
      <c r="Q139" s="241">
        <f t="shared" si="70"/>
        <v>1462.76</v>
      </c>
      <c r="R139" s="241">
        <f>'สรุปการคำนวณ ปี 2567'!U24</f>
        <v>1243.752</v>
      </c>
      <c r="S139" s="241">
        <f t="shared" si="71"/>
        <v>1645.3440000000001</v>
      </c>
      <c r="T139" s="241">
        <f>'สรุปการคำนวณ ปี 2567'!W24</f>
        <v>1301.9839999999999</v>
      </c>
      <c r="U139" s="241">
        <f t="shared" si="72"/>
        <v>1674.1119999999999</v>
      </c>
      <c r="V139" s="241">
        <f>'สรุปการคำนวณ ปี 2567'!Y24</f>
        <v>1408.9359999999997</v>
      </c>
      <c r="W139" s="241">
        <f t="shared" si="73"/>
        <v>1869.4559999999997</v>
      </c>
      <c r="X139" s="241">
        <f>'สรุปการคำนวณ ปี 2567'!AA24</f>
        <v>1383.8799999999999</v>
      </c>
      <c r="Y139" s="241">
        <f t="shared" si="74"/>
        <v>2064.1039999999998</v>
      </c>
      <c r="Z139" s="241">
        <f>'สรุปการคำนวณ ปี 2567'!AC24</f>
        <v>1074.856</v>
      </c>
      <c r="AA139" s="241">
        <f t="shared" si="75"/>
        <v>1353.7199999999998</v>
      </c>
      <c r="AB139" s="242">
        <f t="shared" si="61"/>
        <v>16206.36</v>
      </c>
      <c r="AC139" s="242">
        <f t="shared" si="61"/>
        <v>20406.023999999998</v>
      </c>
      <c r="AD139" s="242">
        <f t="shared" si="62"/>
        <v>1350.53</v>
      </c>
      <c r="AE139" s="242">
        <f t="shared" si="63"/>
        <v>1700.5019999999997</v>
      </c>
      <c r="AF139" s="238"/>
      <c r="AG139" s="93"/>
      <c r="AH139" s="93"/>
      <c r="AI139" s="93"/>
      <c r="AJ139" s="93"/>
      <c r="AK139" s="93"/>
      <c r="AL139" s="93"/>
      <c r="AM139" s="93"/>
      <c r="AN139" s="93"/>
      <c r="AO139" s="93"/>
      <c r="AP139" s="93"/>
      <c r="AQ139" s="93"/>
      <c r="AR139" s="93"/>
      <c r="AT139" s="93"/>
      <c r="AU139" s="93"/>
    </row>
    <row r="140" spans="1:47" ht="30" hidden="1" customHeight="1">
      <c r="A140" s="270"/>
      <c r="B140" s="271"/>
      <c r="C140" s="218" t="s">
        <v>99</v>
      </c>
      <c r="D140" s="217">
        <f>'สรุปการคำนวณ ปี 2567'!G25</f>
        <v>0</v>
      </c>
      <c r="E140" s="217">
        <f t="shared" si="64"/>
        <v>0</v>
      </c>
      <c r="F140" s="217">
        <f>'สรุปการคำนวณ ปี 2567'!I25</f>
        <v>0</v>
      </c>
      <c r="G140" s="217">
        <f t="shared" si="65"/>
        <v>0</v>
      </c>
      <c r="H140" s="217">
        <f>'สรุปการคำนวณ ปี 2567'!K25</f>
        <v>0</v>
      </c>
      <c r="I140" s="217">
        <f t="shared" si="66"/>
        <v>0</v>
      </c>
      <c r="J140" s="217">
        <f>'สรุปการคำนวณ ปี 2567'!M25</f>
        <v>0</v>
      </c>
      <c r="K140" s="217">
        <f t="shared" si="67"/>
        <v>0</v>
      </c>
      <c r="L140" s="217">
        <f>'สรุปการคำนวณ ปี 2567'!O25</f>
        <v>0</v>
      </c>
      <c r="M140" s="217">
        <f t="shared" si="68"/>
        <v>0</v>
      </c>
      <c r="N140" s="217">
        <f>'สรุปการคำนวณ ปี 2567'!Q25</f>
        <v>0</v>
      </c>
      <c r="O140" s="217">
        <f t="shared" si="69"/>
        <v>0</v>
      </c>
      <c r="P140" s="217">
        <f>'สรุปการคำนวณ ปี 2567'!S25</f>
        <v>0</v>
      </c>
      <c r="Q140" s="217">
        <f t="shared" si="70"/>
        <v>0</v>
      </c>
      <c r="R140" s="217">
        <f>'สรุปการคำนวณ ปี 2567'!U25</f>
        <v>0</v>
      </c>
      <c r="S140" s="217">
        <f t="shared" si="71"/>
        <v>0</v>
      </c>
      <c r="T140" s="217">
        <f>'สรุปการคำนวณ ปี 2567'!W25</f>
        <v>0</v>
      </c>
      <c r="U140" s="217">
        <f t="shared" si="72"/>
        <v>0</v>
      </c>
      <c r="V140" s="217">
        <f>'สรุปการคำนวณ ปี 2567'!Y25</f>
        <v>0</v>
      </c>
      <c r="W140" s="217">
        <f t="shared" si="73"/>
        <v>0</v>
      </c>
      <c r="X140" s="217">
        <f>'สรุปการคำนวณ ปี 2567'!AA25</f>
        <v>0</v>
      </c>
      <c r="Y140" s="217">
        <f t="shared" si="74"/>
        <v>0</v>
      </c>
      <c r="Z140" s="217">
        <f>'สรุปการคำนวณ ปี 2567'!AC25</f>
        <v>0</v>
      </c>
      <c r="AA140" s="217">
        <f t="shared" si="75"/>
        <v>0</v>
      </c>
      <c r="AB140" s="229">
        <f t="shared" si="61"/>
        <v>0</v>
      </c>
      <c r="AC140" s="229">
        <f t="shared" si="61"/>
        <v>0</v>
      </c>
      <c r="AD140" s="229">
        <f t="shared" si="62"/>
        <v>0</v>
      </c>
      <c r="AE140" s="229">
        <f t="shared" si="63"/>
        <v>0</v>
      </c>
      <c r="AG140" s="93"/>
      <c r="AH140" s="93"/>
      <c r="AI140" s="93"/>
      <c r="AJ140" s="93"/>
      <c r="AK140" s="93"/>
      <c r="AL140" s="93"/>
      <c r="AM140" s="93"/>
      <c r="AN140" s="93"/>
      <c r="AO140" s="93"/>
      <c r="AP140" s="93"/>
      <c r="AQ140" s="93"/>
      <c r="AR140" s="93"/>
      <c r="AT140" s="93"/>
      <c r="AU140" s="93"/>
    </row>
    <row r="141" spans="1:47" ht="30" customHeight="1">
      <c r="AG141" s="93"/>
      <c r="AH141" s="93"/>
      <c r="AI141" s="93"/>
      <c r="AJ141" s="93"/>
      <c r="AK141" s="93"/>
      <c r="AL141" s="93"/>
      <c r="AM141" s="93"/>
      <c r="AN141" s="93"/>
      <c r="AO141" s="93"/>
      <c r="AP141" s="93"/>
      <c r="AQ141" s="93"/>
      <c r="AR141" s="93"/>
      <c r="AT141" s="93"/>
      <c r="AU141" s="93"/>
    </row>
    <row r="142" spans="1:47" ht="30" customHeight="1">
      <c r="AG142" s="93"/>
      <c r="AH142" s="93"/>
      <c r="AI142" s="93"/>
      <c r="AJ142" s="93"/>
      <c r="AK142" s="93"/>
      <c r="AL142" s="93"/>
      <c r="AM142" s="93"/>
      <c r="AN142" s="93"/>
      <c r="AO142" s="93"/>
      <c r="AP142" s="93"/>
      <c r="AQ142" s="93"/>
      <c r="AR142" s="93"/>
      <c r="AT142" s="93"/>
      <c r="AU142" s="93"/>
    </row>
    <row r="143" spans="1:47" ht="30" customHeight="1">
      <c r="AG143" s="93"/>
      <c r="AH143" s="93"/>
      <c r="AI143" s="93"/>
      <c r="AJ143" s="93"/>
      <c r="AK143" s="93"/>
      <c r="AL143" s="93"/>
      <c r="AM143" s="93"/>
      <c r="AN143" s="93"/>
      <c r="AO143" s="93"/>
      <c r="AP143" s="93"/>
      <c r="AQ143" s="93"/>
      <c r="AR143" s="93"/>
      <c r="AT143" s="93"/>
      <c r="AU143" s="93"/>
    </row>
    <row r="144" spans="1:47" ht="30" customHeight="1">
      <c r="AG144" s="93"/>
      <c r="AH144" s="93"/>
      <c r="AI144" s="93"/>
      <c r="AJ144" s="93"/>
      <c r="AK144" s="93"/>
      <c r="AL144" s="93"/>
      <c r="AM144" s="93"/>
      <c r="AN144" s="93"/>
      <c r="AO144" s="93"/>
      <c r="AP144" s="93"/>
      <c r="AQ144" s="93"/>
      <c r="AR144" s="93"/>
      <c r="AT144" s="93"/>
      <c r="AU144" s="93"/>
    </row>
    <row r="145" spans="33:47" ht="30" customHeight="1">
      <c r="AG145" s="93"/>
      <c r="AH145" s="93"/>
      <c r="AI145" s="93"/>
      <c r="AJ145" s="93"/>
      <c r="AK145" s="93"/>
      <c r="AL145" s="93"/>
      <c r="AM145" s="93"/>
      <c r="AN145" s="93"/>
      <c r="AO145" s="93"/>
      <c r="AP145" s="93"/>
      <c r="AQ145" s="93"/>
      <c r="AR145" s="93"/>
      <c r="AT145" s="93"/>
      <c r="AU145" s="93"/>
    </row>
    <row r="146" spans="33:47" ht="30" customHeight="1">
      <c r="AG146" s="93"/>
      <c r="AH146" s="93"/>
      <c r="AI146" s="93"/>
      <c r="AJ146" s="93"/>
      <c r="AK146" s="93"/>
      <c r="AL146" s="93"/>
      <c r="AM146" s="93"/>
      <c r="AN146" s="93"/>
      <c r="AO146" s="93"/>
      <c r="AP146" s="93"/>
      <c r="AQ146" s="93"/>
      <c r="AR146" s="93"/>
      <c r="AT146" s="93"/>
      <c r="AU146" s="93"/>
    </row>
    <row r="147" spans="33:47" ht="30" customHeight="1">
      <c r="AG147" s="93"/>
      <c r="AH147" s="93"/>
      <c r="AI147" s="93"/>
      <c r="AJ147" s="93"/>
      <c r="AK147" s="93"/>
      <c r="AL147" s="93"/>
      <c r="AM147" s="93"/>
      <c r="AN147" s="93"/>
      <c r="AO147" s="93"/>
      <c r="AP147" s="93"/>
      <c r="AQ147" s="93"/>
      <c r="AR147" s="93"/>
      <c r="AT147" s="93"/>
      <c r="AU147" s="93"/>
    </row>
    <row r="148" spans="33:47" ht="30" customHeight="1">
      <c r="AG148" s="93"/>
      <c r="AH148" s="93"/>
      <c r="AI148" s="93"/>
      <c r="AJ148" s="93"/>
      <c r="AK148" s="93"/>
      <c r="AL148" s="93"/>
      <c r="AM148" s="93"/>
      <c r="AN148" s="93"/>
      <c r="AO148" s="93"/>
      <c r="AP148" s="93"/>
      <c r="AQ148" s="93"/>
      <c r="AR148" s="93"/>
      <c r="AT148" s="93"/>
      <c r="AU148" s="93"/>
    </row>
    <row r="149" spans="33:47" ht="30" customHeight="1">
      <c r="AG149" s="93"/>
      <c r="AH149" s="93"/>
      <c r="AI149" s="93"/>
      <c r="AJ149" s="93"/>
      <c r="AK149" s="93"/>
      <c r="AL149" s="93"/>
      <c r="AM149" s="93"/>
      <c r="AN149" s="93"/>
      <c r="AO149" s="93"/>
      <c r="AP149" s="93"/>
      <c r="AQ149" s="93"/>
      <c r="AR149" s="93"/>
      <c r="AT149" s="93"/>
      <c r="AU149" s="93"/>
    </row>
    <row r="150" spans="33:47" ht="30" customHeight="1">
      <c r="AG150" s="93"/>
      <c r="AH150" s="93"/>
      <c r="AI150" s="93"/>
      <c r="AJ150" s="93"/>
      <c r="AK150" s="93"/>
      <c r="AL150" s="93"/>
      <c r="AM150" s="93"/>
      <c r="AN150" s="93"/>
      <c r="AO150" s="93"/>
      <c r="AP150" s="93"/>
      <c r="AQ150" s="93"/>
      <c r="AR150" s="93"/>
      <c r="AT150" s="93"/>
      <c r="AU150" s="93"/>
    </row>
    <row r="151" spans="33:47" ht="30" customHeight="1">
      <c r="AG151" s="93"/>
      <c r="AH151" s="93"/>
      <c r="AI151" s="93"/>
      <c r="AJ151" s="93"/>
      <c r="AK151" s="93"/>
      <c r="AL151" s="93"/>
      <c r="AM151" s="93"/>
      <c r="AN151" s="93"/>
      <c r="AO151" s="93"/>
      <c r="AP151" s="93"/>
      <c r="AQ151" s="93"/>
      <c r="AR151" s="93"/>
      <c r="AT151" s="93"/>
      <c r="AU151" s="93"/>
    </row>
    <row r="152" spans="33:47" ht="30" customHeight="1">
      <c r="AG152" s="93"/>
      <c r="AH152" s="93"/>
      <c r="AI152" s="93"/>
      <c r="AJ152" s="93"/>
      <c r="AK152" s="93"/>
      <c r="AL152" s="93"/>
      <c r="AM152" s="93"/>
      <c r="AN152" s="93"/>
      <c r="AO152" s="93"/>
      <c r="AP152" s="93"/>
      <c r="AQ152" s="93"/>
      <c r="AR152" s="93"/>
      <c r="AT152" s="93"/>
      <c r="AU152" s="93"/>
    </row>
    <row r="153" spans="33:47" ht="30" customHeight="1">
      <c r="AG153" s="93"/>
      <c r="AH153" s="93"/>
      <c r="AI153" s="93"/>
      <c r="AJ153" s="93"/>
      <c r="AK153" s="93"/>
      <c r="AL153" s="93"/>
      <c r="AM153" s="93"/>
      <c r="AN153" s="93"/>
      <c r="AO153" s="93"/>
      <c r="AP153" s="93"/>
      <c r="AQ153" s="93"/>
      <c r="AR153" s="93"/>
      <c r="AT153" s="93"/>
      <c r="AU153" s="93"/>
    </row>
    <row r="154" spans="33:47" ht="30" customHeight="1">
      <c r="AG154" s="93"/>
      <c r="AH154" s="93"/>
      <c r="AI154" s="93"/>
      <c r="AJ154" s="93"/>
      <c r="AK154" s="93"/>
      <c r="AL154" s="93"/>
      <c r="AM154" s="93"/>
      <c r="AN154" s="93"/>
      <c r="AO154" s="93"/>
      <c r="AP154" s="93"/>
      <c r="AQ154" s="93"/>
      <c r="AR154" s="93"/>
      <c r="AT154" s="93"/>
      <c r="AU154" s="93"/>
    </row>
    <row r="155" spans="33:47" ht="30" customHeight="1">
      <c r="AG155" s="93"/>
      <c r="AH155" s="93"/>
      <c r="AI155" s="93"/>
      <c r="AJ155" s="93"/>
      <c r="AK155" s="93"/>
      <c r="AL155" s="93"/>
      <c r="AM155" s="93"/>
      <c r="AN155" s="93"/>
      <c r="AO155" s="93"/>
      <c r="AP155" s="93"/>
      <c r="AQ155" s="93"/>
      <c r="AR155" s="93"/>
      <c r="AT155" s="93"/>
      <c r="AU155" s="93"/>
    </row>
    <row r="156" spans="33:47" ht="30" customHeight="1">
      <c r="AG156" s="93"/>
      <c r="AH156" s="93"/>
      <c r="AI156" s="93"/>
      <c r="AJ156" s="93"/>
      <c r="AK156" s="93"/>
      <c r="AL156" s="93"/>
      <c r="AM156" s="93"/>
      <c r="AN156" s="93"/>
      <c r="AO156" s="93"/>
      <c r="AP156" s="93"/>
      <c r="AQ156" s="93"/>
      <c r="AR156" s="93"/>
      <c r="AT156" s="93"/>
      <c r="AU156" s="93"/>
    </row>
    <row r="157" spans="33:47" ht="30" customHeight="1">
      <c r="AG157" s="93"/>
      <c r="AH157" s="93"/>
      <c r="AI157" s="93"/>
      <c r="AJ157" s="93"/>
      <c r="AK157" s="93"/>
      <c r="AL157" s="93"/>
      <c r="AM157" s="93"/>
      <c r="AN157" s="93"/>
      <c r="AO157" s="93"/>
      <c r="AP157" s="93"/>
      <c r="AQ157" s="93"/>
      <c r="AR157" s="93"/>
      <c r="AT157" s="93"/>
      <c r="AU157" s="93"/>
    </row>
    <row r="158" spans="33:47" ht="30" customHeight="1">
      <c r="AG158" s="93"/>
      <c r="AH158" s="93"/>
      <c r="AI158" s="93"/>
      <c r="AJ158" s="93"/>
      <c r="AK158" s="93"/>
      <c r="AL158" s="93"/>
      <c r="AM158" s="93"/>
      <c r="AN158" s="93"/>
      <c r="AO158" s="93"/>
      <c r="AP158" s="93"/>
      <c r="AQ158" s="93"/>
      <c r="AR158" s="93"/>
      <c r="AT158" s="93"/>
      <c r="AU158" s="93"/>
    </row>
    <row r="159" spans="33:47" ht="30" customHeight="1">
      <c r="AG159" s="93"/>
      <c r="AH159" s="93"/>
      <c r="AI159" s="93"/>
      <c r="AJ159" s="93"/>
      <c r="AK159" s="93"/>
      <c r="AL159" s="93"/>
      <c r="AM159" s="93"/>
      <c r="AN159" s="93"/>
      <c r="AO159" s="93"/>
      <c r="AP159" s="93"/>
      <c r="AQ159" s="93"/>
      <c r="AR159" s="93"/>
      <c r="AT159" s="93"/>
      <c r="AU159" s="93"/>
    </row>
    <row r="160" spans="33:47" ht="30" customHeight="1">
      <c r="AG160" s="93"/>
      <c r="AH160" s="93"/>
      <c r="AI160" s="93"/>
      <c r="AJ160" s="93"/>
      <c r="AK160" s="93"/>
      <c r="AL160" s="93"/>
      <c r="AM160" s="93"/>
      <c r="AN160" s="93"/>
      <c r="AO160" s="93"/>
      <c r="AP160" s="93"/>
      <c r="AQ160" s="93"/>
      <c r="AR160" s="93"/>
      <c r="AT160" s="93"/>
      <c r="AU160" s="93"/>
    </row>
    <row r="161" spans="1:47" ht="30" customHeight="1">
      <c r="AG161" s="93"/>
      <c r="AH161" s="93"/>
      <c r="AI161" s="93"/>
      <c r="AJ161" s="93"/>
      <c r="AK161" s="93"/>
      <c r="AL161" s="93"/>
      <c r="AM161" s="93"/>
      <c r="AN161" s="93"/>
      <c r="AO161" s="93"/>
      <c r="AP161" s="93"/>
      <c r="AQ161" s="93"/>
      <c r="AR161" s="93"/>
      <c r="AT161" s="93"/>
      <c r="AU161" s="93"/>
    </row>
    <row r="162" spans="1:47" ht="30" customHeight="1">
      <c r="A162" s="219"/>
      <c r="AG162" s="93"/>
      <c r="AH162" s="93"/>
      <c r="AI162" s="93"/>
      <c r="AJ162" s="93"/>
      <c r="AK162" s="93"/>
      <c r="AL162" s="93"/>
      <c r="AM162" s="93"/>
      <c r="AN162" s="93"/>
      <c r="AO162" s="93"/>
      <c r="AP162" s="93"/>
      <c r="AQ162" s="93"/>
      <c r="AR162" s="93"/>
      <c r="AT162" s="93"/>
      <c r="AU162" s="93"/>
    </row>
    <row r="163" spans="1:47" ht="30" customHeight="1">
      <c r="A163" s="219"/>
      <c r="AG163" s="93"/>
      <c r="AH163" s="93"/>
      <c r="AI163" s="93"/>
      <c r="AJ163" s="93"/>
      <c r="AK163" s="93"/>
      <c r="AL163" s="93"/>
      <c r="AM163" s="93"/>
      <c r="AN163" s="93"/>
      <c r="AO163" s="93"/>
      <c r="AP163" s="93"/>
      <c r="AQ163" s="93"/>
      <c r="AR163" s="93"/>
      <c r="AT163" s="93"/>
      <c r="AU163" s="93"/>
    </row>
    <row r="164" spans="1:47" ht="30" customHeight="1">
      <c r="A164" s="219"/>
      <c r="AG164" s="93"/>
      <c r="AH164" s="93"/>
      <c r="AI164" s="93"/>
      <c r="AJ164" s="93"/>
      <c r="AK164" s="93"/>
      <c r="AL164" s="93"/>
      <c r="AM164" s="93"/>
      <c r="AN164" s="93"/>
      <c r="AO164" s="93"/>
      <c r="AP164" s="93"/>
      <c r="AQ164" s="93"/>
      <c r="AR164" s="93"/>
      <c r="AT164" s="93"/>
      <c r="AU164" s="93"/>
    </row>
    <row r="165" spans="1:47" ht="30" customHeight="1">
      <c r="A165" s="219"/>
      <c r="AG165" s="93"/>
      <c r="AH165" s="93"/>
      <c r="AI165" s="93"/>
      <c r="AJ165" s="93"/>
      <c r="AK165" s="93"/>
      <c r="AL165" s="93"/>
      <c r="AM165" s="93"/>
      <c r="AN165" s="93"/>
      <c r="AO165" s="93"/>
      <c r="AP165" s="93"/>
      <c r="AQ165" s="93"/>
      <c r="AR165" s="93"/>
      <c r="AT165" s="93"/>
      <c r="AU165" s="93"/>
    </row>
    <row r="166" spans="1:47" ht="30" customHeight="1">
      <c r="A166" s="219"/>
      <c r="AG166" s="93"/>
      <c r="AH166" s="93"/>
      <c r="AI166" s="93"/>
      <c r="AJ166" s="93"/>
      <c r="AK166" s="93"/>
      <c r="AL166" s="93"/>
      <c r="AM166" s="93"/>
      <c r="AN166" s="93"/>
      <c r="AO166" s="93"/>
      <c r="AP166" s="93"/>
      <c r="AQ166" s="93"/>
      <c r="AR166" s="93"/>
      <c r="AT166" s="93"/>
      <c r="AU166" s="93"/>
    </row>
    <row r="167" spans="1:47" ht="30" customHeight="1">
      <c r="A167" s="219"/>
      <c r="AG167" s="93"/>
      <c r="AH167" s="93"/>
      <c r="AI167" s="93"/>
      <c r="AJ167" s="93"/>
      <c r="AK167" s="93"/>
      <c r="AL167" s="93"/>
      <c r="AM167" s="93"/>
      <c r="AN167" s="93"/>
      <c r="AO167" s="93"/>
      <c r="AP167" s="93"/>
      <c r="AQ167" s="93"/>
      <c r="AR167" s="93"/>
      <c r="AT167" s="93"/>
      <c r="AU167" s="93"/>
    </row>
    <row r="168" spans="1:47" ht="30" customHeight="1">
      <c r="A168" s="219"/>
      <c r="AG168" s="93"/>
      <c r="AH168" s="93"/>
      <c r="AI168" s="93"/>
      <c r="AJ168" s="93"/>
      <c r="AK168" s="93"/>
      <c r="AL168" s="93"/>
      <c r="AM168" s="93"/>
      <c r="AN168" s="93"/>
      <c r="AO168" s="93"/>
      <c r="AP168" s="93"/>
      <c r="AQ168" s="93"/>
      <c r="AR168" s="93"/>
      <c r="AT168" s="93"/>
      <c r="AU168" s="93"/>
    </row>
    <row r="169" spans="1:47" ht="30" customHeight="1">
      <c r="A169" s="219"/>
      <c r="AG169" s="93"/>
      <c r="AH169" s="93"/>
      <c r="AI169" s="93"/>
      <c r="AJ169" s="93"/>
      <c r="AK169" s="93"/>
      <c r="AL169" s="93"/>
      <c r="AM169" s="93"/>
      <c r="AN169" s="93"/>
      <c r="AO169" s="93"/>
      <c r="AP169" s="93"/>
      <c r="AQ169" s="93"/>
      <c r="AR169" s="93"/>
      <c r="AT169" s="93"/>
      <c r="AU169" s="93"/>
    </row>
    <row r="170" spans="1:47" ht="30" customHeight="1">
      <c r="A170" s="219"/>
      <c r="AG170" s="93"/>
      <c r="AH170" s="93"/>
      <c r="AI170" s="93"/>
      <c r="AJ170" s="93"/>
      <c r="AK170" s="93"/>
      <c r="AL170" s="93"/>
      <c r="AM170" s="93"/>
      <c r="AN170" s="93"/>
      <c r="AO170" s="93"/>
      <c r="AP170" s="93"/>
      <c r="AQ170" s="93"/>
      <c r="AR170" s="93"/>
      <c r="AT170" s="93"/>
      <c r="AU170" s="93"/>
    </row>
    <row r="171" spans="1:47" ht="19.5" customHeight="1">
      <c r="A171" s="219"/>
      <c r="AG171" s="93"/>
      <c r="AH171" s="93"/>
      <c r="AI171" s="93"/>
      <c r="AJ171" s="93"/>
      <c r="AK171" s="93"/>
      <c r="AL171" s="93"/>
      <c r="AM171" s="93"/>
      <c r="AN171" s="93"/>
      <c r="AO171" s="93"/>
      <c r="AP171" s="93"/>
      <c r="AQ171" s="93"/>
      <c r="AR171" s="93"/>
      <c r="AT171" s="93"/>
      <c r="AU171" s="93"/>
    </row>
    <row r="172" spans="1:47" ht="19.5" customHeight="1">
      <c r="A172" s="219"/>
      <c r="AG172" s="93"/>
      <c r="AH172" s="93"/>
      <c r="AI172" s="93"/>
      <c r="AJ172" s="93"/>
      <c r="AK172" s="93"/>
      <c r="AL172" s="93"/>
      <c r="AM172" s="93"/>
      <c r="AN172" s="93"/>
      <c r="AO172" s="93"/>
      <c r="AP172" s="93"/>
      <c r="AQ172" s="93"/>
      <c r="AR172" s="93"/>
      <c r="AT172" s="93"/>
      <c r="AU172" s="93"/>
    </row>
    <row r="173" spans="1:47" ht="19.5" customHeight="1">
      <c r="A173" s="219"/>
      <c r="AG173" s="93"/>
      <c r="AH173" s="93"/>
      <c r="AI173" s="93"/>
      <c r="AJ173" s="93"/>
      <c r="AK173" s="93"/>
      <c r="AL173" s="93"/>
      <c r="AM173" s="93"/>
      <c r="AN173" s="93"/>
      <c r="AO173" s="93"/>
      <c r="AP173" s="93"/>
      <c r="AQ173" s="93"/>
      <c r="AR173" s="93"/>
      <c r="AT173" s="93"/>
      <c r="AU173" s="93"/>
    </row>
    <row r="174" spans="1:47" ht="19.5" customHeight="1">
      <c r="A174" s="219"/>
      <c r="AG174" s="93"/>
      <c r="AH174" s="93"/>
      <c r="AI174" s="93"/>
      <c r="AJ174" s="93"/>
      <c r="AK174" s="93"/>
      <c r="AL174" s="93"/>
      <c r="AM174" s="93"/>
      <c r="AN174" s="93"/>
      <c r="AO174" s="93"/>
      <c r="AP174" s="93"/>
      <c r="AQ174" s="93"/>
      <c r="AR174" s="93"/>
      <c r="AT174" s="93"/>
      <c r="AU174" s="93"/>
    </row>
    <row r="175" spans="1:47" ht="19.5" customHeight="1">
      <c r="A175" s="219"/>
      <c r="AG175" s="93"/>
      <c r="AH175" s="93"/>
      <c r="AI175" s="93"/>
      <c r="AJ175" s="93"/>
      <c r="AK175" s="93"/>
      <c r="AL175" s="93"/>
      <c r="AM175" s="93"/>
      <c r="AN175" s="93"/>
      <c r="AO175" s="93"/>
      <c r="AP175" s="93"/>
      <c r="AQ175" s="93"/>
      <c r="AR175" s="93"/>
      <c r="AT175" s="93"/>
      <c r="AU175" s="93"/>
    </row>
    <row r="176" spans="1:47" ht="19.5" customHeight="1">
      <c r="A176" s="219"/>
      <c r="AG176" s="93"/>
      <c r="AH176" s="93"/>
      <c r="AI176" s="93"/>
      <c r="AJ176" s="93"/>
      <c r="AK176" s="93"/>
      <c r="AL176" s="93"/>
      <c r="AM176" s="93"/>
      <c r="AN176" s="93"/>
      <c r="AO176" s="93"/>
      <c r="AP176" s="93"/>
      <c r="AQ176" s="93"/>
      <c r="AR176" s="93"/>
      <c r="AT176" s="93"/>
      <c r="AU176" s="93"/>
    </row>
    <row r="177" spans="1:47" ht="19.5" customHeight="1">
      <c r="A177" s="219"/>
      <c r="AG177" s="93"/>
      <c r="AH177" s="93"/>
      <c r="AI177" s="93"/>
      <c r="AJ177" s="93"/>
      <c r="AK177" s="93"/>
      <c r="AL177" s="93"/>
      <c r="AM177" s="93"/>
      <c r="AN177" s="93"/>
      <c r="AO177" s="93"/>
      <c r="AP177" s="93"/>
      <c r="AQ177" s="93"/>
      <c r="AR177" s="93"/>
      <c r="AT177" s="93"/>
      <c r="AU177" s="93"/>
    </row>
    <row r="178" spans="1:47" ht="19.5" customHeight="1">
      <c r="A178" s="219"/>
      <c r="AG178" s="93"/>
      <c r="AH178" s="93"/>
      <c r="AI178" s="93"/>
      <c r="AJ178" s="93"/>
      <c r="AK178" s="93"/>
      <c r="AL178" s="93"/>
      <c r="AM178" s="93"/>
      <c r="AN178" s="93"/>
      <c r="AO178" s="93"/>
      <c r="AP178" s="93"/>
      <c r="AQ178" s="93"/>
      <c r="AR178" s="93"/>
      <c r="AT178" s="93"/>
      <c r="AU178" s="93"/>
    </row>
    <row r="179" spans="1:47" ht="19.5" customHeight="1">
      <c r="A179" s="219"/>
      <c r="AG179" s="93"/>
      <c r="AH179" s="93"/>
      <c r="AI179" s="93"/>
      <c r="AJ179" s="93"/>
      <c r="AK179" s="93"/>
      <c r="AL179" s="93"/>
      <c r="AM179" s="93"/>
      <c r="AN179" s="93"/>
      <c r="AO179" s="93"/>
      <c r="AP179" s="93"/>
      <c r="AQ179" s="93"/>
      <c r="AR179" s="93"/>
      <c r="AT179" s="93"/>
      <c r="AU179" s="93"/>
    </row>
    <row r="180" spans="1:47" ht="19.5" customHeight="1">
      <c r="A180" s="219"/>
      <c r="AG180" s="93"/>
      <c r="AH180" s="93"/>
      <c r="AI180" s="93"/>
      <c r="AJ180" s="93"/>
      <c r="AK180" s="93"/>
      <c r="AL180" s="93"/>
      <c r="AM180" s="93"/>
      <c r="AN180" s="93"/>
      <c r="AO180" s="93"/>
      <c r="AP180" s="93"/>
      <c r="AQ180" s="93"/>
      <c r="AR180" s="93"/>
      <c r="AT180" s="93"/>
      <c r="AU180" s="93"/>
    </row>
    <row r="181" spans="1:47" ht="19.5" customHeight="1">
      <c r="A181" s="219"/>
      <c r="AG181" s="93"/>
      <c r="AH181" s="93"/>
      <c r="AI181" s="93"/>
      <c r="AJ181" s="93"/>
      <c r="AK181" s="93"/>
      <c r="AL181" s="93"/>
      <c r="AM181" s="93"/>
      <c r="AN181" s="93"/>
      <c r="AO181" s="93"/>
      <c r="AP181" s="93"/>
      <c r="AQ181" s="93"/>
      <c r="AR181" s="93"/>
      <c r="AT181" s="93"/>
      <c r="AU181" s="93"/>
    </row>
    <row r="182" spans="1:47" ht="30" customHeight="1">
      <c r="A182" s="219"/>
      <c r="AG182" s="93"/>
      <c r="AH182" s="93"/>
      <c r="AI182" s="93"/>
      <c r="AJ182" s="93"/>
      <c r="AK182" s="93"/>
      <c r="AL182" s="93"/>
      <c r="AM182" s="93"/>
      <c r="AN182" s="93"/>
      <c r="AO182" s="93"/>
      <c r="AP182" s="93"/>
      <c r="AQ182" s="93"/>
      <c r="AR182" s="93"/>
      <c r="AT182" s="93"/>
      <c r="AU182" s="93"/>
    </row>
    <row r="183" spans="1:47" ht="30" customHeight="1">
      <c r="A183" s="219"/>
      <c r="AG183" s="93"/>
      <c r="AH183" s="93"/>
      <c r="AI183" s="93"/>
      <c r="AJ183" s="93"/>
      <c r="AK183" s="93"/>
      <c r="AL183" s="93"/>
      <c r="AM183" s="93"/>
      <c r="AN183" s="93"/>
      <c r="AO183" s="93"/>
      <c r="AP183" s="93"/>
      <c r="AQ183" s="93"/>
      <c r="AR183" s="93"/>
      <c r="AT183" s="93"/>
      <c r="AU183" s="93"/>
    </row>
    <row r="184" spans="1:47" ht="30" customHeight="1">
      <c r="AG184" s="93"/>
      <c r="AH184" s="93"/>
      <c r="AI184" s="93"/>
      <c r="AJ184" s="93"/>
      <c r="AK184" s="93"/>
      <c r="AL184" s="93"/>
      <c r="AM184" s="93"/>
      <c r="AN184" s="93"/>
      <c r="AO184" s="93"/>
      <c r="AP184" s="93"/>
      <c r="AQ184" s="93"/>
      <c r="AR184" s="93"/>
      <c r="AT184" s="93"/>
      <c r="AU184" s="93"/>
    </row>
    <row r="185" spans="1:47" ht="30" customHeight="1">
      <c r="AG185" s="93"/>
      <c r="AH185" s="93"/>
      <c r="AI185" s="93"/>
      <c r="AJ185" s="93"/>
      <c r="AK185" s="93"/>
      <c r="AL185" s="93"/>
      <c r="AM185" s="93"/>
      <c r="AN185" s="93"/>
      <c r="AO185" s="93"/>
      <c r="AP185" s="93"/>
      <c r="AQ185" s="93"/>
      <c r="AR185" s="93"/>
      <c r="AT185" s="93"/>
      <c r="AU185" s="93"/>
    </row>
    <row r="186" spans="1:47" ht="30" customHeight="1">
      <c r="AG186" s="93"/>
      <c r="AH186" s="93"/>
      <c r="AI186" s="93"/>
      <c r="AJ186" s="93"/>
      <c r="AK186" s="93"/>
      <c r="AL186" s="93"/>
      <c r="AM186" s="93"/>
      <c r="AN186" s="93"/>
      <c r="AO186" s="93"/>
      <c r="AP186" s="93"/>
      <c r="AQ186" s="93"/>
      <c r="AR186" s="93"/>
      <c r="AT186" s="93"/>
      <c r="AU186" s="93"/>
    </row>
    <row r="187" spans="1:47" ht="30" customHeight="1">
      <c r="AG187" s="93"/>
      <c r="AH187" s="93"/>
      <c r="AI187" s="93"/>
      <c r="AJ187" s="93"/>
      <c r="AK187" s="93"/>
      <c r="AL187" s="93"/>
      <c r="AM187" s="93"/>
      <c r="AN187" s="93"/>
      <c r="AO187" s="93"/>
      <c r="AP187" s="93"/>
      <c r="AQ187" s="93"/>
      <c r="AR187" s="93"/>
      <c r="AT187" s="93"/>
      <c r="AU187" s="93"/>
    </row>
    <row r="188" spans="1:47" ht="30" customHeight="1">
      <c r="AG188" s="93"/>
      <c r="AH188" s="93"/>
      <c r="AI188" s="93"/>
      <c r="AJ188" s="93"/>
      <c r="AK188" s="93"/>
      <c r="AL188" s="93"/>
      <c r="AM188" s="93"/>
      <c r="AN188" s="93"/>
      <c r="AO188" s="93"/>
      <c r="AP188" s="93"/>
      <c r="AQ188" s="93"/>
      <c r="AR188" s="93"/>
      <c r="AT188" s="93"/>
      <c r="AU188" s="93"/>
    </row>
    <row r="189" spans="1:47" s="148" customFormat="1" ht="24">
      <c r="A189" s="265" t="s">
        <v>296</v>
      </c>
      <c r="B189" s="265"/>
      <c r="C189" s="265"/>
      <c r="D189" s="265"/>
      <c r="E189" s="265"/>
      <c r="F189" s="265"/>
      <c r="G189" s="265"/>
      <c r="H189" s="265"/>
      <c r="I189" s="265"/>
      <c r="J189" s="265"/>
      <c r="K189" s="265"/>
      <c r="L189" s="265"/>
      <c r="M189" s="265"/>
      <c r="N189" s="265"/>
      <c r="O189" s="265"/>
      <c r="P189" s="265"/>
      <c r="Q189" s="265"/>
      <c r="R189" s="265"/>
      <c r="S189" s="265"/>
      <c r="T189" s="265"/>
      <c r="U189" s="265"/>
      <c r="V189" s="265"/>
      <c r="W189" s="265"/>
      <c r="X189" s="265"/>
      <c r="Y189" s="265"/>
      <c r="Z189" s="265"/>
      <c r="AA189" s="265"/>
      <c r="AB189" s="265"/>
      <c r="AC189" s="265"/>
      <c r="AD189" s="265"/>
      <c r="AE189" s="265"/>
      <c r="AF189" s="147"/>
      <c r="AG189" s="147"/>
      <c r="AH189" s="147"/>
      <c r="AI189" s="147"/>
      <c r="AJ189" s="147"/>
      <c r="AK189" s="147"/>
      <c r="AL189" s="147"/>
    </row>
    <row r="190" spans="1:47" s="148" customFormat="1" ht="30.6" customHeight="1">
      <c r="A190" s="265"/>
      <c r="B190" s="265"/>
      <c r="C190" s="265"/>
      <c r="D190" s="265"/>
      <c r="E190" s="265"/>
      <c r="F190" s="265"/>
      <c r="G190" s="265"/>
      <c r="H190" s="265"/>
      <c r="I190" s="265"/>
      <c r="J190" s="265"/>
      <c r="K190" s="265"/>
      <c r="L190" s="265"/>
      <c r="M190" s="265"/>
      <c r="N190" s="265"/>
      <c r="O190" s="265"/>
      <c r="P190" s="265"/>
      <c r="Q190" s="265"/>
      <c r="R190" s="265"/>
      <c r="S190" s="265"/>
      <c r="T190" s="265"/>
      <c r="U190" s="265"/>
      <c r="V190" s="265"/>
      <c r="W190" s="265"/>
      <c r="X190" s="265"/>
      <c r="Y190" s="265"/>
      <c r="Z190" s="265"/>
      <c r="AA190" s="265"/>
      <c r="AB190" s="265"/>
      <c r="AC190" s="265"/>
      <c r="AD190" s="265"/>
      <c r="AE190" s="265"/>
      <c r="AF190" s="147"/>
      <c r="AG190" s="147"/>
      <c r="AH190" s="147"/>
      <c r="AI190" s="147"/>
      <c r="AJ190" s="147"/>
      <c r="AK190" s="147"/>
      <c r="AL190" s="147"/>
      <c r="AM190" s="149"/>
      <c r="AN190" s="149"/>
      <c r="AO190" s="149"/>
      <c r="AP190" s="149"/>
      <c r="AQ190" s="149"/>
      <c r="AR190" s="149"/>
      <c r="AT190" s="149"/>
      <c r="AU190" s="149"/>
    </row>
    <row r="191" spans="1:47" s="148" customFormat="1" ht="49.9" customHeight="1">
      <c r="A191" s="150" t="s">
        <v>244</v>
      </c>
      <c r="B191" s="150"/>
      <c r="C191" s="151" t="s">
        <v>264</v>
      </c>
      <c r="D191" s="151" t="s">
        <v>265</v>
      </c>
      <c r="E191" s="152"/>
      <c r="F191" s="152"/>
      <c r="G191" s="152"/>
      <c r="H191" s="152"/>
      <c r="I191" s="152"/>
      <c r="J191" s="152"/>
      <c r="K191" s="152"/>
      <c r="L191" s="152"/>
      <c r="M191" s="153"/>
      <c r="N191" s="154"/>
      <c r="O191" s="151" t="s">
        <v>255</v>
      </c>
      <c r="P191" s="153"/>
      <c r="Q191" s="153"/>
      <c r="R191" s="151" t="s">
        <v>264</v>
      </c>
      <c r="S191" s="151"/>
      <c r="T191" s="152"/>
      <c r="U191" s="151" t="s">
        <v>265</v>
      </c>
      <c r="V191" s="152"/>
      <c r="W191" s="153"/>
      <c r="X191" s="153"/>
      <c r="Y191" s="153"/>
      <c r="Z191" s="153"/>
      <c r="AA191" s="153"/>
      <c r="AB191" s="153"/>
      <c r="AC191" s="153"/>
      <c r="AD191" s="153"/>
      <c r="AE191" s="153"/>
      <c r="AF191" s="147"/>
      <c r="AG191" s="147"/>
      <c r="AH191" s="147"/>
      <c r="AI191" s="147"/>
      <c r="AJ191" s="147"/>
      <c r="AK191" s="147"/>
      <c r="AL191" s="147"/>
      <c r="AM191" s="149"/>
      <c r="AN191" s="149"/>
      <c r="AO191" s="149"/>
      <c r="AP191" s="149"/>
      <c r="AQ191" s="149"/>
      <c r="AR191" s="149"/>
      <c r="AT191" s="149"/>
      <c r="AU191" s="149"/>
    </row>
    <row r="192" spans="1:47" s="148" customFormat="1" ht="49.9" customHeight="1">
      <c r="A192" s="91" t="s">
        <v>240</v>
      </c>
      <c r="B192" s="91" t="s">
        <v>90</v>
      </c>
      <c r="C192" s="255" t="s">
        <v>273</v>
      </c>
      <c r="D192" s="237"/>
      <c r="E192" s="93"/>
      <c r="F192" s="93"/>
      <c r="G192" s="93"/>
      <c r="H192" s="93"/>
      <c r="I192" s="93"/>
      <c r="J192" s="93"/>
      <c r="K192" s="93"/>
      <c r="L192" s="93"/>
      <c r="M192" s="93"/>
      <c r="N192" s="154"/>
      <c r="O192" s="91" t="s">
        <v>240</v>
      </c>
      <c r="P192" s="155"/>
      <c r="Q192" s="155"/>
      <c r="R192" s="237" t="s">
        <v>284</v>
      </c>
      <c r="S192" s="237"/>
      <c r="T192" s="237"/>
      <c r="U192" s="237"/>
      <c r="V192" s="155"/>
      <c r="W192" s="155"/>
      <c r="X192" s="155"/>
      <c r="Y192" s="155"/>
      <c r="Z192" s="155"/>
      <c r="AA192" s="155"/>
      <c r="AB192" s="155"/>
      <c r="AC192" s="155"/>
      <c r="AD192" s="155"/>
      <c r="AE192" s="155"/>
      <c r="AF192" s="156"/>
      <c r="AG192" s="156"/>
      <c r="AH192" s="156"/>
      <c r="AI192" s="147"/>
      <c r="AJ192" s="147"/>
      <c r="AK192" s="147"/>
      <c r="AL192" s="147"/>
      <c r="AM192" s="149"/>
      <c r="AN192" s="149"/>
      <c r="AO192" s="149"/>
      <c r="AP192" s="149"/>
      <c r="AQ192" s="149"/>
      <c r="AR192" s="149"/>
      <c r="AT192" s="149"/>
      <c r="AU192" s="149"/>
    </row>
    <row r="193" spans="1:47" s="148" customFormat="1" ht="57" customHeight="1">
      <c r="A193" s="261" t="s">
        <v>239</v>
      </c>
      <c r="B193" s="261"/>
      <c r="C193" s="255" t="s">
        <v>274</v>
      </c>
      <c r="D193" s="256"/>
      <c r="E193" s="93"/>
      <c r="F193" s="93"/>
      <c r="G193" s="93"/>
      <c r="H193" s="93"/>
      <c r="I193" s="93"/>
      <c r="J193" s="93"/>
      <c r="K193" s="93"/>
      <c r="L193" s="93"/>
      <c r="M193" s="155"/>
      <c r="N193" s="154"/>
      <c r="O193" s="261" t="s">
        <v>239</v>
      </c>
      <c r="P193" s="261"/>
      <c r="Q193" s="261"/>
      <c r="R193" s="262" t="s">
        <v>285</v>
      </c>
      <c r="S193" s="262"/>
      <c r="T193" s="262"/>
      <c r="U193" s="262"/>
      <c r="V193" s="155"/>
      <c r="W193" s="155"/>
      <c r="X193" s="155"/>
      <c r="Y193" s="155"/>
      <c r="Z193" s="155"/>
      <c r="AA193" s="155"/>
      <c r="AB193" s="155"/>
      <c r="AC193" s="155"/>
      <c r="AD193" s="155"/>
      <c r="AE193" s="155"/>
      <c r="AF193" s="156"/>
      <c r="AG193" s="156"/>
      <c r="AH193" s="156"/>
      <c r="AI193" s="147"/>
      <c r="AJ193" s="147"/>
      <c r="AK193" s="147"/>
      <c r="AL193" s="147"/>
      <c r="AM193" s="149"/>
      <c r="AN193" s="149"/>
      <c r="AO193" s="149"/>
      <c r="AP193" s="149"/>
      <c r="AQ193" s="149"/>
      <c r="AR193" s="149"/>
      <c r="AT193" s="149"/>
      <c r="AU193" s="149"/>
    </row>
    <row r="194" spans="1:47" s="148" customFormat="1" ht="49.9" customHeight="1">
      <c r="A194" s="91" t="s">
        <v>237</v>
      </c>
      <c r="B194" s="92"/>
      <c r="C194" s="237" t="s">
        <v>271</v>
      </c>
      <c r="D194" s="237"/>
      <c r="E194" s="93"/>
      <c r="F194" s="93"/>
      <c r="G194" s="93"/>
      <c r="H194" s="93"/>
      <c r="I194" s="93"/>
      <c r="J194" s="93"/>
      <c r="K194" s="93"/>
      <c r="L194" s="93"/>
      <c r="M194" s="155"/>
      <c r="N194" s="154"/>
      <c r="O194" s="92" t="s">
        <v>237</v>
      </c>
      <c r="P194" s="155"/>
      <c r="Q194" s="155"/>
      <c r="R194" s="237" t="s">
        <v>293</v>
      </c>
      <c r="S194" s="237"/>
      <c r="T194" s="237"/>
      <c r="U194" s="237"/>
      <c r="V194" s="155"/>
      <c r="W194" s="155"/>
      <c r="X194" s="155"/>
      <c r="Y194" s="155"/>
      <c r="Z194" s="155"/>
      <c r="AA194" s="155"/>
      <c r="AB194" s="155"/>
      <c r="AC194" s="155"/>
      <c r="AD194" s="155"/>
      <c r="AE194" s="155"/>
      <c r="AF194" s="156"/>
      <c r="AG194" s="156"/>
      <c r="AH194" s="156"/>
      <c r="AM194" s="149"/>
      <c r="AN194" s="149"/>
      <c r="AO194" s="149"/>
      <c r="AP194" s="149"/>
      <c r="AQ194" s="149"/>
      <c r="AR194" s="149"/>
      <c r="AT194" s="149"/>
      <c r="AU194" s="149"/>
    </row>
    <row r="195" spans="1:47" s="148" customFormat="1" ht="49.9" customHeight="1">
      <c r="A195" s="150" t="s">
        <v>245</v>
      </c>
      <c r="B195" s="151"/>
      <c r="C195" s="151" t="s">
        <v>264</v>
      </c>
      <c r="D195" s="151" t="s">
        <v>265</v>
      </c>
      <c r="E195" s="152"/>
      <c r="F195" s="152"/>
      <c r="G195" s="152"/>
      <c r="H195" s="152"/>
      <c r="I195" s="152"/>
      <c r="J195" s="152"/>
      <c r="K195" s="152"/>
      <c r="L195" s="152"/>
      <c r="M195" s="153"/>
      <c r="N195" s="154"/>
      <c r="O195" s="151" t="s">
        <v>253</v>
      </c>
      <c r="P195" s="153"/>
      <c r="Q195" s="153"/>
      <c r="R195" s="151" t="s">
        <v>264</v>
      </c>
      <c r="S195" s="151"/>
      <c r="T195" s="152"/>
      <c r="U195" s="151" t="s">
        <v>265</v>
      </c>
      <c r="V195" s="152"/>
      <c r="W195" s="153"/>
      <c r="X195" s="153"/>
      <c r="Y195" s="153"/>
      <c r="Z195" s="153"/>
      <c r="AA195" s="153"/>
      <c r="AB195" s="153"/>
      <c r="AC195" s="153"/>
      <c r="AD195" s="153"/>
      <c r="AE195" s="153"/>
      <c r="AF195" s="156"/>
      <c r="AG195" s="156"/>
      <c r="AH195" s="156"/>
      <c r="AM195" s="149"/>
      <c r="AN195" s="149"/>
      <c r="AO195" s="149"/>
      <c r="AP195" s="149"/>
      <c r="AQ195" s="149"/>
      <c r="AR195" s="149"/>
      <c r="AT195" s="149"/>
      <c r="AU195" s="149"/>
    </row>
    <row r="196" spans="1:47" s="148" customFormat="1" ht="49.9" customHeight="1">
      <c r="A196" s="91" t="s">
        <v>240</v>
      </c>
      <c r="B196" s="91"/>
      <c r="C196" s="263" t="s">
        <v>275</v>
      </c>
      <c r="D196" s="263"/>
      <c r="E196" s="263"/>
      <c r="F196" s="93"/>
      <c r="G196" s="93"/>
      <c r="H196" s="93"/>
      <c r="I196" s="93"/>
      <c r="J196" s="93"/>
      <c r="K196" s="93"/>
      <c r="L196" s="93"/>
      <c r="M196" s="155"/>
      <c r="N196" s="154"/>
      <c r="O196" s="91" t="s">
        <v>240</v>
      </c>
      <c r="P196" s="155"/>
      <c r="Q196" s="155"/>
      <c r="R196" s="155"/>
      <c r="S196" s="237" t="s">
        <v>287</v>
      </c>
      <c r="T196" s="237"/>
      <c r="U196" s="237"/>
      <c r="V196" s="237"/>
      <c r="W196" s="155"/>
      <c r="X196" s="155"/>
      <c r="Y196" s="155"/>
      <c r="Z196" s="155"/>
      <c r="AA196" s="155"/>
      <c r="AB196" s="155"/>
      <c r="AC196" s="155"/>
      <c r="AD196" s="155"/>
      <c r="AE196" s="155"/>
      <c r="AF196" s="156"/>
      <c r="AG196" s="156"/>
      <c r="AH196" s="156"/>
      <c r="AM196" s="149"/>
      <c r="AN196" s="149"/>
      <c r="AO196" s="149"/>
      <c r="AP196" s="149"/>
      <c r="AQ196" s="149"/>
      <c r="AR196" s="149"/>
      <c r="AT196" s="149"/>
      <c r="AU196" s="149"/>
    </row>
    <row r="197" spans="1:47" s="148" customFormat="1" ht="49.9" customHeight="1">
      <c r="A197" s="261" t="s">
        <v>239</v>
      </c>
      <c r="B197" s="261"/>
      <c r="C197" s="236" t="s">
        <v>276</v>
      </c>
      <c r="D197" s="234"/>
      <c r="E197" s="93"/>
      <c r="F197" s="93"/>
      <c r="G197" s="93"/>
      <c r="H197" s="93"/>
      <c r="I197" s="93"/>
      <c r="J197" s="93"/>
      <c r="K197" s="93"/>
      <c r="L197" s="93"/>
      <c r="M197" s="155"/>
      <c r="N197" s="154"/>
      <c r="O197" s="261" t="s">
        <v>239</v>
      </c>
      <c r="P197" s="261"/>
      <c r="Q197" s="233"/>
      <c r="R197" s="233"/>
      <c r="S197" s="262" t="s">
        <v>285</v>
      </c>
      <c r="T197" s="262"/>
      <c r="U197" s="262"/>
      <c r="V197" s="262"/>
      <c r="W197" s="155"/>
      <c r="X197" s="155"/>
      <c r="Y197" s="155"/>
      <c r="Z197" s="155"/>
      <c r="AA197" s="155"/>
      <c r="AB197" s="155"/>
      <c r="AC197" s="155"/>
      <c r="AD197" s="155"/>
      <c r="AE197" s="155"/>
      <c r="AF197" s="156"/>
      <c r="AG197" s="156"/>
      <c r="AH197" s="156"/>
      <c r="AM197" s="149"/>
      <c r="AN197" s="149"/>
      <c r="AO197" s="149"/>
      <c r="AP197" s="149"/>
      <c r="AQ197" s="149"/>
      <c r="AR197" s="149"/>
      <c r="AT197" s="149"/>
      <c r="AU197" s="149"/>
    </row>
    <row r="198" spans="1:47" s="148" customFormat="1" ht="49.9" customHeight="1">
      <c r="A198" s="91" t="s">
        <v>237</v>
      </c>
      <c r="B198" s="92"/>
      <c r="C198" s="235" t="s">
        <v>271</v>
      </c>
      <c r="D198" s="235"/>
      <c r="E198" s="93"/>
      <c r="F198" s="93"/>
      <c r="G198" s="93"/>
      <c r="H198" s="93"/>
      <c r="I198" s="93"/>
      <c r="J198" s="93"/>
      <c r="K198" s="93"/>
      <c r="L198" s="93"/>
      <c r="M198" s="155"/>
      <c r="N198" s="154"/>
      <c r="O198" s="92" t="s">
        <v>237</v>
      </c>
      <c r="P198" s="155"/>
      <c r="Q198" s="155"/>
      <c r="R198" s="155"/>
      <c r="S198" s="237" t="s">
        <v>286</v>
      </c>
      <c r="T198" s="237"/>
      <c r="U198" s="237"/>
      <c r="V198" s="237"/>
      <c r="W198" s="155"/>
      <c r="X198" s="155"/>
      <c r="Y198" s="155"/>
      <c r="Z198" s="155"/>
      <c r="AA198" s="155"/>
      <c r="AB198" s="155"/>
      <c r="AC198" s="155"/>
      <c r="AD198" s="155"/>
      <c r="AE198" s="155"/>
      <c r="AF198" s="156"/>
      <c r="AG198" s="156"/>
      <c r="AH198" s="156"/>
      <c r="AM198" s="149"/>
      <c r="AN198" s="149"/>
      <c r="AO198" s="149"/>
      <c r="AP198" s="149"/>
      <c r="AQ198" s="149"/>
      <c r="AR198" s="149"/>
      <c r="AT198" s="149"/>
      <c r="AU198" s="149"/>
    </row>
    <row r="199" spans="1:47" s="148" customFormat="1" ht="49.9" customHeight="1">
      <c r="A199" s="150" t="s">
        <v>246</v>
      </c>
      <c r="B199" s="151"/>
      <c r="C199" s="151" t="s">
        <v>264</v>
      </c>
      <c r="D199" s="151" t="s">
        <v>265</v>
      </c>
      <c r="E199" s="152"/>
      <c r="F199" s="152"/>
      <c r="G199" s="152"/>
      <c r="H199" s="152"/>
      <c r="I199" s="152"/>
      <c r="J199" s="152"/>
      <c r="K199" s="152"/>
      <c r="L199" s="152"/>
      <c r="M199" s="153"/>
      <c r="N199" s="154"/>
      <c r="O199" s="151" t="s">
        <v>254</v>
      </c>
      <c r="P199" s="153"/>
      <c r="Q199" s="153"/>
      <c r="R199" s="151" t="s">
        <v>264</v>
      </c>
      <c r="S199" s="151"/>
      <c r="T199" s="152"/>
      <c r="U199" s="151" t="s">
        <v>265</v>
      </c>
      <c r="V199" s="152"/>
      <c r="W199" s="153"/>
      <c r="X199" s="153"/>
      <c r="Y199" s="153"/>
      <c r="Z199" s="153"/>
      <c r="AA199" s="153"/>
      <c r="AB199" s="153"/>
      <c r="AC199" s="153"/>
      <c r="AD199" s="153"/>
      <c r="AE199" s="153"/>
      <c r="AF199" s="156"/>
      <c r="AG199" s="156"/>
      <c r="AH199" s="156"/>
      <c r="AM199" s="149"/>
      <c r="AN199" s="149"/>
      <c r="AO199" s="149"/>
      <c r="AP199" s="149"/>
      <c r="AQ199" s="149"/>
      <c r="AR199" s="149"/>
      <c r="AT199" s="149"/>
      <c r="AU199" s="149"/>
    </row>
    <row r="200" spans="1:47" s="148" customFormat="1" ht="49.9" customHeight="1">
      <c r="A200" s="91" t="s">
        <v>240</v>
      </c>
      <c r="B200" s="91"/>
      <c r="C200" s="237" t="s">
        <v>277</v>
      </c>
      <c r="D200" s="237"/>
      <c r="E200" s="237"/>
      <c r="F200" s="237"/>
      <c r="G200" s="93"/>
      <c r="H200" s="93"/>
      <c r="I200" s="93"/>
      <c r="J200" s="93"/>
      <c r="K200" s="93"/>
      <c r="L200" s="93"/>
      <c r="M200" s="155"/>
      <c r="N200" s="154"/>
      <c r="O200" s="91" t="s">
        <v>240</v>
      </c>
      <c r="P200" s="155"/>
      <c r="Q200" s="155"/>
      <c r="R200" s="155"/>
      <c r="S200" s="237" t="s">
        <v>290</v>
      </c>
      <c r="T200" s="237"/>
      <c r="U200" s="237"/>
      <c r="V200" s="237"/>
      <c r="W200" s="155"/>
      <c r="X200" s="155"/>
      <c r="Y200" s="155"/>
      <c r="Z200" s="155"/>
      <c r="AA200" s="155"/>
      <c r="AB200" s="155"/>
      <c r="AC200" s="155"/>
      <c r="AD200" s="155"/>
      <c r="AE200" s="155"/>
      <c r="AF200" s="156"/>
      <c r="AG200" s="156"/>
      <c r="AH200" s="156"/>
      <c r="AM200" s="149"/>
      <c r="AN200" s="149"/>
      <c r="AO200" s="149"/>
      <c r="AP200" s="149"/>
      <c r="AQ200" s="149"/>
      <c r="AR200" s="149"/>
      <c r="AT200" s="149"/>
      <c r="AU200" s="149"/>
    </row>
    <row r="201" spans="1:47" s="148" customFormat="1" ht="49.9" customHeight="1">
      <c r="A201" s="261" t="s">
        <v>239</v>
      </c>
      <c r="B201" s="261"/>
      <c r="C201" s="262" t="s">
        <v>278</v>
      </c>
      <c r="D201" s="262"/>
      <c r="E201" s="262"/>
      <c r="F201" s="262"/>
      <c r="G201" s="93"/>
      <c r="H201" s="93"/>
      <c r="I201" s="93"/>
      <c r="J201" s="93"/>
      <c r="K201" s="93"/>
      <c r="L201" s="93"/>
      <c r="M201" s="155"/>
      <c r="N201" s="154"/>
      <c r="O201" s="261" t="s">
        <v>239</v>
      </c>
      <c r="P201" s="261"/>
      <c r="Q201" s="261"/>
      <c r="R201" s="233"/>
      <c r="S201" s="262" t="s">
        <v>291</v>
      </c>
      <c r="T201" s="262"/>
      <c r="U201" s="262"/>
      <c r="V201" s="262"/>
      <c r="W201" s="155"/>
      <c r="X201" s="155"/>
      <c r="Y201" s="155"/>
      <c r="Z201" s="155"/>
      <c r="AA201" s="155"/>
      <c r="AB201" s="155"/>
      <c r="AC201" s="155"/>
      <c r="AD201" s="155"/>
      <c r="AE201" s="155"/>
      <c r="AF201" s="156"/>
      <c r="AG201" s="156"/>
      <c r="AH201" s="156"/>
      <c r="AM201" s="149"/>
      <c r="AN201" s="149"/>
      <c r="AO201" s="149"/>
      <c r="AP201" s="149"/>
      <c r="AQ201" s="149"/>
      <c r="AR201" s="149"/>
      <c r="AT201" s="149"/>
      <c r="AU201" s="149"/>
    </row>
    <row r="202" spans="1:47" s="148" customFormat="1" ht="49.9" customHeight="1">
      <c r="A202" s="91" t="s">
        <v>237</v>
      </c>
      <c r="B202" s="92"/>
      <c r="C202" s="237" t="s">
        <v>272</v>
      </c>
      <c r="D202" s="237"/>
      <c r="E202" s="237"/>
      <c r="F202" s="237"/>
      <c r="G202" s="93"/>
      <c r="H202" s="93"/>
      <c r="I202" s="93"/>
      <c r="J202" s="93"/>
      <c r="K202" s="93"/>
      <c r="L202" s="93"/>
      <c r="M202" s="155"/>
      <c r="N202" s="154"/>
      <c r="O202" s="92" t="s">
        <v>237</v>
      </c>
      <c r="P202" s="155"/>
      <c r="Q202" s="155"/>
      <c r="R202" s="155"/>
      <c r="S202" s="237" t="s">
        <v>293</v>
      </c>
      <c r="T202" s="237"/>
      <c r="U202" s="237"/>
      <c r="V202" s="237"/>
      <c r="W202" s="155"/>
      <c r="X202" s="155"/>
      <c r="Y202" s="155"/>
      <c r="Z202" s="155"/>
      <c r="AA202" s="155"/>
      <c r="AB202" s="155"/>
      <c r="AC202" s="155"/>
      <c r="AD202" s="155"/>
      <c r="AE202" s="155"/>
      <c r="AF202" s="156"/>
      <c r="AG202" s="156"/>
      <c r="AH202" s="156"/>
      <c r="AM202" s="149"/>
      <c r="AN202" s="149"/>
      <c r="AO202" s="149"/>
      <c r="AP202" s="149"/>
      <c r="AQ202" s="149"/>
      <c r="AR202" s="149"/>
      <c r="AT202" s="149"/>
      <c r="AU202" s="149"/>
    </row>
    <row r="203" spans="1:47" s="148" customFormat="1" ht="49.9" customHeight="1">
      <c r="A203" s="150" t="s">
        <v>247</v>
      </c>
      <c r="B203" s="151"/>
      <c r="C203" s="151" t="s">
        <v>264</v>
      </c>
      <c r="D203" s="151" t="s">
        <v>265</v>
      </c>
      <c r="E203" s="152"/>
      <c r="F203" s="152"/>
      <c r="G203" s="152"/>
      <c r="H203" s="152"/>
      <c r="I203" s="152"/>
      <c r="J203" s="152"/>
      <c r="K203" s="152"/>
      <c r="L203" s="152"/>
      <c r="M203" s="153"/>
      <c r="N203" s="154"/>
      <c r="O203" s="151" t="s">
        <v>252</v>
      </c>
      <c r="P203" s="153"/>
      <c r="Q203" s="153"/>
      <c r="R203" s="151" t="s">
        <v>264</v>
      </c>
      <c r="S203" s="151"/>
      <c r="T203" s="152"/>
      <c r="U203" s="151" t="s">
        <v>265</v>
      </c>
      <c r="V203" s="152"/>
      <c r="W203" s="153"/>
      <c r="X203" s="153"/>
      <c r="Y203" s="153"/>
      <c r="Z203" s="153"/>
      <c r="AA203" s="153"/>
      <c r="AB203" s="153"/>
      <c r="AC203" s="153"/>
      <c r="AD203" s="153"/>
      <c r="AE203" s="153"/>
      <c r="AF203" s="156"/>
      <c r="AG203" s="156"/>
      <c r="AH203" s="156"/>
      <c r="AM203" s="149"/>
      <c r="AN203" s="149"/>
      <c r="AO203" s="149"/>
      <c r="AP203" s="149"/>
      <c r="AQ203" s="149"/>
      <c r="AR203" s="149"/>
      <c r="AT203" s="149"/>
      <c r="AU203" s="149"/>
    </row>
    <row r="204" spans="1:47" s="148" customFormat="1" ht="49.9" customHeight="1">
      <c r="A204" s="91" t="s">
        <v>240</v>
      </c>
      <c r="B204" s="91"/>
      <c r="C204" s="263" t="s">
        <v>280</v>
      </c>
      <c r="D204" s="263"/>
      <c r="E204" s="263"/>
      <c r="F204" s="93"/>
      <c r="G204" s="93"/>
      <c r="H204" s="93"/>
      <c r="I204" s="93"/>
      <c r="J204" s="93"/>
      <c r="K204" s="93"/>
      <c r="L204" s="93"/>
      <c r="M204" s="155"/>
      <c r="N204" s="154"/>
      <c r="O204" s="91" t="s">
        <v>240</v>
      </c>
      <c r="P204" s="155"/>
      <c r="Q204" s="155"/>
      <c r="R204" s="155"/>
      <c r="S204" s="237" t="s">
        <v>288</v>
      </c>
      <c r="T204" s="237"/>
      <c r="U204" s="237"/>
      <c r="V204" s="237"/>
      <c r="W204" s="155"/>
      <c r="X204" s="155"/>
      <c r="Y204" s="155"/>
      <c r="Z204" s="155"/>
      <c r="AA204" s="155"/>
      <c r="AB204" s="155"/>
      <c r="AC204" s="155"/>
      <c r="AD204" s="155"/>
      <c r="AE204" s="155"/>
      <c r="AF204" s="156"/>
      <c r="AG204" s="156"/>
      <c r="AH204" s="156"/>
      <c r="AM204" s="149"/>
      <c r="AN204" s="149"/>
      <c r="AO204" s="149"/>
      <c r="AP204" s="149"/>
      <c r="AQ204" s="149"/>
      <c r="AR204" s="149"/>
      <c r="AT204" s="149"/>
      <c r="AU204" s="149"/>
    </row>
    <row r="205" spans="1:47" s="148" customFormat="1" ht="49.9" customHeight="1">
      <c r="A205" s="261" t="s">
        <v>239</v>
      </c>
      <c r="B205" s="261"/>
      <c r="C205" s="237" t="s">
        <v>279</v>
      </c>
      <c r="D205" s="157"/>
      <c r="E205" s="93"/>
      <c r="F205" s="93"/>
      <c r="G205" s="93"/>
      <c r="H205" s="93"/>
      <c r="I205" s="93"/>
      <c r="J205" s="93"/>
      <c r="K205" s="93"/>
      <c r="L205" s="93"/>
      <c r="M205" s="155"/>
      <c r="N205" s="154"/>
      <c r="O205" s="261" t="s">
        <v>239</v>
      </c>
      <c r="P205" s="261"/>
      <c r="Q205" s="261"/>
      <c r="R205" s="155"/>
      <c r="S205" s="262" t="s">
        <v>289</v>
      </c>
      <c r="T205" s="262"/>
      <c r="U205" s="262"/>
      <c r="V205" s="262"/>
      <c r="W205" s="155"/>
      <c r="X205" s="155"/>
      <c r="Y205" s="155"/>
      <c r="Z205" s="155"/>
      <c r="AA205" s="155"/>
      <c r="AB205" s="155"/>
      <c r="AC205" s="155"/>
      <c r="AD205" s="155"/>
      <c r="AE205" s="155"/>
      <c r="AF205" s="156"/>
      <c r="AG205" s="156"/>
      <c r="AH205" s="156"/>
      <c r="AM205" s="149"/>
      <c r="AN205" s="149"/>
      <c r="AO205" s="149"/>
      <c r="AP205" s="149"/>
      <c r="AQ205" s="149"/>
      <c r="AR205" s="149"/>
      <c r="AT205" s="149"/>
      <c r="AU205" s="149"/>
    </row>
    <row r="206" spans="1:47" s="148" customFormat="1" ht="49.9" customHeight="1">
      <c r="A206" s="91" t="s">
        <v>237</v>
      </c>
      <c r="B206" s="92"/>
      <c r="C206" s="237" t="s">
        <v>271</v>
      </c>
      <c r="D206" s="93"/>
      <c r="E206" s="93"/>
      <c r="F206" s="93"/>
      <c r="G206" s="93"/>
      <c r="H206" s="93"/>
      <c r="I206" s="93"/>
      <c r="J206" s="93"/>
      <c r="K206" s="93"/>
      <c r="L206" s="93"/>
      <c r="M206" s="155"/>
      <c r="N206" s="154"/>
      <c r="O206" s="92" t="s">
        <v>237</v>
      </c>
      <c r="P206" s="155"/>
      <c r="Q206" s="155"/>
      <c r="R206" s="155"/>
      <c r="S206" s="237" t="s">
        <v>294</v>
      </c>
      <c r="T206" s="237"/>
      <c r="U206" s="237"/>
      <c r="V206" s="237"/>
      <c r="W206" s="155"/>
      <c r="X206" s="155"/>
      <c r="Y206" s="155"/>
      <c r="Z206" s="155"/>
      <c r="AA206" s="155"/>
      <c r="AB206" s="155"/>
      <c r="AC206" s="155"/>
      <c r="AD206" s="155"/>
      <c r="AE206" s="155"/>
      <c r="AF206" s="156"/>
      <c r="AG206" s="156"/>
      <c r="AH206" s="156"/>
      <c r="AM206" s="149"/>
      <c r="AN206" s="149"/>
      <c r="AO206" s="149"/>
      <c r="AP206" s="149"/>
      <c r="AQ206" s="149"/>
      <c r="AR206" s="149"/>
      <c r="AT206" s="149"/>
      <c r="AU206" s="149"/>
    </row>
    <row r="207" spans="1:47" s="148" customFormat="1" ht="49.9" customHeight="1">
      <c r="A207" s="150" t="s">
        <v>248</v>
      </c>
      <c r="B207" s="151"/>
      <c r="C207" s="151" t="s">
        <v>264</v>
      </c>
      <c r="D207" s="151" t="s">
        <v>265</v>
      </c>
      <c r="E207" s="152"/>
      <c r="F207" s="152"/>
      <c r="G207" s="152"/>
      <c r="H207" s="152"/>
      <c r="I207" s="152"/>
      <c r="J207" s="152"/>
      <c r="K207" s="152"/>
      <c r="L207" s="152"/>
      <c r="M207" s="153"/>
      <c r="N207" s="154"/>
      <c r="O207" s="151" t="s">
        <v>251</v>
      </c>
      <c r="P207" s="153"/>
      <c r="Q207" s="153"/>
      <c r="R207" s="151" t="s">
        <v>264</v>
      </c>
      <c r="S207" s="151"/>
      <c r="T207" s="152"/>
      <c r="U207" s="151" t="s">
        <v>265</v>
      </c>
      <c r="V207" s="152"/>
      <c r="W207" s="153"/>
      <c r="X207" s="153"/>
      <c r="Y207" s="153"/>
      <c r="Z207" s="153"/>
      <c r="AA207" s="153"/>
      <c r="AB207" s="153"/>
      <c r="AC207" s="153"/>
      <c r="AD207" s="153"/>
      <c r="AE207" s="153"/>
      <c r="AF207" s="156"/>
      <c r="AG207" s="156"/>
      <c r="AH207" s="156"/>
      <c r="AM207" s="149"/>
      <c r="AN207" s="149"/>
      <c r="AO207" s="149"/>
      <c r="AP207" s="149"/>
      <c r="AQ207" s="149"/>
      <c r="AR207" s="149"/>
      <c r="AT207" s="149"/>
      <c r="AU207" s="149"/>
    </row>
    <row r="208" spans="1:47" s="148" customFormat="1" ht="49.9" customHeight="1">
      <c r="A208" s="91" t="s">
        <v>240</v>
      </c>
      <c r="B208" s="91"/>
      <c r="C208" s="264" t="s">
        <v>281</v>
      </c>
      <c r="D208" s="264"/>
      <c r="E208" s="264"/>
      <c r="F208" s="93"/>
      <c r="G208" s="93"/>
      <c r="H208" s="93"/>
      <c r="I208" s="93"/>
      <c r="J208" s="93"/>
      <c r="K208" s="93"/>
      <c r="L208" s="93"/>
      <c r="M208" s="155"/>
      <c r="N208" s="154"/>
      <c r="O208" s="91" t="s">
        <v>240</v>
      </c>
      <c r="P208" s="155"/>
      <c r="Q208" s="155"/>
      <c r="R208" s="237" t="s">
        <v>292</v>
      </c>
      <c r="S208" s="237"/>
      <c r="T208" s="237"/>
      <c r="U208" s="237"/>
      <c r="V208" s="155"/>
      <c r="W208" s="155"/>
      <c r="X208" s="155"/>
      <c r="Y208" s="155"/>
      <c r="Z208" s="155"/>
      <c r="AA208" s="155"/>
      <c r="AB208" s="155"/>
      <c r="AC208" s="155"/>
      <c r="AD208" s="155"/>
      <c r="AE208" s="155"/>
      <c r="AF208" s="156"/>
      <c r="AG208" s="156"/>
      <c r="AH208" s="156"/>
      <c r="AM208" s="149"/>
      <c r="AN208" s="149"/>
      <c r="AO208" s="149"/>
      <c r="AP208" s="149"/>
      <c r="AQ208" s="149"/>
      <c r="AR208" s="149"/>
      <c r="AT208" s="149"/>
      <c r="AU208" s="149"/>
    </row>
    <row r="209" spans="1:47" s="148" customFormat="1" ht="49.9" customHeight="1">
      <c r="A209" s="261" t="s">
        <v>239</v>
      </c>
      <c r="B209" s="261"/>
      <c r="C209" s="255" t="s">
        <v>282</v>
      </c>
      <c r="D209" s="237"/>
      <c r="E209" s="237"/>
      <c r="F209" s="93"/>
      <c r="G209" s="93"/>
      <c r="H209" s="93"/>
      <c r="I209" s="93"/>
      <c r="J209" s="93"/>
      <c r="K209" s="93"/>
      <c r="L209" s="93"/>
      <c r="M209" s="155"/>
      <c r="N209" s="154"/>
      <c r="O209" s="261" t="s">
        <v>239</v>
      </c>
      <c r="P209" s="261"/>
      <c r="Q209" s="261"/>
      <c r="R209" s="262" t="s">
        <v>285</v>
      </c>
      <c r="S209" s="262"/>
      <c r="T209" s="262"/>
      <c r="U209" s="262"/>
      <c r="V209" s="155"/>
      <c r="W209" s="155"/>
      <c r="X209" s="155"/>
      <c r="Y209" s="155"/>
      <c r="Z209" s="155"/>
      <c r="AA209" s="155"/>
      <c r="AB209" s="155"/>
      <c r="AC209" s="155"/>
      <c r="AD209" s="155"/>
      <c r="AE209" s="155"/>
      <c r="AF209" s="156"/>
      <c r="AG209" s="156"/>
      <c r="AH209" s="156"/>
      <c r="AM209" s="149"/>
      <c r="AN209" s="149"/>
      <c r="AO209" s="149"/>
      <c r="AP209" s="149"/>
      <c r="AQ209" s="149"/>
      <c r="AR209" s="149"/>
      <c r="AT209" s="149"/>
      <c r="AU209" s="149"/>
    </row>
    <row r="210" spans="1:47" s="148" customFormat="1" ht="49.9" customHeight="1">
      <c r="A210" s="91" t="s">
        <v>237</v>
      </c>
      <c r="B210" s="92"/>
      <c r="C210" s="237" t="s">
        <v>271</v>
      </c>
      <c r="D210" s="237"/>
      <c r="E210" s="237"/>
      <c r="F210" s="93"/>
      <c r="G210" s="93"/>
      <c r="H210" s="93"/>
      <c r="I210" s="93"/>
      <c r="J210" s="93"/>
      <c r="K210" s="93"/>
      <c r="L210" s="93"/>
      <c r="M210" s="155"/>
      <c r="N210" s="154"/>
      <c r="O210" s="92" t="s">
        <v>237</v>
      </c>
      <c r="P210" s="155"/>
      <c r="Q210" s="155"/>
      <c r="R210" s="237" t="s">
        <v>293</v>
      </c>
      <c r="S210" s="237"/>
      <c r="T210" s="237"/>
      <c r="U210" s="237"/>
      <c r="V210" s="155"/>
      <c r="W210" s="155"/>
      <c r="X210" s="155"/>
      <c r="Y210" s="155"/>
      <c r="Z210" s="155"/>
      <c r="AA210" s="155"/>
      <c r="AB210" s="155"/>
      <c r="AC210" s="155"/>
      <c r="AD210" s="155"/>
      <c r="AE210" s="155"/>
      <c r="AF210" s="156"/>
      <c r="AG210" s="156"/>
      <c r="AH210" s="156"/>
      <c r="AM210" s="149"/>
      <c r="AN210" s="149"/>
      <c r="AO210" s="149"/>
      <c r="AP210" s="149"/>
      <c r="AQ210" s="149"/>
      <c r="AR210" s="149"/>
      <c r="AT210" s="149"/>
      <c r="AU210" s="149"/>
    </row>
    <row r="211" spans="1:47" s="148" customFormat="1" ht="49.9" customHeight="1">
      <c r="A211" s="150" t="s">
        <v>249</v>
      </c>
      <c r="B211" s="151"/>
      <c r="C211" s="151" t="s">
        <v>264</v>
      </c>
      <c r="D211" s="151" t="s">
        <v>265</v>
      </c>
      <c r="E211" s="152"/>
      <c r="F211" s="152"/>
      <c r="G211" s="152"/>
      <c r="H211" s="152"/>
      <c r="I211" s="152"/>
      <c r="J211" s="152"/>
      <c r="K211" s="152"/>
      <c r="L211" s="152"/>
      <c r="M211" s="153"/>
      <c r="N211" s="154"/>
      <c r="O211" s="151" t="s">
        <v>250</v>
      </c>
      <c r="P211" s="153"/>
      <c r="Q211" s="153"/>
      <c r="R211" s="151" t="s">
        <v>264</v>
      </c>
      <c r="S211" s="151"/>
      <c r="T211" s="152"/>
      <c r="U211" s="151" t="s">
        <v>265</v>
      </c>
      <c r="V211" s="152"/>
      <c r="W211" s="153"/>
      <c r="X211" s="153"/>
      <c r="Y211" s="153"/>
      <c r="Z211" s="153"/>
      <c r="AA211" s="153"/>
      <c r="AB211" s="153"/>
      <c r="AC211" s="153"/>
      <c r="AD211" s="153"/>
      <c r="AE211" s="153"/>
      <c r="AF211" s="156"/>
      <c r="AG211" s="156"/>
      <c r="AH211" s="156"/>
      <c r="AM211" s="149"/>
      <c r="AN211" s="149"/>
      <c r="AO211" s="149"/>
      <c r="AP211" s="149"/>
      <c r="AQ211" s="149"/>
      <c r="AR211" s="149"/>
      <c r="AT211" s="149"/>
      <c r="AU211" s="149"/>
    </row>
    <row r="212" spans="1:47" s="148" customFormat="1" ht="49.9" customHeight="1">
      <c r="A212" s="91" t="s">
        <v>240</v>
      </c>
      <c r="B212" s="91"/>
      <c r="C212" s="264" t="s">
        <v>283</v>
      </c>
      <c r="D212" s="264"/>
      <c r="E212" s="264"/>
      <c r="F212" s="93"/>
      <c r="G212" s="93"/>
      <c r="H212" s="93"/>
      <c r="I212" s="93"/>
      <c r="J212" s="93"/>
      <c r="K212" s="93"/>
      <c r="L212" s="93"/>
      <c r="M212" s="155"/>
      <c r="N212" s="154"/>
      <c r="O212" s="91" t="s">
        <v>240</v>
      </c>
      <c r="P212" s="155"/>
      <c r="Q212" s="155"/>
      <c r="R212" s="237" t="s">
        <v>290</v>
      </c>
      <c r="S212" s="237"/>
      <c r="T212" s="237"/>
      <c r="U212" s="237"/>
      <c r="V212" s="155"/>
      <c r="W212" s="155"/>
      <c r="X212" s="155"/>
      <c r="Y212" s="155"/>
      <c r="Z212" s="155"/>
      <c r="AA212" s="155"/>
      <c r="AB212" s="155"/>
      <c r="AC212" s="155"/>
      <c r="AD212" s="155"/>
      <c r="AE212" s="155"/>
      <c r="AF212" s="156"/>
      <c r="AG212" s="156"/>
      <c r="AH212" s="156"/>
      <c r="AM212" s="149"/>
      <c r="AN212" s="149"/>
      <c r="AO212" s="149"/>
      <c r="AP212" s="149"/>
      <c r="AQ212" s="149"/>
      <c r="AR212" s="149"/>
      <c r="AT212" s="149"/>
      <c r="AU212" s="149"/>
    </row>
    <row r="213" spans="1:47" s="148" customFormat="1" ht="49.9" customHeight="1">
      <c r="A213" s="261" t="s">
        <v>239</v>
      </c>
      <c r="B213" s="261"/>
      <c r="C213" s="255" t="s">
        <v>279</v>
      </c>
      <c r="D213" s="237"/>
      <c r="E213" s="237"/>
      <c r="F213" s="93"/>
      <c r="G213" s="93"/>
      <c r="H213" s="93"/>
      <c r="I213" s="93"/>
      <c r="J213" s="93"/>
      <c r="K213" s="93"/>
      <c r="L213" s="93"/>
      <c r="M213" s="155"/>
      <c r="N213" s="154"/>
      <c r="O213" s="261" t="s">
        <v>239</v>
      </c>
      <c r="P213" s="261"/>
      <c r="Q213" s="261"/>
      <c r="R213" s="262" t="s">
        <v>285</v>
      </c>
      <c r="S213" s="262"/>
      <c r="T213" s="262"/>
      <c r="U213" s="262"/>
      <c r="V213" s="155"/>
      <c r="W213" s="155"/>
      <c r="X213" s="155"/>
      <c r="Y213" s="155"/>
      <c r="Z213" s="155"/>
      <c r="AA213" s="155"/>
      <c r="AB213" s="155"/>
      <c r="AC213" s="155"/>
      <c r="AD213" s="155"/>
      <c r="AE213" s="155"/>
      <c r="AF213" s="156"/>
      <c r="AG213" s="156"/>
      <c r="AH213" s="156"/>
      <c r="AM213" s="149"/>
      <c r="AN213" s="149"/>
      <c r="AO213" s="149"/>
      <c r="AP213" s="149"/>
      <c r="AQ213" s="149"/>
      <c r="AR213" s="149"/>
      <c r="AT213" s="149"/>
      <c r="AU213" s="149"/>
    </row>
    <row r="214" spans="1:47" s="148" customFormat="1" ht="49.9" customHeight="1">
      <c r="A214" s="91" t="s">
        <v>237</v>
      </c>
      <c r="B214" s="92"/>
      <c r="C214" s="237" t="s">
        <v>271</v>
      </c>
      <c r="D214" s="237"/>
      <c r="E214" s="237"/>
      <c r="F214" s="158"/>
      <c r="G214" s="93"/>
      <c r="H214" s="93"/>
      <c r="I214" s="93"/>
      <c r="J214" s="93"/>
      <c r="K214" s="93"/>
      <c r="L214" s="93"/>
      <c r="M214" s="155"/>
      <c r="N214" s="154"/>
      <c r="O214" s="92" t="s">
        <v>237</v>
      </c>
      <c r="P214" s="155"/>
      <c r="Q214" s="155"/>
      <c r="R214" s="237" t="s">
        <v>293</v>
      </c>
      <c r="S214" s="237"/>
      <c r="T214" s="237"/>
      <c r="U214" s="237"/>
      <c r="V214" s="155"/>
      <c r="W214" s="155"/>
      <c r="X214" s="155"/>
      <c r="Y214" s="155"/>
      <c r="Z214" s="155"/>
      <c r="AA214" s="155"/>
      <c r="AB214" s="155"/>
      <c r="AC214" s="155"/>
      <c r="AD214" s="155"/>
      <c r="AE214" s="155"/>
      <c r="AF214" s="156"/>
      <c r="AG214" s="156"/>
      <c r="AH214" s="156"/>
      <c r="AM214" s="149"/>
      <c r="AN214" s="149"/>
      <c r="AO214" s="149"/>
      <c r="AP214" s="149"/>
      <c r="AQ214" s="149"/>
      <c r="AR214" s="149"/>
      <c r="AT214" s="149"/>
      <c r="AU214" s="149"/>
    </row>
    <row r="215" spans="1:47" s="148" customFormat="1" ht="30" customHeight="1">
      <c r="A215" s="265" t="s">
        <v>297</v>
      </c>
      <c r="B215" s="265"/>
      <c r="C215" s="265"/>
      <c r="D215" s="265"/>
      <c r="E215" s="265"/>
      <c r="F215" s="265"/>
      <c r="G215" s="265"/>
      <c r="H215" s="265"/>
      <c r="I215" s="265"/>
      <c r="J215" s="265"/>
      <c r="K215" s="265"/>
      <c r="L215" s="265"/>
      <c r="M215" s="265"/>
      <c r="N215" s="265"/>
      <c r="O215" s="265"/>
      <c r="P215" s="265"/>
      <c r="Q215" s="265"/>
      <c r="R215" s="265"/>
      <c r="S215" s="265"/>
      <c r="T215" s="265"/>
      <c r="U215" s="265"/>
      <c r="V215" s="265"/>
      <c r="W215" s="265"/>
      <c r="X215" s="265"/>
      <c r="Y215" s="265"/>
      <c r="Z215" s="265"/>
      <c r="AA215" s="265"/>
      <c r="AB215" s="265"/>
      <c r="AC215" s="265"/>
      <c r="AD215" s="265"/>
      <c r="AE215" s="265"/>
      <c r="AF215" s="147"/>
      <c r="AG215" s="147"/>
      <c r="AH215" s="147"/>
      <c r="AI215" s="147"/>
      <c r="AJ215" s="147"/>
      <c r="AK215" s="147"/>
      <c r="AL215" s="147"/>
      <c r="AM215" s="149"/>
      <c r="AN215" s="149"/>
      <c r="AO215" s="149"/>
      <c r="AP215" s="149"/>
      <c r="AQ215" s="149"/>
      <c r="AR215" s="149"/>
      <c r="AT215" s="149"/>
      <c r="AU215" s="149"/>
    </row>
    <row r="216" spans="1:47" s="148" customFormat="1" ht="30" customHeight="1">
      <c r="A216" s="214"/>
      <c r="B216" s="214"/>
      <c r="C216" s="214"/>
      <c r="D216" s="214"/>
      <c r="E216" s="214"/>
      <c r="F216" s="214"/>
      <c r="G216" s="214"/>
      <c r="H216" s="214"/>
      <c r="I216" s="214"/>
      <c r="J216" s="214"/>
      <c r="K216" s="214"/>
      <c r="L216" s="214"/>
      <c r="M216" s="214" t="s">
        <v>264</v>
      </c>
      <c r="N216" s="214"/>
      <c r="O216" s="214"/>
      <c r="P216" s="214" t="s">
        <v>265</v>
      </c>
      <c r="Q216" s="214"/>
      <c r="R216" s="214"/>
      <c r="S216" s="214"/>
      <c r="T216" s="214"/>
      <c r="U216" s="214"/>
      <c r="V216" s="214"/>
      <c r="W216" s="214"/>
      <c r="X216" s="214"/>
      <c r="Y216" s="214"/>
      <c r="Z216" s="214"/>
      <c r="AA216" s="214"/>
      <c r="AB216" s="214"/>
      <c r="AC216" s="214"/>
      <c r="AD216" s="214"/>
      <c r="AE216" s="214"/>
      <c r="AM216" s="149"/>
      <c r="AN216" s="149"/>
      <c r="AO216" s="149"/>
      <c r="AP216" s="149"/>
      <c r="AQ216" s="149"/>
      <c r="AR216" s="149"/>
      <c r="AT216" s="149"/>
      <c r="AU216" s="149"/>
    </row>
    <row r="217" spans="1:47" s="148" customFormat="1" ht="30" customHeight="1">
      <c r="A217" s="214"/>
      <c r="B217" s="214"/>
      <c r="C217" s="214"/>
      <c r="D217" s="214"/>
      <c r="E217" s="214"/>
      <c r="F217" s="214"/>
      <c r="G217" s="214"/>
      <c r="H217" s="214"/>
      <c r="I217" s="214"/>
      <c r="J217" s="214"/>
      <c r="K217" s="214"/>
      <c r="L217" s="214"/>
      <c r="M217" s="214"/>
      <c r="N217" s="214"/>
      <c r="O217" s="214"/>
      <c r="P217" s="214"/>
      <c r="Q217" s="214"/>
      <c r="R217" s="214"/>
      <c r="S217" s="214"/>
      <c r="T217" s="214"/>
      <c r="U217" s="214"/>
      <c r="V217" s="214"/>
      <c r="W217" s="214"/>
      <c r="X217" s="214"/>
      <c r="Y217" s="214"/>
      <c r="Z217" s="214"/>
      <c r="AA217" s="214"/>
      <c r="AB217" s="214"/>
      <c r="AC217" s="214"/>
      <c r="AD217" s="214"/>
      <c r="AE217" s="214"/>
      <c r="AG217" s="149"/>
      <c r="AH217" s="149"/>
      <c r="AI217" s="149"/>
      <c r="AJ217" s="149"/>
      <c r="AK217" s="149"/>
      <c r="AL217" s="149"/>
      <c r="AM217" s="149"/>
      <c r="AN217" s="149"/>
      <c r="AO217" s="149"/>
      <c r="AP217" s="149"/>
      <c r="AQ217" s="149"/>
      <c r="AR217" s="149"/>
      <c r="AT217" s="149"/>
      <c r="AU217" s="149"/>
    </row>
  </sheetData>
  <mergeCells count="88">
    <mergeCell ref="R213:U213"/>
    <mergeCell ref="S205:V205"/>
    <mergeCell ref="C212:E212"/>
    <mergeCell ref="R193:U193"/>
    <mergeCell ref="S197:V197"/>
    <mergeCell ref="O197:P197"/>
    <mergeCell ref="S201:V201"/>
    <mergeCell ref="R209:U209"/>
    <mergeCell ref="U4:V4"/>
    <mergeCell ref="W4:X4"/>
    <mergeCell ref="B25:C25"/>
    <mergeCell ref="F34:F36"/>
    <mergeCell ref="AA4:AB4"/>
    <mergeCell ref="A2:AE2"/>
    <mergeCell ref="M4:N4"/>
    <mergeCell ref="O4:P4"/>
    <mergeCell ref="Q4:R4"/>
    <mergeCell ref="A3:A5"/>
    <mergeCell ref="G4:H4"/>
    <mergeCell ref="I4:J4"/>
    <mergeCell ref="K4:L4"/>
    <mergeCell ref="D3:D5"/>
    <mergeCell ref="E3:E5"/>
    <mergeCell ref="AC4:AD4"/>
    <mergeCell ref="F3:F5"/>
    <mergeCell ref="G3:AE3"/>
    <mergeCell ref="S4:T4"/>
    <mergeCell ref="Y4:Z4"/>
    <mergeCell ref="AE4:AE5"/>
    <mergeCell ref="A21:A25"/>
    <mergeCell ref="D37:E37"/>
    <mergeCell ref="F37:G37"/>
    <mergeCell ref="A26:F26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A215:AE215"/>
    <mergeCell ref="A125:B140"/>
    <mergeCell ref="C62:Q67"/>
    <mergeCell ref="A189:AE190"/>
    <mergeCell ref="B3:C5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A6:A19"/>
    <mergeCell ref="A213:B213"/>
    <mergeCell ref="O193:Q193"/>
    <mergeCell ref="O201:Q201"/>
    <mergeCell ref="O205:Q205"/>
    <mergeCell ref="O209:Q209"/>
    <mergeCell ref="O213:Q213"/>
    <mergeCell ref="A193:B193"/>
    <mergeCell ref="A197:B197"/>
    <mergeCell ref="A201:B201"/>
    <mergeCell ref="A205:B205"/>
    <mergeCell ref="A209:B209"/>
    <mergeCell ref="C201:F201"/>
    <mergeCell ref="C196:E196"/>
    <mergeCell ref="C208:E208"/>
    <mergeCell ref="C204:E204"/>
    <mergeCell ref="C123:C124"/>
    <mergeCell ref="D123:E123"/>
    <mergeCell ref="F123:G123"/>
    <mergeCell ref="H123:I123"/>
    <mergeCell ref="J123:K123"/>
    <mergeCell ref="L123:M123"/>
    <mergeCell ref="N123:O123"/>
    <mergeCell ref="P123:Q123"/>
    <mergeCell ref="R123:S123"/>
    <mergeCell ref="T123:U123"/>
    <mergeCell ref="V123:W123"/>
    <mergeCell ref="X123:Y123"/>
    <mergeCell ref="Z123:AA123"/>
    <mergeCell ref="AB123:AC123"/>
    <mergeCell ref="AD123:AE123"/>
  </mergeCells>
  <phoneticPr fontId="25" type="noConversion"/>
  <conditionalFormatting sqref="AD53">
    <cfRule type="colorScale" priority="9">
      <colorScale>
        <cfvo type="min"/>
        <cfvo type="percentile" val="50"/>
        <cfvo type="max"/>
        <color rgb="FF63BE7B"/>
        <color rgb="FFFCFCFF"/>
        <color rgb="FFF8696B"/>
      </colorScale>
    </cfRule>
  </conditionalFormatting>
  <pageMargins left="0.43307086614173229" right="0.19685039370078741" top="0.31496062992125984" bottom="0.31496062992125984" header="0.27559055118110237" footer="0.31496062992125984"/>
  <pageSetup paperSize="9" scale="3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X29"/>
  <sheetViews>
    <sheetView zoomScale="70" zoomScaleNormal="70" workbookViewId="0">
      <selection activeCell="C4" sqref="C4"/>
    </sheetView>
  </sheetViews>
  <sheetFormatPr defaultColWidth="25.42578125" defaultRowHeight="24"/>
  <cols>
    <col min="1" max="1" width="41" style="6" customWidth="1"/>
    <col min="2" max="2" width="24.140625" style="6" customWidth="1"/>
    <col min="3" max="3" width="10.5703125" style="6" customWidth="1"/>
    <col min="4" max="4" width="15.140625" style="6" customWidth="1"/>
    <col min="5" max="15" width="10.5703125" style="6" customWidth="1"/>
    <col min="16" max="16" width="3.140625" style="6" customWidth="1"/>
    <col min="17" max="17" width="13" style="6" customWidth="1"/>
    <col min="18" max="16384" width="25.42578125" style="6"/>
  </cols>
  <sheetData>
    <row r="1" spans="1:24" ht="29.25">
      <c r="A1" s="5" t="s">
        <v>42</v>
      </c>
      <c r="B1" s="3" t="s">
        <v>43</v>
      </c>
      <c r="C1" s="3" t="s">
        <v>18</v>
      </c>
      <c r="D1" s="3" t="s">
        <v>19</v>
      </c>
      <c r="E1" s="3" t="s">
        <v>20</v>
      </c>
      <c r="F1" s="3" t="s">
        <v>21</v>
      </c>
      <c r="G1" s="3" t="s">
        <v>66</v>
      </c>
      <c r="H1" s="3" t="s">
        <v>67</v>
      </c>
      <c r="I1" s="3" t="s">
        <v>23</v>
      </c>
      <c r="J1" s="3" t="s">
        <v>24</v>
      </c>
      <c r="K1" s="3" t="s">
        <v>25</v>
      </c>
      <c r="L1" s="3" t="s">
        <v>26</v>
      </c>
      <c r="M1" s="3" t="s">
        <v>22</v>
      </c>
      <c r="N1" s="3" t="s">
        <v>27</v>
      </c>
      <c r="O1" s="2" t="s">
        <v>44</v>
      </c>
      <c r="Q1" s="21" t="s">
        <v>76</v>
      </c>
    </row>
    <row r="2" spans="1:24" ht="29.25">
      <c r="B2" s="4" t="s">
        <v>64</v>
      </c>
      <c r="C2" s="19">
        <v>22</v>
      </c>
      <c r="D2" s="19">
        <v>20</v>
      </c>
      <c r="E2" s="19">
        <v>21</v>
      </c>
      <c r="F2" s="19">
        <v>18</v>
      </c>
      <c r="G2" s="19">
        <v>20</v>
      </c>
      <c r="H2" s="19">
        <v>19</v>
      </c>
      <c r="I2" s="19">
        <v>21</v>
      </c>
      <c r="J2" s="19">
        <v>21</v>
      </c>
      <c r="K2" s="19">
        <v>21</v>
      </c>
      <c r="L2" s="19">
        <v>21</v>
      </c>
      <c r="M2" s="19">
        <v>21</v>
      </c>
      <c r="N2" s="19">
        <v>21</v>
      </c>
      <c r="O2" s="1">
        <f>SUM(C2:N2)</f>
        <v>246</v>
      </c>
      <c r="Q2" s="20">
        <f>D23*E23*F23*H23*I23</f>
        <v>1.2E-2</v>
      </c>
      <c r="R2" s="6" t="s">
        <v>78</v>
      </c>
    </row>
    <row r="3" spans="1:24">
      <c r="B3" s="4" t="s">
        <v>63</v>
      </c>
      <c r="C3" s="204">
        <f>'สรุปการคำนวณ ปี 2568'!D85</f>
        <v>4127</v>
      </c>
      <c r="D3" s="204">
        <f>'สรุปการคำนวณ ปี 2568'!E85</f>
        <v>3836</v>
      </c>
      <c r="E3" s="204">
        <f>'สรุปการคำนวณ ปี 2568'!F86</f>
        <v>2220</v>
      </c>
      <c r="F3" s="204">
        <f>'สรุปการคำนวณ ปี 2568'!G85</f>
        <v>3569</v>
      </c>
      <c r="G3" s="204">
        <f>'สรุปการคำนวณ ปี 2568'!H85</f>
        <v>3763</v>
      </c>
      <c r="H3" s="204">
        <f>'สรุปการคำนวณ ปี 2568'!I85</f>
        <v>4035</v>
      </c>
      <c r="I3" s="204">
        <f>'สรุปการคำนวณ ปี 2568'!J85</f>
        <v>4315</v>
      </c>
      <c r="J3" s="204">
        <f>'สรุปการคำนวณ ปี 2568'!K85</f>
        <v>4027</v>
      </c>
      <c r="K3" s="204">
        <f>'สรุปการคำนวณ ปี 2568'!L85</f>
        <v>4566</v>
      </c>
      <c r="L3" s="204">
        <f>'สรุปการคำนวณ ปี 2568'!M85</f>
        <v>4205</v>
      </c>
      <c r="M3" s="204">
        <f>'สรุปการคำนวณ ปี 2568'!N85</f>
        <v>4372</v>
      </c>
      <c r="N3" s="204">
        <f>'สรุปการคำนวณ ปี 2568'!O85</f>
        <v>4196</v>
      </c>
      <c r="O3" s="1">
        <f>SUM(C3:N3)</f>
        <v>47231</v>
      </c>
      <c r="P3" s="7"/>
    </row>
    <row r="4" spans="1:24">
      <c r="B4" s="28" t="s">
        <v>51</v>
      </c>
      <c r="C4" s="202">
        <f>C2*C3*$Q$2</f>
        <v>1089.528</v>
      </c>
      <c r="D4" s="202">
        <f t="shared" ref="D4:N4" si="0">D2*D3*$Q$2</f>
        <v>920.64</v>
      </c>
      <c r="E4" s="202">
        <f t="shared" si="0"/>
        <v>559.44000000000005</v>
      </c>
      <c r="F4" s="202">
        <f t="shared" si="0"/>
        <v>770.904</v>
      </c>
      <c r="G4" s="202">
        <f t="shared" si="0"/>
        <v>903.12</v>
      </c>
      <c r="H4" s="202">
        <f t="shared" si="0"/>
        <v>919.98</v>
      </c>
      <c r="I4" s="202">
        <f t="shared" si="0"/>
        <v>1087.3800000000001</v>
      </c>
      <c r="J4" s="202">
        <f t="shared" si="0"/>
        <v>1014.804</v>
      </c>
      <c r="K4" s="202">
        <f t="shared" si="0"/>
        <v>1150.6320000000001</v>
      </c>
      <c r="L4" s="202">
        <f t="shared" si="0"/>
        <v>1059.6600000000001</v>
      </c>
      <c r="M4" s="202">
        <f t="shared" si="0"/>
        <v>1101.7439999999999</v>
      </c>
      <c r="N4" s="202">
        <f t="shared" si="0"/>
        <v>1057.3920000000001</v>
      </c>
      <c r="O4" s="89">
        <f>SUM(C4:N4)</f>
        <v>11635.224000000002</v>
      </c>
    </row>
    <row r="5" spans="1:24">
      <c r="B5" s="8" t="s">
        <v>65</v>
      </c>
      <c r="C5" s="8"/>
      <c r="D5" s="8"/>
      <c r="E5" s="8"/>
      <c r="F5" s="8"/>
      <c r="G5" s="8"/>
      <c r="H5" s="8"/>
      <c r="I5" s="8">
        <v>21</v>
      </c>
      <c r="J5" s="8">
        <v>21</v>
      </c>
      <c r="K5" s="8">
        <v>21</v>
      </c>
      <c r="L5" s="8">
        <v>21</v>
      </c>
      <c r="M5" s="8">
        <v>21</v>
      </c>
      <c r="N5" s="8">
        <v>19</v>
      </c>
      <c r="O5" s="8"/>
    </row>
    <row r="6" spans="1:24">
      <c r="Q6" s="3" t="s">
        <v>66</v>
      </c>
      <c r="R6" s="3" t="s">
        <v>67</v>
      </c>
      <c r="S6" s="3" t="s">
        <v>23</v>
      </c>
      <c r="T6" s="3" t="s">
        <v>24</v>
      </c>
      <c r="U6" s="3" t="s">
        <v>25</v>
      </c>
      <c r="V6" s="3" t="s">
        <v>26</v>
      </c>
      <c r="W6" s="3" t="s">
        <v>22</v>
      </c>
      <c r="X6" s="3" t="s">
        <v>27</v>
      </c>
    </row>
    <row r="7" spans="1:24">
      <c r="Q7" s="19">
        <v>20</v>
      </c>
      <c r="R7" s="19">
        <v>19</v>
      </c>
      <c r="S7" s="19">
        <v>21</v>
      </c>
      <c r="T7" s="19">
        <v>21</v>
      </c>
      <c r="U7" s="19">
        <v>21</v>
      </c>
      <c r="V7" s="19">
        <v>21</v>
      </c>
      <c r="W7" s="19">
        <v>21</v>
      </c>
      <c r="X7" s="19">
        <v>19</v>
      </c>
    </row>
    <row r="9" spans="1:24">
      <c r="A9" s="9" t="s">
        <v>53</v>
      </c>
    </row>
    <row r="10" spans="1:24" ht="96">
      <c r="A10" s="10" t="s">
        <v>49</v>
      </c>
    </row>
    <row r="12" spans="1:24" ht="96">
      <c r="A12" s="10" t="s">
        <v>50</v>
      </c>
    </row>
    <row r="14" spans="1:24" ht="54.75" customHeight="1">
      <c r="A14" s="10" t="s">
        <v>77</v>
      </c>
    </row>
    <row r="22" spans="1:10" ht="72">
      <c r="D22" s="11" t="s">
        <v>46</v>
      </c>
      <c r="E22" s="11" t="s">
        <v>47</v>
      </c>
      <c r="F22" s="11" t="s">
        <v>48</v>
      </c>
      <c r="G22" s="12" t="s">
        <v>52</v>
      </c>
      <c r="H22" s="12" t="s">
        <v>75</v>
      </c>
      <c r="I22" s="13">
        <v>1E-3</v>
      </c>
      <c r="J22" s="12" t="s">
        <v>74</v>
      </c>
    </row>
    <row r="23" spans="1:10">
      <c r="A23" s="29" t="s">
        <v>51</v>
      </c>
      <c r="B23" s="14" t="s">
        <v>10</v>
      </c>
      <c r="C23" s="15">
        <f>D23*E23*F23*H23*I23*J23</f>
        <v>2.952</v>
      </c>
      <c r="D23" s="16">
        <v>1</v>
      </c>
      <c r="E23" s="16">
        <v>1</v>
      </c>
      <c r="F23" s="16">
        <v>0.3</v>
      </c>
      <c r="G23" s="17">
        <f>O3</f>
        <v>47231</v>
      </c>
      <c r="H23" s="16">
        <v>40</v>
      </c>
      <c r="I23" s="16">
        <f>I22</f>
        <v>1E-3</v>
      </c>
      <c r="J23" s="16">
        <f>O2</f>
        <v>246</v>
      </c>
    </row>
    <row r="27" spans="1:10" ht="28.5" customHeight="1"/>
    <row r="29" spans="1:10" ht="43.5" customHeight="1">
      <c r="D29" s="18">
        <f>D23*E23*F23*G23*H23*J23</f>
        <v>139425912</v>
      </c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</sheetPr>
  <dimension ref="A1:P18"/>
  <sheetViews>
    <sheetView zoomScaleNormal="100" workbookViewId="0">
      <selection activeCell="R10" sqref="R10"/>
    </sheetView>
  </sheetViews>
  <sheetFormatPr defaultColWidth="9" defaultRowHeight="24"/>
  <cols>
    <col min="1" max="1" width="25" style="6" customWidth="1"/>
    <col min="2" max="2" width="10" style="6" customWidth="1"/>
    <col min="3" max="3" width="7.7109375" style="6" customWidth="1"/>
    <col min="4" max="14" width="6.5703125" style="6" customWidth="1"/>
    <col min="15" max="16384" width="9" style="6"/>
  </cols>
  <sheetData>
    <row r="1" spans="1:16">
      <c r="A1" s="307" t="s">
        <v>79</v>
      </c>
      <c r="B1" s="308"/>
    </row>
    <row r="2" spans="1:16">
      <c r="A2" s="308"/>
      <c r="B2" s="308"/>
      <c r="C2" s="16" t="s">
        <v>18</v>
      </c>
      <c r="D2" s="16" t="s">
        <v>19</v>
      </c>
      <c r="E2" s="16" t="s">
        <v>20</v>
      </c>
      <c r="F2" s="16" t="s">
        <v>21</v>
      </c>
      <c r="G2" s="16" t="s">
        <v>66</v>
      </c>
      <c r="H2" s="16" t="s">
        <v>67</v>
      </c>
      <c r="I2" s="16" t="s">
        <v>23</v>
      </c>
      <c r="J2" s="16" t="s">
        <v>24</v>
      </c>
      <c r="K2" s="16" t="s">
        <v>25</v>
      </c>
      <c r="L2" s="16" t="s">
        <v>26</v>
      </c>
      <c r="M2" s="16" t="s">
        <v>22</v>
      </c>
      <c r="N2" s="16" t="s">
        <v>27</v>
      </c>
      <c r="O2" s="16" t="s">
        <v>28</v>
      </c>
    </row>
    <row r="3" spans="1:16">
      <c r="A3" s="6" t="s">
        <v>70</v>
      </c>
      <c r="C3" s="90">
        <f>'สรุปการคำนวณ ปี 2568'!G23</f>
        <v>598</v>
      </c>
      <c r="D3" s="90">
        <f>'สรุปการคำนวณ ปี 2568'!I23</f>
        <v>543</v>
      </c>
      <c r="E3" s="90">
        <f>'สรุปการคำนวณ ปี 2568'!K23</f>
        <v>563</v>
      </c>
      <c r="F3" s="90">
        <f>'สรุปการคำนวณ ปี 2568'!M23</f>
        <v>749</v>
      </c>
      <c r="G3" s="90">
        <f>'สรุปการคำนวณ ปี 2568'!O23</f>
        <v>437</v>
      </c>
      <c r="H3" s="90">
        <f>'สรุปการคำนวณ ปี 2568'!Q23</f>
        <v>665</v>
      </c>
      <c r="I3" s="90">
        <f>'สรุปการคำนวณ ปี 2568'!S23</f>
        <v>639</v>
      </c>
      <c r="J3" s="90">
        <f>'สรุปการคำนวณ ปี 2568'!U23</f>
        <v>606</v>
      </c>
      <c r="K3" s="90">
        <f>'สรุปการคำนวณ ปี 2568'!W23</f>
        <v>757</v>
      </c>
      <c r="L3" s="90">
        <f>'สรุปการคำนวณ ปี 2568'!Y23</f>
        <v>604</v>
      </c>
      <c r="M3" s="90">
        <f>'สรุปการคำนวณ ปี 2568'!AA23</f>
        <v>528</v>
      </c>
      <c r="N3" s="90">
        <f>'สรุปการคำนวณ ปี 2568'!AC23</f>
        <v>659</v>
      </c>
      <c r="O3" s="16">
        <f>SUM(C3:N3)</f>
        <v>7348</v>
      </c>
    </row>
    <row r="4" spans="1:16">
      <c r="A4" s="6" t="s">
        <v>71</v>
      </c>
      <c r="C4" s="200">
        <f>C3*0.8</f>
        <v>478.40000000000003</v>
      </c>
      <c r="D4" s="200">
        <f t="shared" ref="D4:O4" si="0">D3*0.8</f>
        <v>434.40000000000003</v>
      </c>
      <c r="E4" s="200">
        <f t="shared" si="0"/>
        <v>450.40000000000003</v>
      </c>
      <c r="F4" s="200">
        <f t="shared" si="0"/>
        <v>599.20000000000005</v>
      </c>
      <c r="G4" s="200">
        <f t="shared" si="0"/>
        <v>349.6</v>
      </c>
      <c r="H4" s="200">
        <f t="shared" si="0"/>
        <v>532</v>
      </c>
      <c r="I4" s="200">
        <f t="shared" si="0"/>
        <v>511.20000000000005</v>
      </c>
      <c r="J4" s="200">
        <f t="shared" si="0"/>
        <v>484.8</v>
      </c>
      <c r="K4" s="200">
        <f t="shared" si="0"/>
        <v>605.6</v>
      </c>
      <c r="L4" s="200">
        <f t="shared" si="0"/>
        <v>483.20000000000005</v>
      </c>
      <c r="M4" s="200">
        <f t="shared" si="0"/>
        <v>422.40000000000003</v>
      </c>
      <c r="N4" s="200">
        <f t="shared" si="0"/>
        <v>527.20000000000005</v>
      </c>
      <c r="O4" s="200">
        <f t="shared" si="0"/>
        <v>5878.4000000000005</v>
      </c>
    </row>
    <row r="5" spans="1:16">
      <c r="A5" s="6" t="s">
        <v>54</v>
      </c>
    </row>
    <row r="7" spans="1:16">
      <c r="A7" s="26" t="s">
        <v>92</v>
      </c>
      <c r="G7" s="6" t="s">
        <v>91</v>
      </c>
      <c r="H7" s="30">
        <v>0.05</v>
      </c>
      <c r="I7" s="6" t="s">
        <v>88</v>
      </c>
      <c r="L7" s="11"/>
    </row>
    <row r="8" spans="1:16">
      <c r="A8" s="23" t="s">
        <v>68</v>
      </c>
    </row>
    <row r="9" spans="1:16">
      <c r="A9" s="23" t="s">
        <v>85</v>
      </c>
    </row>
    <row r="10" spans="1:16">
      <c r="A10" s="23" t="s">
        <v>69</v>
      </c>
    </row>
    <row r="11" spans="1:16">
      <c r="A11" s="22" t="s">
        <v>241</v>
      </c>
      <c r="B11" s="24" t="s">
        <v>18</v>
      </c>
      <c r="C11" s="16" t="s">
        <v>19</v>
      </c>
      <c r="D11" s="16" t="s">
        <v>20</v>
      </c>
      <c r="E11" s="16" t="s">
        <v>21</v>
      </c>
      <c r="F11" s="16" t="s">
        <v>66</v>
      </c>
      <c r="G11" s="16" t="s">
        <v>67</v>
      </c>
      <c r="H11" s="16" t="s">
        <v>23</v>
      </c>
      <c r="I11" s="16" t="s">
        <v>24</v>
      </c>
      <c r="J11" s="16" t="s">
        <v>25</v>
      </c>
      <c r="K11" s="16" t="s">
        <v>26</v>
      </c>
      <c r="L11" s="16" t="s">
        <v>22</v>
      </c>
      <c r="M11" s="16" t="s">
        <v>27</v>
      </c>
      <c r="N11" s="16" t="s">
        <v>28</v>
      </c>
    </row>
    <row r="12" spans="1:16">
      <c r="A12" s="6" t="s">
        <v>55</v>
      </c>
      <c r="B12" s="25">
        <f t="shared" ref="B12:N12" si="1">C4</f>
        <v>478.40000000000003</v>
      </c>
      <c r="C12" s="25">
        <f t="shared" si="1"/>
        <v>434.40000000000003</v>
      </c>
      <c r="D12" s="25">
        <f t="shared" si="1"/>
        <v>450.40000000000003</v>
      </c>
      <c r="E12" s="25">
        <f t="shared" si="1"/>
        <v>599.20000000000005</v>
      </c>
      <c r="F12" s="25">
        <f t="shared" si="1"/>
        <v>349.6</v>
      </c>
      <c r="G12" s="25">
        <f t="shared" si="1"/>
        <v>532</v>
      </c>
      <c r="H12" s="25">
        <f t="shared" si="1"/>
        <v>511.20000000000005</v>
      </c>
      <c r="I12" s="25">
        <f t="shared" si="1"/>
        <v>484.8</v>
      </c>
      <c r="J12" s="25">
        <f t="shared" si="1"/>
        <v>605.6</v>
      </c>
      <c r="K12" s="25">
        <f t="shared" si="1"/>
        <v>483.20000000000005</v>
      </c>
      <c r="L12" s="25">
        <f t="shared" si="1"/>
        <v>422.40000000000003</v>
      </c>
      <c r="M12" s="25">
        <f t="shared" si="1"/>
        <v>527.20000000000005</v>
      </c>
      <c r="N12" s="25">
        <f t="shared" si="1"/>
        <v>5878.4000000000005</v>
      </c>
    </row>
    <row r="13" spans="1:16">
      <c r="A13" s="27" t="s">
        <v>56</v>
      </c>
      <c r="B13" s="201">
        <f t="shared" ref="B13:N13" si="2">$H$7*B12*0.12</f>
        <v>2.8704000000000001</v>
      </c>
      <c r="C13" s="201">
        <f t="shared" si="2"/>
        <v>2.6064000000000003</v>
      </c>
      <c r="D13" s="201">
        <f t="shared" si="2"/>
        <v>2.7024000000000004</v>
      </c>
      <c r="E13" s="201">
        <f t="shared" si="2"/>
        <v>3.5952000000000006</v>
      </c>
      <c r="F13" s="201">
        <f t="shared" si="2"/>
        <v>2.0975999999999999</v>
      </c>
      <c r="G13" s="201">
        <f t="shared" si="2"/>
        <v>3.1920000000000002</v>
      </c>
      <c r="H13" s="201">
        <f t="shared" si="2"/>
        <v>3.0672000000000001</v>
      </c>
      <c r="I13" s="201">
        <f t="shared" si="2"/>
        <v>2.9088000000000003</v>
      </c>
      <c r="J13" s="201">
        <f t="shared" si="2"/>
        <v>3.6335999999999999</v>
      </c>
      <c r="K13" s="201">
        <f t="shared" si="2"/>
        <v>2.8992000000000004</v>
      </c>
      <c r="L13" s="201">
        <f t="shared" si="2"/>
        <v>2.5344000000000007</v>
      </c>
      <c r="M13" s="201">
        <f t="shared" si="2"/>
        <v>3.1632000000000002</v>
      </c>
      <c r="N13" s="201">
        <f t="shared" si="2"/>
        <v>35.270400000000002</v>
      </c>
    </row>
    <row r="14" spans="1:16">
      <c r="A14" s="6" t="s">
        <v>86</v>
      </c>
    </row>
    <row r="15" spans="1:16" ht="25.5" customHeight="1">
      <c r="A15" s="309" t="s">
        <v>93</v>
      </c>
      <c r="B15" s="309"/>
      <c r="C15" s="309"/>
      <c r="D15" s="309"/>
      <c r="E15" s="309"/>
      <c r="F15" s="309"/>
      <c r="G15" s="309"/>
      <c r="H15" s="309"/>
      <c r="I15" s="309"/>
      <c r="J15" s="309"/>
      <c r="K15" s="309"/>
      <c r="L15" s="309"/>
      <c r="M15" s="309"/>
      <c r="N15" s="309"/>
    </row>
    <row r="16" spans="1:16">
      <c r="A16" s="309" t="s">
        <v>94</v>
      </c>
      <c r="B16" s="309"/>
      <c r="C16" s="309"/>
      <c r="D16" s="309"/>
      <c r="E16" s="309"/>
      <c r="F16" s="309"/>
      <c r="G16" s="309"/>
      <c r="H16" s="309"/>
      <c r="I16" s="309"/>
      <c r="J16" s="309"/>
      <c r="K16" s="309"/>
      <c r="L16" s="309"/>
      <c r="M16" s="309"/>
      <c r="N16" s="309"/>
      <c r="P16" s="6" t="s">
        <v>90</v>
      </c>
    </row>
    <row r="17" spans="1:6" ht="29.25">
      <c r="A17" s="31" t="s">
        <v>87</v>
      </c>
      <c r="B17" s="31"/>
      <c r="C17" s="31"/>
      <c r="D17" s="31"/>
      <c r="E17" s="31"/>
      <c r="F17" s="31"/>
    </row>
    <row r="18" spans="1:6">
      <c r="A18" s="6" t="s">
        <v>95</v>
      </c>
    </row>
  </sheetData>
  <mergeCells count="3">
    <mergeCell ref="A1:B2"/>
    <mergeCell ref="A15:N15"/>
    <mergeCell ref="A16:N16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W88"/>
  <sheetViews>
    <sheetView view="pageBreakPreview" topLeftCell="A3" zoomScale="70" zoomScaleNormal="100" zoomScaleSheetLayoutView="70" workbookViewId="0">
      <pane ySplit="1500" topLeftCell="A55" activePane="bottomLeft"/>
      <selection activeCell="G5" sqref="G1:G1048576"/>
      <selection pane="bottomLeft" activeCell="B76" sqref="B76"/>
    </sheetView>
  </sheetViews>
  <sheetFormatPr defaultColWidth="9" defaultRowHeight="25.15" customHeight="1"/>
  <cols>
    <col min="1" max="1" width="10.85546875" style="110" customWidth="1"/>
    <col min="2" max="2" width="42" style="144" customWidth="1"/>
    <col min="3" max="3" width="10.140625" style="144" bestFit="1" customWidth="1"/>
    <col min="4" max="4" width="17.28515625" style="144" customWidth="1"/>
    <col min="5" max="5" width="10.140625" style="144" bestFit="1" customWidth="1"/>
    <col min="6" max="6" width="10.140625" style="159" bestFit="1" customWidth="1"/>
    <col min="7" max="9" width="10.140625" style="144" bestFit="1" customWidth="1"/>
    <col min="10" max="10" width="10.140625" style="160" bestFit="1" customWidth="1"/>
    <col min="11" max="13" width="10.140625" style="144" bestFit="1" customWidth="1"/>
    <col min="14" max="14" width="9.140625" style="144" bestFit="1" customWidth="1"/>
    <col min="15" max="15" width="11.140625" style="144" bestFit="1" customWidth="1"/>
    <col min="16" max="16" width="10.140625" style="144" bestFit="1" customWidth="1"/>
    <col min="17" max="28" width="8.85546875" style="144" bestFit="1" customWidth="1"/>
    <col min="29" max="29" width="6.7109375" style="144" customWidth="1"/>
    <col min="30" max="30" width="9.7109375" style="144" customWidth="1"/>
    <col min="31" max="31" width="9" style="144"/>
    <col min="32" max="32" width="9" style="144" customWidth="1"/>
    <col min="33" max="16384" width="9" style="144"/>
  </cols>
  <sheetData>
    <row r="1" spans="1:37" ht="25.15" customHeight="1">
      <c r="AC1" s="144" t="s">
        <v>82</v>
      </c>
    </row>
    <row r="2" spans="1:37" ht="25.15" customHeight="1">
      <c r="A2" s="318" t="s">
        <v>81</v>
      </c>
      <c r="B2" s="319"/>
      <c r="C2" s="319"/>
      <c r="D2" s="319"/>
      <c r="E2" s="319"/>
      <c r="F2" s="319"/>
      <c r="G2" s="319"/>
      <c r="H2" s="319"/>
      <c r="I2" s="319"/>
      <c r="J2" s="319"/>
      <c r="K2" s="319"/>
      <c r="L2" s="319"/>
      <c r="M2" s="319"/>
      <c r="N2" s="319"/>
      <c r="O2" s="319"/>
      <c r="P2" s="319"/>
      <c r="Q2" s="319"/>
      <c r="R2" s="319"/>
      <c r="S2" s="319"/>
      <c r="T2" s="319"/>
      <c r="U2" s="319"/>
      <c r="V2" s="319"/>
      <c r="W2" s="319"/>
      <c r="X2" s="319"/>
      <c r="Y2" s="319"/>
      <c r="Z2" s="319"/>
      <c r="AA2" s="319"/>
      <c r="AB2" s="319"/>
      <c r="AC2" s="319"/>
      <c r="AD2" s="319"/>
      <c r="AE2" s="320"/>
    </row>
    <row r="3" spans="1:37" s="110" customFormat="1" ht="25.15" customHeight="1">
      <c r="A3" s="298" t="s">
        <v>0</v>
      </c>
      <c r="B3" s="298" t="s">
        <v>17</v>
      </c>
      <c r="C3" s="298" t="s">
        <v>2</v>
      </c>
      <c r="D3" s="298" t="s">
        <v>3</v>
      </c>
      <c r="E3" s="298" t="s">
        <v>80</v>
      </c>
      <c r="F3" s="321" t="s">
        <v>262</v>
      </c>
      <c r="G3" s="322"/>
      <c r="H3" s="322"/>
      <c r="I3" s="322"/>
      <c r="J3" s="322"/>
      <c r="K3" s="322"/>
      <c r="L3" s="322"/>
      <c r="M3" s="322"/>
      <c r="N3" s="322"/>
      <c r="O3" s="322"/>
      <c r="P3" s="322"/>
      <c r="Q3" s="322"/>
      <c r="R3" s="322"/>
      <c r="S3" s="322"/>
      <c r="T3" s="322"/>
      <c r="U3" s="322"/>
      <c r="V3" s="322"/>
      <c r="W3" s="322"/>
      <c r="X3" s="322"/>
      <c r="Y3" s="322"/>
      <c r="Z3" s="322"/>
      <c r="AA3" s="322"/>
      <c r="AB3" s="322"/>
      <c r="AC3" s="322"/>
      <c r="AD3" s="322"/>
      <c r="AE3" s="323" t="s">
        <v>3</v>
      </c>
    </row>
    <row r="4" spans="1:37" s="110" customFormat="1" ht="25.15" customHeight="1">
      <c r="A4" s="298"/>
      <c r="B4" s="298"/>
      <c r="C4" s="298"/>
      <c r="D4" s="298"/>
      <c r="E4" s="298"/>
      <c r="F4" s="315" t="s">
        <v>18</v>
      </c>
      <c r="G4" s="315"/>
      <c r="H4" s="315" t="s">
        <v>19</v>
      </c>
      <c r="I4" s="315"/>
      <c r="J4" s="315" t="s">
        <v>20</v>
      </c>
      <c r="K4" s="315"/>
      <c r="L4" s="315" t="s">
        <v>21</v>
      </c>
      <c r="M4" s="315"/>
      <c r="N4" s="315" t="s">
        <v>66</v>
      </c>
      <c r="O4" s="315"/>
      <c r="P4" s="315" t="s">
        <v>67</v>
      </c>
      <c r="Q4" s="315"/>
      <c r="R4" s="315" t="s">
        <v>23</v>
      </c>
      <c r="S4" s="315"/>
      <c r="T4" s="315" t="s">
        <v>24</v>
      </c>
      <c r="U4" s="315"/>
      <c r="V4" s="315" t="s">
        <v>25</v>
      </c>
      <c r="W4" s="315"/>
      <c r="X4" s="315" t="s">
        <v>26</v>
      </c>
      <c r="Y4" s="315"/>
      <c r="Z4" s="315" t="s">
        <v>22</v>
      </c>
      <c r="AA4" s="315"/>
      <c r="AB4" s="315" t="s">
        <v>27</v>
      </c>
      <c r="AC4" s="315"/>
      <c r="AD4" s="318" t="s">
        <v>28</v>
      </c>
      <c r="AE4" s="324"/>
      <c r="AH4" s="315" t="s">
        <v>28</v>
      </c>
    </row>
    <row r="5" spans="1:37" s="110" customFormat="1" ht="43.15" customHeight="1">
      <c r="A5" s="298"/>
      <c r="B5" s="298"/>
      <c r="C5" s="298"/>
      <c r="D5" s="298"/>
      <c r="E5" s="298"/>
      <c r="F5" s="85" t="s">
        <v>1</v>
      </c>
      <c r="G5" s="85" t="s">
        <v>12</v>
      </c>
      <c r="H5" s="85" t="s">
        <v>1</v>
      </c>
      <c r="I5" s="85" t="s">
        <v>12</v>
      </c>
      <c r="J5" s="85" t="s">
        <v>1</v>
      </c>
      <c r="K5" s="85" t="s">
        <v>12</v>
      </c>
      <c r="L5" s="85" t="s">
        <v>1</v>
      </c>
      <c r="M5" s="85" t="s">
        <v>12</v>
      </c>
      <c r="N5" s="85" t="s">
        <v>1</v>
      </c>
      <c r="O5" s="85" t="s">
        <v>12</v>
      </c>
      <c r="P5" s="85" t="s">
        <v>1</v>
      </c>
      <c r="Q5" s="85" t="s">
        <v>12</v>
      </c>
      <c r="R5" s="85" t="s">
        <v>1</v>
      </c>
      <c r="S5" s="85" t="s">
        <v>12</v>
      </c>
      <c r="T5" s="85" t="s">
        <v>1</v>
      </c>
      <c r="U5" s="85" t="s">
        <v>12</v>
      </c>
      <c r="V5" s="85" t="s">
        <v>1</v>
      </c>
      <c r="W5" s="85" t="s">
        <v>12</v>
      </c>
      <c r="X5" s="85" t="s">
        <v>1</v>
      </c>
      <c r="Y5" s="85" t="s">
        <v>12</v>
      </c>
      <c r="Z5" s="85" t="s">
        <v>1</v>
      </c>
      <c r="AA5" s="85" t="s">
        <v>12</v>
      </c>
      <c r="AB5" s="85" t="s">
        <v>1</v>
      </c>
      <c r="AC5" s="85" t="s">
        <v>12</v>
      </c>
      <c r="AD5" s="326"/>
      <c r="AE5" s="325"/>
      <c r="AH5" s="315"/>
    </row>
    <row r="6" spans="1:37" ht="46.5">
      <c r="A6" s="311" t="s">
        <v>97</v>
      </c>
      <c r="B6" s="161" t="s">
        <v>32</v>
      </c>
      <c r="C6" s="162"/>
      <c r="D6" s="162"/>
      <c r="E6" s="162"/>
      <c r="F6" s="163"/>
      <c r="G6" s="164"/>
      <c r="H6" s="165"/>
      <c r="I6" s="165"/>
      <c r="J6" s="164"/>
      <c r="K6" s="165"/>
      <c r="L6" s="165"/>
      <c r="M6" s="165"/>
      <c r="N6" s="165"/>
      <c r="O6" s="165"/>
      <c r="P6" s="165"/>
      <c r="Q6" s="165"/>
      <c r="R6" s="165"/>
      <c r="S6" s="165"/>
      <c r="T6" s="165"/>
      <c r="U6" s="165"/>
      <c r="V6" s="165"/>
      <c r="W6" s="165"/>
      <c r="X6" s="165"/>
      <c r="Y6" s="165"/>
      <c r="Z6" s="165"/>
      <c r="AA6" s="165"/>
      <c r="AB6" s="165"/>
      <c r="AC6" s="165"/>
      <c r="AD6" s="165"/>
      <c r="AE6" s="163"/>
      <c r="AH6" s="165"/>
    </row>
    <row r="7" spans="1:37" ht="25.15" customHeight="1">
      <c r="A7" s="312"/>
      <c r="B7" s="161" t="s">
        <v>33</v>
      </c>
      <c r="C7" s="162"/>
      <c r="D7" s="162"/>
      <c r="E7" s="162"/>
      <c r="F7" s="163"/>
      <c r="G7" s="164"/>
      <c r="H7" s="165"/>
      <c r="I7" s="165"/>
      <c r="J7" s="164"/>
      <c r="K7" s="165"/>
      <c r="L7" s="165"/>
      <c r="M7" s="165"/>
      <c r="N7" s="165"/>
      <c r="O7" s="165"/>
      <c r="P7" s="165"/>
      <c r="Q7" s="165"/>
      <c r="R7" s="165"/>
      <c r="S7" s="165"/>
      <c r="T7" s="165"/>
      <c r="U7" s="165"/>
      <c r="V7" s="165"/>
      <c r="W7" s="165"/>
      <c r="X7" s="165"/>
      <c r="Y7" s="165"/>
      <c r="Z7" s="165"/>
      <c r="AA7" s="165"/>
      <c r="AB7" s="165"/>
      <c r="AC7" s="165"/>
      <c r="AD7" s="165"/>
      <c r="AE7" s="166"/>
      <c r="AH7" s="165"/>
    </row>
    <row r="8" spans="1:37" ht="25.15" customHeight="1">
      <c r="A8" s="312"/>
      <c r="B8" s="167" t="s">
        <v>34</v>
      </c>
      <c r="C8" s="168">
        <v>2.7078000000000002</v>
      </c>
      <c r="D8" s="162" t="s">
        <v>13</v>
      </c>
      <c r="E8" s="162" t="s">
        <v>5</v>
      </c>
      <c r="F8" s="163"/>
      <c r="G8" s="169">
        <f>F8*C8</f>
        <v>0</v>
      </c>
      <c r="H8" s="163"/>
      <c r="I8" s="169">
        <f>H8*C8</f>
        <v>0</v>
      </c>
      <c r="J8" s="163"/>
      <c r="K8" s="169">
        <f>J8*C8</f>
        <v>0</v>
      </c>
      <c r="L8" s="163"/>
      <c r="M8" s="169">
        <f>L8*C8</f>
        <v>0</v>
      </c>
      <c r="N8" s="163"/>
      <c r="O8" s="169">
        <f>N8*C8</f>
        <v>0</v>
      </c>
      <c r="P8" s="163"/>
      <c r="Q8" s="169">
        <f>P8*C8</f>
        <v>0</v>
      </c>
      <c r="R8" s="163"/>
      <c r="S8" s="169">
        <f>R8*C8</f>
        <v>0</v>
      </c>
      <c r="T8" s="163"/>
      <c r="U8" s="169">
        <f>T8*C8</f>
        <v>0</v>
      </c>
      <c r="V8" s="163"/>
      <c r="W8" s="169">
        <f>V8*C8</f>
        <v>0</v>
      </c>
      <c r="X8" s="163"/>
      <c r="Y8" s="169">
        <f>X8*C8</f>
        <v>0</v>
      </c>
      <c r="Z8" s="163"/>
      <c r="AA8" s="169">
        <f>Z8*C8</f>
        <v>0</v>
      </c>
      <c r="AB8" s="163"/>
      <c r="AC8" s="169">
        <f>AB8*C8</f>
        <v>0</v>
      </c>
      <c r="AD8" s="170">
        <f>G8+I8+K8+M8+O8+Q8+S8+U8+W8+Y8+AA8+AC8</f>
        <v>0</v>
      </c>
      <c r="AE8" s="163" t="s">
        <v>84</v>
      </c>
      <c r="AH8" s="170"/>
    </row>
    <row r="9" spans="1:37" ht="25.15" customHeight="1">
      <c r="A9" s="312"/>
      <c r="B9" s="167" t="s">
        <v>35</v>
      </c>
      <c r="C9" s="168">
        <v>2.7078000000000002</v>
      </c>
      <c r="D9" s="162" t="s">
        <v>13</v>
      </c>
      <c r="E9" s="162" t="s">
        <v>5</v>
      </c>
      <c r="F9" s="163"/>
      <c r="G9" s="169">
        <f>F9*C9</f>
        <v>0</v>
      </c>
      <c r="H9" s="163"/>
      <c r="I9" s="169">
        <f>H9*C9</f>
        <v>0</v>
      </c>
      <c r="J9" s="163"/>
      <c r="K9" s="169">
        <f>J9*C9</f>
        <v>0</v>
      </c>
      <c r="L9" s="163"/>
      <c r="M9" s="169">
        <f>L9*C9</f>
        <v>0</v>
      </c>
      <c r="N9" s="163"/>
      <c r="O9" s="169">
        <f>N9*C9</f>
        <v>0</v>
      </c>
      <c r="P9" s="163"/>
      <c r="Q9" s="169">
        <f>P9*C9</f>
        <v>0</v>
      </c>
      <c r="R9" s="163"/>
      <c r="S9" s="169">
        <f>R9*C9</f>
        <v>0</v>
      </c>
      <c r="T9" s="163"/>
      <c r="U9" s="169">
        <f>T9*C9</f>
        <v>0</v>
      </c>
      <c r="V9" s="163"/>
      <c r="W9" s="169">
        <f>V9*C9</f>
        <v>0</v>
      </c>
      <c r="X9" s="163"/>
      <c r="Y9" s="169">
        <f>X9*C9</f>
        <v>0</v>
      </c>
      <c r="Z9" s="163"/>
      <c r="AA9" s="169">
        <f>Z9*C9</f>
        <v>0</v>
      </c>
      <c r="AB9" s="163"/>
      <c r="AC9" s="169">
        <f>AB9*C9</f>
        <v>0</v>
      </c>
      <c r="AD9" s="170">
        <f t="shared" ref="AD9:AD25" si="0">G9+I9+K9+M9+O9+Q9+S9+U9+W9+Y9+AA9+AC9</f>
        <v>0</v>
      </c>
      <c r="AE9" s="163" t="s">
        <v>84</v>
      </c>
      <c r="AH9" s="170"/>
    </row>
    <row r="10" spans="1:37" ht="25.15" customHeight="1">
      <c r="A10" s="312"/>
      <c r="B10" s="171" t="s">
        <v>36</v>
      </c>
      <c r="C10" s="168"/>
      <c r="D10" s="162"/>
      <c r="E10" s="162"/>
      <c r="F10" s="163"/>
      <c r="G10" s="169"/>
      <c r="H10" s="163"/>
      <c r="I10" s="169"/>
      <c r="J10" s="163"/>
      <c r="K10" s="169"/>
      <c r="L10" s="163"/>
      <c r="M10" s="169"/>
      <c r="N10" s="163"/>
      <c r="O10" s="169"/>
      <c r="P10" s="163"/>
      <c r="Q10" s="169"/>
      <c r="R10" s="163"/>
      <c r="S10" s="169"/>
      <c r="T10" s="163"/>
      <c r="U10" s="169"/>
      <c r="V10" s="163"/>
      <c r="W10" s="169"/>
      <c r="X10" s="163"/>
      <c r="Y10" s="169"/>
      <c r="Z10" s="163"/>
      <c r="AA10" s="169"/>
      <c r="AB10" s="163"/>
      <c r="AC10" s="169"/>
      <c r="AD10" s="170"/>
      <c r="AE10" s="163"/>
      <c r="AH10" s="170"/>
    </row>
    <row r="11" spans="1:37" ht="46.5">
      <c r="A11" s="312"/>
      <c r="B11" s="171" t="s">
        <v>37</v>
      </c>
      <c r="C11" s="168"/>
      <c r="D11" s="162"/>
      <c r="E11" s="162"/>
      <c r="F11" s="163"/>
      <c r="G11" s="169"/>
      <c r="H11" s="163"/>
      <c r="I11" s="169"/>
      <c r="J11" s="163"/>
      <c r="K11" s="169"/>
      <c r="L11" s="163"/>
      <c r="M11" s="169"/>
      <c r="N11" s="163"/>
      <c r="O11" s="169"/>
      <c r="P11" s="163"/>
      <c r="Q11" s="169"/>
      <c r="R11" s="163"/>
      <c r="S11" s="169"/>
      <c r="T11" s="163"/>
      <c r="U11" s="169"/>
      <c r="V11" s="163"/>
      <c r="W11" s="169"/>
      <c r="X11" s="163"/>
      <c r="Y11" s="169"/>
      <c r="Z11" s="163"/>
      <c r="AA11" s="169"/>
      <c r="AB11" s="163"/>
      <c r="AC11" s="169"/>
      <c r="AD11" s="170"/>
      <c r="AE11" s="163"/>
      <c r="AH11" s="170"/>
    </row>
    <row r="12" spans="1:37" ht="25.15" customHeight="1">
      <c r="A12" s="312"/>
      <c r="B12" s="167" t="s">
        <v>38</v>
      </c>
      <c r="C12" s="168">
        <v>2.7406000000000001</v>
      </c>
      <c r="D12" s="162" t="s">
        <v>13</v>
      </c>
      <c r="E12" s="162" t="s">
        <v>5</v>
      </c>
      <c r="F12" s="172">
        <f>'[9]สรุปการคำนวณ ปี 2567'!G12</f>
        <v>420.363</v>
      </c>
      <c r="G12" s="173">
        <f t="shared" ref="G12:G13" si="1">F12*$C12</f>
        <v>1152.0468378</v>
      </c>
      <c r="H12" s="172">
        <f>'[9]สรุปการคำนวณ ปี 2567'!I12</f>
        <v>165.21899999999999</v>
      </c>
      <c r="I12" s="173">
        <f t="shared" ref="I12:I13" si="2">H12*$C12</f>
        <v>452.79919139999998</v>
      </c>
      <c r="J12" s="172">
        <f>'[9]สรุปการคำนวณ ปี 2567'!K12</f>
        <v>151.80799999999999</v>
      </c>
      <c r="K12" s="173">
        <f t="shared" ref="K12:K13" si="3">J12*$C12</f>
        <v>416.04500480000002</v>
      </c>
      <c r="L12" s="172">
        <f>'[9]สรุปการคำนวณ ปี 2567'!M12</f>
        <v>120.789</v>
      </c>
      <c r="M12" s="173">
        <f t="shared" ref="M12:M13" si="4">L12*$C12</f>
        <v>331.03433340000004</v>
      </c>
      <c r="N12" s="172">
        <f>'[9]สรุปการคำนวณ ปี 2567'!O12</f>
        <v>273.73899999999998</v>
      </c>
      <c r="O12" s="173">
        <f t="shared" ref="O12:O13" si="5">N12*$C12</f>
        <v>750.2091034</v>
      </c>
      <c r="P12" s="172">
        <f>'[9]สรุปการคำนวณ ปี 2567'!Q12</f>
        <v>216.02100000000002</v>
      </c>
      <c r="Q12" s="173">
        <f t="shared" ref="Q12:Q13" si="6">P12*$C12</f>
        <v>592.02715260000002</v>
      </c>
      <c r="R12" s="172">
        <f>'[9]สรุปการคำนวณ ปี 2567'!S12</f>
        <v>204.203</v>
      </c>
      <c r="S12" s="173">
        <f t="shared" ref="S12:S13" si="7">R12*$C12</f>
        <v>559.63874180000005</v>
      </c>
      <c r="T12" s="172">
        <f>'[9]สรุปการคำนวณ ปี 2567'!U12</f>
        <v>150.57900000000001</v>
      </c>
      <c r="U12" s="173">
        <f t="shared" ref="U12:U13" si="8">T12*$C12</f>
        <v>412.67680740000003</v>
      </c>
      <c r="V12" s="172">
        <f>'[9]สรุปการคำนวณ ปี 2567'!W12</f>
        <v>79.256999999999991</v>
      </c>
      <c r="W12" s="173">
        <f t="shared" ref="W12:W13" si="9">V12*$C12</f>
        <v>217.2117342</v>
      </c>
      <c r="X12" s="172">
        <f>'[9]สรุปการคำนวณ ปี 2567'!Y12</f>
        <v>230.76900000000001</v>
      </c>
      <c r="Y12" s="173">
        <f t="shared" ref="Y12:Y13" si="10">X12*$C12</f>
        <v>632.44552140000008</v>
      </c>
      <c r="Z12" s="172">
        <f>'[9]สรุปการคำนวณ ปี 2567'!AA12</f>
        <v>317.71899999999999</v>
      </c>
      <c r="AA12" s="173">
        <f t="shared" ref="AA12:AA13" si="11">Z12*$C12</f>
        <v>870.74069140000006</v>
      </c>
      <c r="AB12" s="172">
        <f>'[9]สรุปการคำนวณ ปี 2567'!AC12</f>
        <v>104.154</v>
      </c>
      <c r="AC12" s="173">
        <f t="shared" ref="AC12:AC13" si="12">AB12*$C12</f>
        <v>285.44445239999999</v>
      </c>
      <c r="AD12" s="170">
        <f>G12+I12+K12+M12+O12+Q12+S12+U12+W12+Y12+AA12+AC12</f>
        <v>6672.3195720000012</v>
      </c>
      <c r="AE12" s="163" t="s">
        <v>84</v>
      </c>
      <c r="AH12" s="170">
        <f>G12+I12+K12+M12+O12</f>
        <v>3102.1344708000001</v>
      </c>
    </row>
    <row r="13" spans="1:37" ht="25.15" customHeight="1">
      <c r="A13" s="312"/>
      <c r="B13" s="167" t="s">
        <v>61</v>
      </c>
      <c r="C13" s="168">
        <v>2.2393999999999998</v>
      </c>
      <c r="D13" s="162" t="s">
        <v>13</v>
      </c>
      <c r="E13" s="162" t="s">
        <v>5</v>
      </c>
      <c r="F13" s="172">
        <f>'[9]สรุปการคำนวณ ปี 2567'!G13</f>
        <v>37.234000000000002</v>
      </c>
      <c r="G13" s="173">
        <f t="shared" si="1"/>
        <v>83.3818196</v>
      </c>
      <c r="H13" s="172">
        <f>'[9]สรุปการคำนวณ ปี 2567'!I13</f>
        <v>49.609000000000002</v>
      </c>
      <c r="I13" s="173">
        <f t="shared" si="2"/>
        <v>111.0943946</v>
      </c>
      <c r="J13" s="172">
        <f>'[9]สรุปการคำนวณ ปี 2567'!K13</f>
        <v>68.849999999999994</v>
      </c>
      <c r="K13" s="173">
        <f t="shared" si="3"/>
        <v>154.18268999999998</v>
      </c>
      <c r="L13" s="172">
        <f>'[9]สรุปการคำนวณ ปี 2567'!M13</f>
        <v>76.522999999999996</v>
      </c>
      <c r="M13" s="173">
        <f t="shared" si="4"/>
        <v>171.36560619999997</v>
      </c>
      <c r="N13" s="172">
        <f>'[9]สรุปการคำนวณ ปี 2567'!O13</f>
        <v>73.775999999999996</v>
      </c>
      <c r="O13" s="173">
        <f t="shared" si="5"/>
        <v>165.21397439999998</v>
      </c>
      <c r="P13" s="172">
        <f>'[9]สรุปการคำนวณ ปี 2567'!Q13</f>
        <v>85.307999999999993</v>
      </c>
      <c r="Q13" s="173">
        <f t="shared" si="6"/>
        <v>191.03873519999996</v>
      </c>
      <c r="R13" s="172">
        <f>'[9]สรุปการคำนวณ ปี 2567'!S13</f>
        <v>27.777999999999999</v>
      </c>
      <c r="S13" s="173">
        <f t="shared" si="7"/>
        <v>62.206053199999992</v>
      </c>
      <c r="T13" s="172">
        <f>'[9]สรุปการคำนวณ ปี 2567'!U13</f>
        <v>69.481999999999999</v>
      </c>
      <c r="U13" s="173">
        <f t="shared" si="8"/>
        <v>155.59799079999999</v>
      </c>
      <c r="V13" s="172">
        <f>'[9]สรุปการคำนวณ ปี 2567'!W13</f>
        <v>52.631</v>
      </c>
      <c r="W13" s="173">
        <f t="shared" si="9"/>
        <v>117.8618614</v>
      </c>
      <c r="X13" s="172">
        <f>'[9]สรุปการคำนวณ ปี 2567'!Y13</f>
        <v>74.561999999999998</v>
      </c>
      <c r="Y13" s="173">
        <f t="shared" si="10"/>
        <v>166.97414279999998</v>
      </c>
      <c r="Z13" s="172">
        <f>'[9]สรุปการคำนวณ ปี 2567'!AA13</f>
        <v>37.735999999999997</v>
      </c>
      <c r="AA13" s="173">
        <f t="shared" si="11"/>
        <v>84.505998399999982</v>
      </c>
      <c r="AB13" s="172">
        <f>'[9]สรุปการคำนวณ ปี 2567'!AC13</f>
        <v>37.533999999999999</v>
      </c>
      <c r="AC13" s="173">
        <f t="shared" si="12"/>
        <v>84.053639599999997</v>
      </c>
      <c r="AD13" s="170">
        <f t="shared" si="0"/>
        <v>1547.4769061999998</v>
      </c>
      <c r="AE13" s="163" t="s">
        <v>84</v>
      </c>
      <c r="AH13" s="170">
        <f t="shared" ref="AH13" si="13">G13+I13+K13+M13+O13</f>
        <v>685.23848479999992</v>
      </c>
    </row>
    <row r="14" spans="1:37" ht="25.15" customHeight="1">
      <c r="A14" s="312"/>
      <c r="B14" s="167" t="s">
        <v>39</v>
      </c>
      <c r="C14" s="168">
        <v>2.2393999999999998</v>
      </c>
      <c r="D14" s="162" t="s">
        <v>13</v>
      </c>
      <c r="E14" s="162" t="s">
        <v>5</v>
      </c>
      <c r="F14" s="174"/>
      <c r="G14" s="169">
        <f t="shared" ref="G14:G25" si="14">F14*C14</f>
        <v>0</v>
      </c>
      <c r="H14" s="174"/>
      <c r="I14" s="169">
        <f t="shared" ref="I14:I25" si="15">H14*C14</f>
        <v>0</v>
      </c>
      <c r="J14" s="174"/>
      <c r="K14" s="169">
        <f t="shared" ref="K14:K25" si="16">J14*C14</f>
        <v>0</v>
      </c>
      <c r="L14" s="174"/>
      <c r="M14" s="169">
        <f t="shared" ref="M14:M25" si="17">L14*C14</f>
        <v>0</v>
      </c>
      <c r="N14" s="174"/>
      <c r="O14" s="169">
        <f t="shared" ref="O14:O25" si="18">N14*C14</f>
        <v>0</v>
      </c>
      <c r="P14" s="174"/>
      <c r="Q14" s="169">
        <f t="shared" ref="Q14:Q25" si="19">P14*C14</f>
        <v>0</v>
      </c>
      <c r="R14" s="174"/>
      <c r="S14" s="169">
        <f t="shared" ref="S14:S25" si="20">R14*C14</f>
        <v>0</v>
      </c>
      <c r="T14" s="174"/>
      <c r="U14" s="169">
        <f t="shared" ref="U14:U25" si="21">T14*C14</f>
        <v>0</v>
      </c>
      <c r="V14" s="174"/>
      <c r="W14" s="169">
        <f t="shared" ref="W14:W25" si="22">V14*C14</f>
        <v>0</v>
      </c>
      <c r="X14" s="174"/>
      <c r="Y14" s="169">
        <f t="shared" ref="Y14:Y25" si="23">X14*C14</f>
        <v>0</v>
      </c>
      <c r="Z14" s="174"/>
      <c r="AA14" s="169">
        <f t="shared" ref="AA14:AA25" si="24">Z14*C14</f>
        <v>0</v>
      </c>
      <c r="AB14" s="174"/>
      <c r="AC14" s="169">
        <f t="shared" ref="AC14:AC25" si="25">AB14*C14</f>
        <v>0</v>
      </c>
      <c r="AD14" s="170">
        <f t="shared" si="0"/>
        <v>0</v>
      </c>
      <c r="AE14" s="163" t="s">
        <v>84</v>
      </c>
      <c r="AH14" s="170">
        <f>G14+I14+K14+M14+O14+Q14</f>
        <v>0</v>
      </c>
    </row>
    <row r="15" spans="1:37" ht="25.15" customHeight="1">
      <c r="A15" s="312"/>
      <c r="B15" s="171" t="s">
        <v>59</v>
      </c>
      <c r="C15" s="168">
        <v>1</v>
      </c>
      <c r="D15" s="162" t="s">
        <v>60</v>
      </c>
      <c r="E15" s="162" t="s">
        <v>10</v>
      </c>
      <c r="F15" s="174"/>
      <c r="G15" s="169">
        <f t="shared" si="14"/>
        <v>0</v>
      </c>
      <c r="H15" s="174"/>
      <c r="I15" s="169">
        <f t="shared" si="15"/>
        <v>0</v>
      </c>
      <c r="J15" s="174"/>
      <c r="K15" s="169">
        <f t="shared" si="16"/>
        <v>0</v>
      </c>
      <c r="L15" s="174"/>
      <c r="M15" s="169">
        <f t="shared" si="17"/>
        <v>0</v>
      </c>
      <c r="N15" s="174"/>
      <c r="O15" s="169">
        <f t="shared" si="18"/>
        <v>0</v>
      </c>
      <c r="P15" s="174"/>
      <c r="Q15" s="169">
        <f t="shared" si="19"/>
        <v>0</v>
      </c>
      <c r="R15" s="174"/>
      <c r="S15" s="169">
        <f t="shared" si="20"/>
        <v>0</v>
      </c>
      <c r="T15" s="174"/>
      <c r="U15" s="169">
        <f t="shared" si="21"/>
        <v>0</v>
      </c>
      <c r="V15" s="174"/>
      <c r="W15" s="169">
        <f t="shared" si="22"/>
        <v>0</v>
      </c>
      <c r="X15" s="174"/>
      <c r="Y15" s="169">
        <f t="shared" si="23"/>
        <v>0</v>
      </c>
      <c r="Z15" s="174"/>
      <c r="AA15" s="169">
        <f t="shared" si="24"/>
        <v>0</v>
      </c>
      <c r="AB15" s="174"/>
      <c r="AC15" s="169">
        <f t="shared" si="25"/>
        <v>0</v>
      </c>
      <c r="AD15" s="170">
        <f t="shared" si="0"/>
        <v>0</v>
      </c>
      <c r="AE15" s="163" t="s">
        <v>84</v>
      </c>
      <c r="AH15" s="170">
        <f>G15+I15+K15+M15+O15+Q15</f>
        <v>0</v>
      </c>
    </row>
    <row r="16" spans="1:37" ht="24.4" customHeight="1">
      <c r="A16" s="312"/>
      <c r="B16" s="175" t="s">
        <v>57</v>
      </c>
      <c r="C16" s="176">
        <v>28</v>
      </c>
      <c r="D16" s="162" t="s">
        <v>45</v>
      </c>
      <c r="E16" s="162" t="s">
        <v>41</v>
      </c>
      <c r="F16" s="178"/>
      <c r="G16" s="173">
        <f t="shared" ref="G16:G17" si="26">F16*$C16</f>
        <v>0</v>
      </c>
      <c r="H16" s="178"/>
      <c r="I16" s="173">
        <f t="shared" ref="I16:I17" si="27">H16*$C16</f>
        <v>0</v>
      </c>
      <c r="J16" s="178"/>
      <c r="K16" s="173">
        <f t="shared" ref="K16:K17" si="28">J16*$C16</f>
        <v>0</v>
      </c>
      <c r="L16" s="178"/>
      <c r="M16" s="173">
        <f t="shared" ref="M16:M17" si="29">L16*$C16</f>
        <v>0</v>
      </c>
      <c r="N16" s="178"/>
      <c r="O16" s="173">
        <f t="shared" ref="O16:O17" si="30">N16*$C16</f>
        <v>0</v>
      </c>
      <c r="P16" s="178"/>
      <c r="Q16" s="173">
        <f t="shared" ref="Q16:Q17" si="31">P16*$C16</f>
        <v>0</v>
      </c>
      <c r="R16" s="178"/>
      <c r="S16" s="173">
        <f t="shared" ref="S16:S17" si="32">R16*$C16</f>
        <v>0</v>
      </c>
      <c r="T16" s="178"/>
      <c r="U16" s="173">
        <f t="shared" ref="U16:U17" si="33">T16*$C16</f>
        <v>0</v>
      </c>
      <c r="V16" s="178"/>
      <c r="W16" s="173">
        <f t="shared" ref="W16:W17" si="34">V16*$C16</f>
        <v>0</v>
      </c>
      <c r="X16" s="178"/>
      <c r="Y16" s="173">
        <f t="shared" ref="Y16:Y17" si="35">X16*$C16</f>
        <v>0</v>
      </c>
      <c r="Z16" s="178"/>
      <c r="AA16" s="173">
        <f t="shared" ref="AA16:AA17" si="36">Z16*$C16</f>
        <v>0</v>
      </c>
      <c r="AB16" s="178"/>
      <c r="AC16" s="173">
        <f t="shared" ref="AC16:AC17" si="37">AB16*$C16</f>
        <v>0</v>
      </c>
      <c r="AD16" s="170">
        <f t="shared" si="0"/>
        <v>0</v>
      </c>
      <c r="AE16" s="163" t="s">
        <v>84</v>
      </c>
      <c r="AH16" s="170">
        <f t="shared" ref="AH16:AH25" si="38">G16+I16+K16+M16+O16+Q16</f>
        <v>0</v>
      </c>
      <c r="AJ16" s="316" t="s">
        <v>217</v>
      </c>
      <c r="AK16" s="317"/>
    </row>
    <row r="17" spans="1:44" ht="46.5">
      <c r="A17" s="312"/>
      <c r="B17" s="177" t="s">
        <v>58</v>
      </c>
      <c r="C17" s="168">
        <v>28</v>
      </c>
      <c r="D17" s="162" t="s">
        <v>45</v>
      </c>
      <c r="E17" s="162" t="s">
        <v>41</v>
      </c>
      <c r="F17" s="206"/>
      <c r="G17" s="207">
        <f t="shared" si="26"/>
        <v>0</v>
      </c>
      <c r="H17" s="206"/>
      <c r="I17" s="207">
        <f t="shared" si="27"/>
        <v>0</v>
      </c>
      <c r="J17" s="206"/>
      <c r="K17" s="207">
        <f t="shared" si="28"/>
        <v>0</v>
      </c>
      <c r="L17" s="206"/>
      <c r="M17" s="207">
        <f t="shared" si="29"/>
        <v>0</v>
      </c>
      <c r="N17" s="206"/>
      <c r="O17" s="207">
        <f t="shared" si="30"/>
        <v>0</v>
      </c>
      <c r="P17" s="206"/>
      <c r="Q17" s="207">
        <f t="shared" si="31"/>
        <v>0</v>
      </c>
      <c r="R17" s="206"/>
      <c r="S17" s="207">
        <f t="shared" si="32"/>
        <v>0</v>
      </c>
      <c r="T17" s="206"/>
      <c r="U17" s="207">
        <f t="shared" si="33"/>
        <v>0</v>
      </c>
      <c r="V17" s="206"/>
      <c r="W17" s="207">
        <f t="shared" si="34"/>
        <v>0</v>
      </c>
      <c r="X17" s="206"/>
      <c r="Y17" s="207">
        <f t="shared" si="35"/>
        <v>0</v>
      </c>
      <c r="Z17" s="206"/>
      <c r="AA17" s="207">
        <f t="shared" si="36"/>
        <v>0</v>
      </c>
      <c r="AB17" s="206"/>
      <c r="AC17" s="207">
        <f t="shared" si="37"/>
        <v>0</v>
      </c>
      <c r="AD17" s="170">
        <f>G17+I17+K17+M17+O17+Q17+S17+U17+W17+Y17+AA17+AC17</f>
        <v>0</v>
      </c>
      <c r="AE17" s="163" t="s">
        <v>84</v>
      </c>
      <c r="AH17" s="170">
        <f t="shared" si="38"/>
        <v>0</v>
      </c>
      <c r="AJ17" s="210" t="s">
        <v>66</v>
      </c>
      <c r="AK17" s="210" t="s">
        <v>67</v>
      </c>
    </row>
    <row r="18" spans="1:44" ht="24.4" customHeight="1">
      <c r="A18" s="312"/>
      <c r="B18" s="171" t="s">
        <v>203</v>
      </c>
      <c r="C18" s="168">
        <v>1760</v>
      </c>
      <c r="D18" s="162" t="s">
        <v>204</v>
      </c>
      <c r="E18" s="162" t="s">
        <v>207</v>
      </c>
      <c r="F18" s="179"/>
      <c r="G18" s="169"/>
      <c r="H18" s="179"/>
      <c r="I18" s="169"/>
      <c r="J18" s="179"/>
      <c r="K18" s="169"/>
      <c r="L18" s="179"/>
      <c r="M18" s="169"/>
      <c r="N18" s="179"/>
      <c r="O18" s="169"/>
      <c r="P18" s="179"/>
      <c r="Q18" s="169"/>
      <c r="R18" s="179"/>
      <c r="S18" s="169"/>
      <c r="T18" s="179"/>
      <c r="U18" s="169"/>
      <c r="V18" s="179"/>
      <c r="W18" s="169"/>
      <c r="X18" s="179"/>
      <c r="Y18" s="169"/>
      <c r="Z18" s="179"/>
      <c r="AA18" s="169"/>
      <c r="AB18" s="179"/>
      <c r="AC18" s="169"/>
      <c r="AD18" s="170"/>
      <c r="AE18" s="163"/>
      <c r="AH18" s="170">
        <f t="shared" si="38"/>
        <v>0</v>
      </c>
      <c r="AJ18" s="211">
        <v>2567</v>
      </c>
      <c r="AK18" s="211">
        <v>2568</v>
      </c>
    </row>
    <row r="19" spans="1:44" ht="25.15" customHeight="1">
      <c r="A19" s="313"/>
      <c r="B19" s="171" t="s">
        <v>202</v>
      </c>
      <c r="C19" s="168">
        <v>677</v>
      </c>
      <c r="D19" s="162" t="s">
        <v>205</v>
      </c>
      <c r="E19" s="180" t="s">
        <v>206</v>
      </c>
      <c r="F19" s="174"/>
      <c r="G19" s="169">
        <f t="shared" si="14"/>
        <v>0</v>
      </c>
      <c r="H19" s="174"/>
      <c r="I19" s="169">
        <f t="shared" si="15"/>
        <v>0</v>
      </c>
      <c r="J19" s="174"/>
      <c r="K19" s="169">
        <f t="shared" si="16"/>
        <v>0</v>
      </c>
      <c r="L19" s="174"/>
      <c r="M19" s="169">
        <f t="shared" si="17"/>
        <v>0</v>
      </c>
      <c r="N19" s="174"/>
      <c r="O19" s="169">
        <f t="shared" si="18"/>
        <v>0</v>
      </c>
      <c r="P19" s="174"/>
      <c r="Q19" s="169">
        <f t="shared" si="19"/>
        <v>0</v>
      </c>
      <c r="R19" s="174"/>
      <c r="S19" s="169">
        <f t="shared" si="20"/>
        <v>0</v>
      </c>
      <c r="T19" s="174"/>
      <c r="U19" s="169">
        <f t="shared" si="21"/>
        <v>0</v>
      </c>
      <c r="V19" s="174"/>
      <c r="W19" s="169">
        <f t="shared" si="22"/>
        <v>0</v>
      </c>
      <c r="X19" s="174"/>
      <c r="Y19" s="169">
        <f t="shared" si="23"/>
        <v>0</v>
      </c>
      <c r="Z19" s="174"/>
      <c r="AA19" s="169">
        <f t="shared" si="24"/>
        <v>0</v>
      </c>
      <c r="AB19" s="174"/>
      <c r="AC19" s="169">
        <f t="shared" si="25"/>
        <v>0</v>
      </c>
      <c r="AD19" s="170">
        <f t="shared" si="0"/>
        <v>0</v>
      </c>
      <c r="AE19" s="163" t="s">
        <v>84</v>
      </c>
      <c r="AH19" s="170">
        <f t="shared" si="38"/>
        <v>0</v>
      </c>
      <c r="AI19" s="159" t="s">
        <v>4</v>
      </c>
      <c r="AJ19" s="209">
        <f>SUM(AH12:AH19)/1000</f>
        <v>3.7873729556</v>
      </c>
      <c r="AK19" s="209">
        <f>'สรุปการคำนวณ ปี 2568'!E39</f>
        <v>7.6165479371999991</v>
      </c>
    </row>
    <row r="20" spans="1:44" ht="69.75">
      <c r="A20" s="85" t="s">
        <v>96</v>
      </c>
      <c r="B20" s="167" t="s">
        <v>7</v>
      </c>
      <c r="C20" s="168">
        <v>0.49990000000000001</v>
      </c>
      <c r="D20" s="162" t="s">
        <v>14</v>
      </c>
      <c r="E20" s="162" t="s">
        <v>8</v>
      </c>
      <c r="F20" s="172">
        <f>'[9]สรุปการคำนวณ ปี 2567'!G20</f>
        <v>11683.85</v>
      </c>
      <c r="G20" s="173">
        <f t="shared" ref="G20:G23" si="39">F20*$C20</f>
        <v>5840.7566150000002</v>
      </c>
      <c r="H20" s="172">
        <f>'[9]สรุปการคำนวณ ปี 2567'!I20</f>
        <v>11470.99</v>
      </c>
      <c r="I20" s="173">
        <f t="shared" ref="I20:I23" si="40">H20*$C20</f>
        <v>5734.3479010000001</v>
      </c>
      <c r="J20" s="172">
        <f>'[9]สรุปการคำนวณ ปี 2567'!K20</f>
        <v>19059.629999999997</v>
      </c>
      <c r="K20" s="173">
        <f t="shared" ref="K20:K23" si="41">J20*$C20</f>
        <v>9527.9090369999994</v>
      </c>
      <c r="L20" s="172">
        <f>'[9]สรุปการคำนวณ ปี 2567'!M20</f>
        <v>29068.86</v>
      </c>
      <c r="M20" s="173">
        <f t="shared" ref="M20:M23" si="42">L20*$C20</f>
        <v>14531.523114000001</v>
      </c>
      <c r="N20" s="172">
        <f>'[9]สรุปการคำนวณ ปี 2567'!O20</f>
        <v>29185.3</v>
      </c>
      <c r="O20" s="173">
        <f t="shared" ref="O20:O23" si="43">N20*$C20</f>
        <v>14589.731470000001</v>
      </c>
      <c r="P20" s="172">
        <f>'[9]สรุปการคำนวณ ปี 2567'!Q20</f>
        <v>25235.379999999997</v>
      </c>
      <c r="Q20" s="173">
        <f t="shared" ref="Q20:Q23" si="44">P20*$C20</f>
        <v>12615.166461999999</v>
      </c>
      <c r="R20" s="172">
        <f>'[9]สรุปการคำนวณ ปี 2567'!S20</f>
        <v>20993.3</v>
      </c>
      <c r="S20" s="173">
        <f t="shared" ref="S20:S23" si="45">R20*$C20</f>
        <v>10494.550670000001</v>
      </c>
      <c r="T20" s="172">
        <f>'[9]สรุปการคำนวณ ปี 2567'!U20</f>
        <v>21829.879999999997</v>
      </c>
      <c r="U20" s="173">
        <f t="shared" ref="U20:U23" si="46">T20*$C20</f>
        <v>10912.757011999998</v>
      </c>
      <c r="V20" s="172">
        <f>'[9]สรุปการคำนวณ ปี 2567'!W20</f>
        <v>20065.57</v>
      </c>
      <c r="W20" s="173">
        <f t="shared" ref="W20:W23" si="47">V20*$C20</f>
        <v>10030.778442999999</v>
      </c>
      <c r="X20" s="172">
        <f>'[9]สรุปการคำนวณ ปี 2567'!Y20</f>
        <v>19793.05</v>
      </c>
      <c r="Y20" s="173">
        <f t="shared" ref="Y20:Y23" si="48">X20*$C20</f>
        <v>9894.5456950000007</v>
      </c>
      <c r="Z20" s="172">
        <f>'[9]สรุปการคำนวณ ปี 2567'!AA20</f>
        <v>14761.5</v>
      </c>
      <c r="AA20" s="173">
        <f>Z20*$C20</f>
        <v>7379.2738500000005</v>
      </c>
      <c r="AB20" s="172">
        <f>'[9]สรุปการคำนวณ ปี 2567'!AC20</f>
        <v>10050.82</v>
      </c>
      <c r="AC20" s="173">
        <f t="shared" ref="AC20:AC24" si="49">AB20*$C20</f>
        <v>5024.4049180000002</v>
      </c>
      <c r="AD20" s="170">
        <f t="shared" si="0"/>
        <v>116575.74518700001</v>
      </c>
      <c r="AE20" s="163" t="s">
        <v>84</v>
      </c>
      <c r="AH20" s="170">
        <f t="shared" si="38"/>
        <v>62839.434599</v>
      </c>
      <c r="AI20" s="159" t="s">
        <v>6</v>
      </c>
      <c r="AJ20" s="209">
        <f>AH20/1000</f>
        <v>62.839434599000001</v>
      </c>
      <c r="AK20" s="209">
        <f>'สรุปการคำนวณ ปี 2568'!E40</f>
        <v>112.40518446600001</v>
      </c>
    </row>
    <row r="21" spans="1:44" ht="25.15" customHeight="1">
      <c r="A21" s="311" t="s">
        <v>98</v>
      </c>
      <c r="B21" s="167" t="s">
        <v>40</v>
      </c>
      <c r="C21" s="168">
        <v>2.1019999999999999</v>
      </c>
      <c r="D21" s="162" t="s">
        <v>15</v>
      </c>
      <c r="E21" s="162" t="s">
        <v>10</v>
      </c>
      <c r="F21" s="172">
        <f>'[9]สรุปการคำนวณ ปี 2567'!G21</f>
        <v>712.5</v>
      </c>
      <c r="G21" s="173">
        <f t="shared" si="39"/>
        <v>1497.675</v>
      </c>
      <c r="H21" s="172">
        <f>'[9]สรุปการคำนวณ ปี 2567'!I21</f>
        <v>387.5</v>
      </c>
      <c r="I21" s="173">
        <f t="shared" si="40"/>
        <v>814.52499999999998</v>
      </c>
      <c r="J21" s="172">
        <f>'[9]สรุปการคำนวณ ปี 2567'!K21</f>
        <v>485</v>
      </c>
      <c r="K21" s="173">
        <f t="shared" si="41"/>
        <v>1019.4699999999999</v>
      </c>
      <c r="L21" s="172">
        <f>'[9]สรุปการคำนวณ ปี 2567'!M21</f>
        <v>407.5</v>
      </c>
      <c r="M21" s="173">
        <f t="shared" si="42"/>
        <v>856.56499999999994</v>
      </c>
      <c r="N21" s="172">
        <f>'[9]สรุปการคำนวณ ปี 2567'!O21</f>
        <v>262.5</v>
      </c>
      <c r="O21" s="173">
        <f t="shared" si="43"/>
        <v>551.77499999999998</v>
      </c>
      <c r="P21" s="172">
        <f>'[9]สรุปการคำนวณ ปี 2567'!Q21</f>
        <v>575</v>
      </c>
      <c r="Q21" s="173">
        <f t="shared" si="44"/>
        <v>1208.6499999999999</v>
      </c>
      <c r="R21" s="172">
        <f>'[9]สรุปการคำนวณ ปี 2567'!S21</f>
        <v>357.5</v>
      </c>
      <c r="S21" s="173">
        <f t="shared" si="45"/>
        <v>751.46499999999992</v>
      </c>
      <c r="T21" s="172">
        <f>'[9]สรุปการคำนวณ ปี 2567'!U21</f>
        <v>352.5</v>
      </c>
      <c r="U21" s="173">
        <f t="shared" si="46"/>
        <v>740.95499999999993</v>
      </c>
      <c r="V21" s="172">
        <f>'[9]สรุปการคำนวณ ปี 2567'!W21</f>
        <v>565</v>
      </c>
      <c r="W21" s="173">
        <f t="shared" si="47"/>
        <v>1187.6299999999999</v>
      </c>
      <c r="X21" s="172">
        <f>'[9]สรุปการคำนวณ ปี 2567'!Y21</f>
        <v>345</v>
      </c>
      <c r="Y21" s="173">
        <f t="shared" si="48"/>
        <v>725.18999999999994</v>
      </c>
      <c r="Z21" s="172">
        <f>'[9]สรุปการคำนวณ ปี 2567'!AA21</f>
        <v>325</v>
      </c>
      <c r="AA21" s="173">
        <f t="shared" ref="AA21:AA23" si="50">Z21*$C21</f>
        <v>683.15</v>
      </c>
      <c r="AB21" s="172">
        <f>'[9]สรุปการคำนวณ ปี 2567'!AC21</f>
        <v>300</v>
      </c>
      <c r="AC21" s="173">
        <f t="shared" si="49"/>
        <v>630.59999999999991</v>
      </c>
      <c r="AD21" s="170">
        <f t="shared" si="0"/>
        <v>10667.65</v>
      </c>
      <c r="AE21" s="163" t="s">
        <v>84</v>
      </c>
      <c r="AH21" s="170">
        <f t="shared" si="38"/>
        <v>5948.6599999999989</v>
      </c>
      <c r="AI21" s="159" t="s">
        <v>9</v>
      </c>
      <c r="AJ21" s="209">
        <f>SUM(AH21:AH25)/1000</f>
        <v>15.921786099999998</v>
      </c>
      <c r="AK21" s="209">
        <f>'สรุปการคำนวณ ปี 2568'!E41</f>
        <v>33.498716999999999</v>
      </c>
    </row>
    <row r="22" spans="1:44" ht="25.15" customHeight="1">
      <c r="A22" s="312"/>
      <c r="B22" s="167" t="s">
        <v>72</v>
      </c>
      <c r="C22" s="168">
        <v>0.79479999999999995</v>
      </c>
      <c r="D22" s="162" t="s">
        <v>16</v>
      </c>
      <c r="E22" s="162" t="s">
        <v>11</v>
      </c>
      <c r="F22" s="172"/>
      <c r="G22" s="173">
        <f t="shared" si="39"/>
        <v>0</v>
      </c>
      <c r="H22" s="172"/>
      <c r="I22" s="173">
        <f t="shared" si="40"/>
        <v>0</v>
      </c>
      <c r="J22" s="172"/>
      <c r="K22" s="173">
        <f t="shared" si="41"/>
        <v>0</v>
      </c>
      <c r="L22" s="172"/>
      <c r="M22" s="173">
        <f t="shared" si="42"/>
        <v>0</v>
      </c>
      <c r="N22" s="172"/>
      <c r="O22" s="173">
        <f t="shared" si="43"/>
        <v>0</v>
      </c>
      <c r="P22" s="172"/>
      <c r="Q22" s="173">
        <f t="shared" si="44"/>
        <v>0</v>
      </c>
      <c r="R22" s="172"/>
      <c r="S22" s="173">
        <f t="shared" si="45"/>
        <v>0</v>
      </c>
      <c r="T22" s="172"/>
      <c r="U22" s="173">
        <f t="shared" si="46"/>
        <v>0</v>
      </c>
      <c r="V22" s="172"/>
      <c r="W22" s="173">
        <f t="shared" si="47"/>
        <v>0</v>
      </c>
      <c r="X22" s="172"/>
      <c r="Y22" s="173">
        <f t="shared" si="48"/>
        <v>0</v>
      </c>
      <c r="Z22" s="172"/>
      <c r="AA22" s="173">
        <f t="shared" si="50"/>
        <v>0</v>
      </c>
      <c r="AB22" s="172"/>
      <c r="AC22" s="173">
        <f t="shared" si="49"/>
        <v>0</v>
      </c>
      <c r="AD22" s="170">
        <f t="shared" si="0"/>
        <v>0</v>
      </c>
      <c r="AE22" s="163" t="s">
        <v>84</v>
      </c>
      <c r="AH22" s="170">
        <f t="shared" si="38"/>
        <v>0</v>
      </c>
      <c r="AI22" s="159" t="s">
        <v>28</v>
      </c>
      <c r="AJ22" s="209">
        <f>SUM(AJ19:AJ21)</f>
        <v>82.548593654600012</v>
      </c>
      <c r="AK22" s="209">
        <f>SUM(AK19:AK21)</f>
        <v>153.52044940320002</v>
      </c>
      <c r="AM22" s="212">
        <f>(AK22-AJ22)/AK22</f>
        <v>0.4622957789955548</v>
      </c>
    </row>
    <row r="23" spans="1:44" ht="25.15" customHeight="1">
      <c r="A23" s="312"/>
      <c r="B23" s="167" t="s">
        <v>73</v>
      </c>
      <c r="C23" s="168">
        <v>0.54100000000000004</v>
      </c>
      <c r="D23" s="162" t="s">
        <v>16</v>
      </c>
      <c r="E23" s="162" t="s">
        <v>11</v>
      </c>
      <c r="F23" s="172">
        <f>'[9]สรุปการคำนวณ ปี 2567'!G23</f>
        <v>590.1</v>
      </c>
      <c r="G23" s="173">
        <f t="shared" si="39"/>
        <v>319.24410000000006</v>
      </c>
      <c r="H23" s="172">
        <f>'[9]สรุปการคำนวณ ปี 2567'!I23</f>
        <v>607</v>
      </c>
      <c r="I23" s="173">
        <f t="shared" si="40"/>
        <v>328.387</v>
      </c>
      <c r="J23" s="172">
        <f>'[9]สรุปการคำนวณ ปี 2567'!K23</f>
        <v>529</v>
      </c>
      <c r="K23" s="173">
        <f t="shared" si="41"/>
        <v>286.18900000000002</v>
      </c>
      <c r="L23" s="172">
        <f>'[9]สรุปการคำนวณ ปี 2567'!M23</f>
        <v>550</v>
      </c>
      <c r="M23" s="173">
        <f t="shared" si="42"/>
        <v>297.55</v>
      </c>
      <c r="N23" s="172">
        <f>'[9]สรุปการคำนวณ ปี 2567'!O23</f>
        <v>499</v>
      </c>
      <c r="O23" s="173">
        <f t="shared" si="43"/>
        <v>269.959</v>
      </c>
      <c r="P23" s="172">
        <f>'[9]สรุปการคำนวณ ปี 2567'!Q23</f>
        <v>441</v>
      </c>
      <c r="Q23" s="173">
        <f t="shared" si="44"/>
        <v>238.58100000000002</v>
      </c>
      <c r="R23" s="172">
        <f>'[9]สรุปการคำนวณ ปี 2567'!S23</f>
        <v>480</v>
      </c>
      <c r="S23" s="173">
        <f t="shared" si="45"/>
        <v>259.68</v>
      </c>
      <c r="T23" s="172">
        <f>'[9]สรุปการคำนวณ ปี 2567'!U23</f>
        <v>489</v>
      </c>
      <c r="U23" s="173">
        <f t="shared" si="46"/>
        <v>264.54900000000004</v>
      </c>
      <c r="V23" s="172">
        <f>'[9]สรุปการคำนวณ ปี 2567'!W23</f>
        <v>567</v>
      </c>
      <c r="W23" s="173">
        <f t="shared" si="47"/>
        <v>306.74700000000001</v>
      </c>
      <c r="X23" s="172">
        <f>'[9]สรุปการคำนวณ ปี 2567'!Y23</f>
        <v>444</v>
      </c>
      <c r="Y23" s="173">
        <f t="shared" si="48"/>
        <v>240.20400000000001</v>
      </c>
      <c r="Z23" s="172">
        <f>'[9]สรุปการคำนวณ ปี 2567'!AA23</f>
        <v>483</v>
      </c>
      <c r="AA23" s="173">
        <f t="shared" si="50"/>
        <v>261.303</v>
      </c>
      <c r="AB23" s="172">
        <f>'[9]สรุปการคำนวณ ปี 2567'!AC23</f>
        <v>430</v>
      </c>
      <c r="AC23" s="173">
        <f t="shared" si="49"/>
        <v>232.63000000000002</v>
      </c>
      <c r="AD23" s="170">
        <f t="shared" si="0"/>
        <v>3305.0231000000003</v>
      </c>
      <c r="AE23" s="163" t="s">
        <v>84</v>
      </c>
      <c r="AH23" s="170">
        <f t="shared" si="38"/>
        <v>1739.9101000000001</v>
      </c>
      <c r="AR23" s="181"/>
    </row>
    <row r="24" spans="1:44" ht="25.15" customHeight="1">
      <c r="A24" s="312"/>
      <c r="B24" s="182" t="s">
        <v>29</v>
      </c>
      <c r="C24" s="168">
        <v>2.3199999999999998</v>
      </c>
      <c r="D24" s="162" t="s">
        <v>15</v>
      </c>
      <c r="E24" s="180" t="s">
        <v>10</v>
      </c>
      <c r="F24" s="172">
        <f>'[9]สรุปการคำนวณ ปี 2567'!G24</f>
        <v>613.70000000000005</v>
      </c>
      <c r="G24" s="102">
        <f t="shared" ref="G24" si="51">F24*C24</f>
        <v>1423.7840000000001</v>
      </c>
      <c r="H24" s="172">
        <f>'[9]สรุปการคำนวณ ปี 2567'!I24</f>
        <v>557.70000000000005</v>
      </c>
      <c r="I24" s="102">
        <f t="shared" ref="I24" si="52">H24*C24</f>
        <v>1293.864</v>
      </c>
      <c r="J24" s="172">
        <f>'[9]สรุปการคำนวณ ปี 2567'!K24</f>
        <v>543.9</v>
      </c>
      <c r="K24" s="102">
        <f t="shared" ref="K24" si="53">J24*C24</f>
        <v>1261.848</v>
      </c>
      <c r="L24" s="172">
        <f>'[9]สรุปการคำนวณ ปี 2567'!M24</f>
        <v>433.9</v>
      </c>
      <c r="M24" s="102">
        <f t="shared" ref="M24" si="54">L24*C24</f>
        <v>1006.6479999999999</v>
      </c>
      <c r="N24" s="172">
        <f>'[9]สรุปการคำนวณ ปี 2567'!O24</f>
        <v>813.4</v>
      </c>
      <c r="O24" s="102">
        <f t="shared" ref="O24" si="55">N24*C24</f>
        <v>1887.0879999999997</v>
      </c>
      <c r="P24" s="172">
        <f>'[9]สรุปการคำนวณ ปี 2567'!Q24</f>
        <v>586.20000000000005</v>
      </c>
      <c r="Q24" s="102">
        <f t="shared" ref="Q24" si="56">P24*C24</f>
        <v>1359.9839999999999</v>
      </c>
      <c r="R24" s="172">
        <f>'[9]สรุปการคำนวณ ปี 2567'!S24</f>
        <v>672.3</v>
      </c>
      <c r="S24" s="102">
        <f t="shared" ref="S24" si="57">R24*C24</f>
        <v>1559.7359999999999</v>
      </c>
      <c r="T24" s="172">
        <f>'[9]สรุปการคำนวณ ปี 2567'!U24</f>
        <v>536.1</v>
      </c>
      <c r="U24" s="102">
        <f t="shared" ref="U24" si="58">T24*C24</f>
        <v>1243.752</v>
      </c>
      <c r="V24" s="172">
        <f>'[9]สรุปการคำนวณ ปี 2567'!W24</f>
        <v>561.20000000000005</v>
      </c>
      <c r="W24" s="102">
        <f t="shared" ref="W24" si="59">V24*C24</f>
        <v>1301.9839999999999</v>
      </c>
      <c r="X24" s="172">
        <f>'[9]สรุปการคำนวณ ปี 2567'!Y24</f>
        <v>607.29999999999995</v>
      </c>
      <c r="Y24" s="102">
        <f t="shared" ref="Y24" si="60">X24*C24</f>
        <v>1408.9359999999997</v>
      </c>
      <c r="Z24" s="172">
        <f>'[9]สรุปการคำนวณ ปี 2567'!AA24</f>
        <v>596.5</v>
      </c>
      <c r="AA24" s="102">
        <f t="shared" ref="AA24" si="61">Z24*C24</f>
        <v>1383.8799999999999</v>
      </c>
      <c r="AB24" s="172">
        <f>'[9]สรุปการคำนวณ ปี 2567'!AC24</f>
        <v>463.3</v>
      </c>
      <c r="AC24" s="173">
        <f t="shared" si="49"/>
        <v>1074.856</v>
      </c>
      <c r="AD24" s="170">
        <f t="shared" si="0"/>
        <v>16206.36</v>
      </c>
      <c r="AE24" s="163" t="s">
        <v>84</v>
      </c>
      <c r="AH24" s="170">
        <f t="shared" si="38"/>
        <v>8233.2160000000003</v>
      </c>
      <c r="AK24" s="213">
        <f>SUM(AJ22:AK22)</f>
        <v>236.06904305780003</v>
      </c>
      <c r="AR24" s="183"/>
    </row>
    <row r="25" spans="1:44" ht="25.5" customHeight="1">
      <c r="A25" s="313"/>
      <c r="B25" s="184" t="s">
        <v>99</v>
      </c>
      <c r="C25" s="168">
        <v>2.7078000000000002</v>
      </c>
      <c r="D25" s="162" t="s">
        <v>13</v>
      </c>
      <c r="E25" s="162" t="s">
        <v>5</v>
      </c>
      <c r="F25" s="174"/>
      <c r="G25" s="169">
        <f t="shared" si="14"/>
        <v>0</v>
      </c>
      <c r="H25" s="174"/>
      <c r="I25" s="169">
        <f t="shared" si="15"/>
        <v>0</v>
      </c>
      <c r="J25" s="174"/>
      <c r="K25" s="169">
        <f t="shared" si="16"/>
        <v>0</v>
      </c>
      <c r="L25" s="174"/>
      <c r="M25" s="169">
        <f t="shared" si="17"/>
        <v>0</v>
      </c>
      <c r="N25" s="174"/>
      <c r="O25" s="169">
        <f t="shared" si="18"/>
        <v>0</v>
      </c>
      <c r="P25" s="174"/>
      <c r="Q25" s="169">
        <f t="shared" si="19"/>
        <v>0</v>
      </c>
      <c r="R25" s="174"/>
      <c r="S25" s="169">
        <f t="shared" si="20"/>
        <v>0</v>
      </c>
      <c r="T25" s="174"/>
      <c r="U25" s="169">
        <f t="shared" si="21"/>
        <v>0</v>
      </c>
      <c r="V25" s="174"/>
      <c r="W25" s="169">
        <f t="shared" si="22"/>
        <v>0</v>
      </c>
      <c r="X25" s="174"/>
      <c r="Y25" s="169">
        <f t="shared" si="23"/>
        <v>0</v>
      </c>
      <c r="Z25" s="174"/>
      <c r="AA25" s="169">
        <f t="shared" si="24"/>
        <v>0</v>
      </c>
      <c r="AB25" s="174"/>
      <c r="AC25" s="169">
        <f t="shared" si="25"/>
        <v>0</v>
      </c>
      <c r="AD25" s="170">
        <f t="shared" si="0"/>
        <v>0</v>
      </c>
      <c r="AE25" s="163" t="s">
        <v>84</v>
      </c>
      <c r="AH25" s="170">
        <f t="shared" si="38"/>
        <v>0</v>
      </c>
      <c r="AR25" s="183"/>
    </row>
    <row r="26" spans="1:44" s="110" customFormat="1" ht="25.5" customHeight="1">
      <c r="A26" s="314" t="s">
        <v>28</v>
      </c>
      <c r="B26" s="314"/>
      <c r="C26" s="314"/>
      <c r="D26" s="314"/>
      <c r="E26" s="314"/>
      <c r="F26" s="185"/>
      <c r="G26" s="186">
        <f t="shared" ref="G26:AD26" si="62">SUM(G8:G25)</f>
        <v>10316.888372399999</v>
      </c>
      <c r="H26" s="186"/>
      <c r="I26" s="186">
        <f t="shared" si="62"/>
        <v>8735.0174869999992</v>
      </c>
      <c r="J26" s="186"/>
      <c r="K26" s="186">
        <f t="shared" si="62"/>
        <v>12665.643731799999</v>
      </c>
      <c r="L26" s="186"/>
      <c r="M26" s="186">
        <f t="shared" si="62"/>
        <v>17194.686053600002</v>
      </c>
      <c r="N26" s="186"/>
      <c r="O26" s="186">
        <f t="shared" si="62"/>
        <v>18213.976547800001</v>
      </c>
      <c r="P26" s="186"/>
      <c r="Q26" s="186">
        <f t="shared" si="62"/>
        <v>16205.447349799999</v>
      </c>
      <c r="R26" s="186"/>
      <c r="S26" s="186">
        <f t="shared" si="62"/>
        <v>13687.276465000003</v>
      </c>
      <c r="T26" s="186"/>
      <c r="U26" s="186">
        <f t="shared" si="62"/>
        <v>13730.2878102</v>
      </c>
      <c r="V26" s="186"/>
      <c r="W26" s="186">
        <f t="shared" si="62"/>
        <v>13162.213038599999</v>
      </c>
      <c r="X26" s="186"/>
      <c r="Y26" s="186">
        <f t="shared" si="62"/>
        <v>13068.295359200001</v>
      </c>
      <c r="Z26" s="186"/>
      <c r="AA26" s="186">
        <f t="shared" si="62"/>
        <v>10662.853539799999</v>
      </c>
      <c r="AB26" s="186"/>
      <c r="AC26" s="186">
        <f t="shared" si="62"/>
        <v>7331.9890100000002</v>
      </c>
      <c r="AD26" s="186">
        <f t="shared" si="62"/>
        <v>154974.57476520003</v>
      </c>
      <c r="AE26" s="187" t="s">
        <v>84</v>
      </c>
      <c r="AH26" s="186">
        <f t="shared" ref="AH26" si="63">SUM(AH8:AH25)</f>
        <v>82548.593654600001</v>
      </c>
      <c r="AR26" s="188"/>
    </row>
    <row r="27" spans="1:44" s="110" customFormat="1" ht="25.15" customHeight="1">
      <c r="A27" s="110" t="s">
        <v>89</v>
      </c>
      <c r="B27" s="144" t="s">
        <v>209</v>
      </c>
      <c r="F27" s="189"/>
      <c r="G27" s="181"/>
      <c r="J27" s="190"/>
      <c r="AR27" s="188"/>
    </row>
    <row r="28" spans="1:44" ht="25.15" customHeight="1">
      <c r="B28" s="144" t="s">
        <v>208</v>
      </c>
      <c r="K28" s="181"/>
      <c r="L28" s="181"/>
      <c r="M28" s="181"/>
      <c r="N28" s="181"/>
      <c r="P28" s="181"/>
      <c r="Q28" s="181"/>
      <c r="R28" s="181"/>
      <c r="S28" s="181"/>
      <c r="AR28" s="183"/>
    </row>
    <row r="29" spans="1:44" ht="25.15" customHeight="1">
      <c r="B29" s="191" t="s">
        <v>210</v>
      </c>
      <c r="K29" s="181"/>
      <c r="L29" s="181"/>
      <c r="M29" s="181"/>
      <c r="N29" s="181"/>
      <c r="P29" s="181"/>
      <c r="Q29" s="181"/>
      <c r="R29" s="181"/>
      <c r="S29" s="181"/>
      <c r="AR29" s="183"/>
    </row>
    <row r="30" spans="1:44" ht="25.15" customHeight="1">
      <c r="B30" s="191" t="s">
        <v>211</v>
      </c>
      <c r="K30" s="181"/>
      <c r="L30" s="181"/>
      <c r="M30" s="181"/>
      <c r="N30" s="181"/>
      <c r="P30" s="181"/>
      <c r="Q30" s="181"/>
      <c r="R30" s="181"/>
      <c r="S30" s="181"/>
      <c r="AR30" s="183"/>
    </row>
    <row r="31" spans="1:44" ht="25.15" customHeight="1">
      <c r="B31" s="191" t="s">
        <v>212</v>
      </c>
      <c r="K31" s="181"/>
      <c r="L31" s="181"/>
      <c r="M31" s="181"/>
      <c r="N31" s="181"/>
      <c r="P31" s="181"/>
      <c r="Q31" s="181"/>
      <c r="R31" s="181"/>
      <c r="S31" s="181"/>
      <c r="AR31" s="183"/>
    </row>
    <row r="32" spans="1:44" ht="25.15" customHeight="1">
      <c r="B32" s="191" t="s">
        <v>213</v>
      </c>
      <c r="K32" s="192"/>
      <c r="L32" s="193"/>
      <c r="M32" s="194"/>
      <c r="N32" s="192"/>
      <c r="P32" s="192"/>
      <c r="Q32" s="193"/>
      <c r="R32" s="194"/>
      <c r="S32" s="192"/>
    </row>
    <row r="33" spans="1:49" ht="25.15" customHeight="1">
      <c r="B33" s="191" t="s">
        <v>214</v>
      </c>
      <c r="K33" s="192"/>
      <c r="L33" s="193"/>
      <c r="M33" s="194"/>
      <c r="N33" s="192"/>
      <c r="P33" s="192"/>
      <c r="Q33" s="193"/>
      <c r="R33" s="194"/>
      <c r="S33" s="192"/>
      <c r="AW33" s="160"/>
    </row>
    <row r="34" spans="1:49" ht="25.15" customHeight="1">
      <c r="B34" s="144" t="s">
        <v>215</v>
      </c>
      <c r="K34" s="192"/>
      <c r="L34" s="193"/>
      <c r="M34" s="194"/>
      <c r="N34" s="192"/>
      <c r="P34" s="192"/>
      <c r="Q34" s="193"/>
      <c r="R34" s="194"/>
      <c r="S34" s="192"/>
      <c r="AW34" s="160"/>
    </row>
    <row r="35" spans="1:49" ht="25.15" customHeight="1">
      <c r="K35" s="192"/>
      <c r="L35" s="193"/>
      <c r="M35" s="194"/>
      <c r="N35" s="192"/>
      <c r="P35" s="192"/>
      <c r="Q35" s="193"/>
      <c r="R35" s="194"/>
      <c r="S35" s="192"/>
      <c r="AW35" s="160"/>
    </row>
    <row r="36" spans="1:49" ht="25.15" customHeight="1">
      <c r="B36" s="315" t="s">
        <v>263</v>
      </c>
      <c r="C36" s="315"/>
      <c r="D36" s="315"/>
      <c r="E36" s="315"/>
      <c r="J36" s="144"/>
      <c r="AW36" s="160"/>
    </row>
    <row r="37" spans="1:49" ht="25.15" customHeight="1">
      <c r="B37" s="85" t="s">
        <v>83</v>
      </c>
      <c r="C37" s="85" t="s">
        <v>30</v>
      </c>
      <c r="D37" s="85" t="s">
        <v>62</v>
      </c>
      <c r="E37" s="85" t="s">
        <v>3</v>
      </c>
      <c r="J37" s="144"/>
      <c r="AW37" s="160"/>
    </row>
    <row r="38" spans="1:49" ht="25.15" customHeight="1">
      <c r="B38" s="86" t="s">
        <v>4</v>
      </c>
      <c r="C38" s="87">
        <f>(SUM(AD8:AD19))/1000</f>
        <v>8.219796478200001</v>
      </c>
      <c r="D38" s="208">
        <f>(C38*100)/$C$41</f>
        <v>5.3039645313779431</v>
      </c>
      <c r="E38" s="86" t="s">
        <v>31</v>
      </c>
      <c r="J38" s="144"/>
      <c r="AW38" s="160"/>
    </row>
    <row r="39" spans="1:49" ht="25.15" customHeight="1">
      <c r="B39" s="86" t="s">
        <v>6</v>
      </c>
      <c r="C39" s="87">
        <f>$AD$20/1000</f>
        <v>116.57574518700001</v>
      </c>
      <c r="D39" s="208">
        <f>(C39*100)/$C$41</f>
        <v>75.222497215186706</v>
      </c>
      <c r="E39" s="86" t="s">
        <v>31</v>
      </c>
      <c r="J39" s="144"/>
      <c r="AW39" s="160"/>
    </row>
    <row r="40" spans="1:49" ht="25.15" customHeight="1">
      <c r="B40" s="86" t="s">
        <v>9</v>
      </c>
      <c r="C40" s="87">
        <f>SUM(AD21:AD24)/1000</f>
        <v>30.179033100000002</v>
      </c>
      <c r="D40" s="208">
        <f>(C40*100)/$C$41</f>
        <v>19.473538253435358</v>
      </c>
      <c r="E40" s="86" t="s">
        <v>31</v>
      </c>
      <c r="J40" s="144"/>
      <c r="AW40" s="160"/>
    </row>
    <row r="41" spans="1:49" ht="25.15" customHeight="1">
      <c r="A41" s="195"/>
      <c r="B41" s="86" t="s">
        <v>28</v>
      </c>
      <c r="C41" s="87">
        <f>SUM(C38:C40)</f>
        <v>154.9745747652</v>
      </c>
      <c r="D41" s="88">
        <f>(C41*100)/$C$41</f>
        <v>100</v>
      </c>
      <c r="E41" s="86" t="s">
        <v>31</v>
      </c>
      <c r="J41" s="144"/>
      <c r="AW41" s="160"/>
    </row>
    <row r="42" spans="1:49" ht="25.15" customHeight="1">
      <c r="A42" s="195"/>
      <c r="B42" s="193"/>
      <c r="J42" s="144"/>
      <c r="AW42" s="160"/>
    </row>
    <row r="43" spans="1:49" ht="25.15" customHeight="1">
      <c r="A43" s="195"/>
      <c r="B43" s="193"/>
      <c r="J43" s="144"/>
      <c r="AW43" s="160"/>
    </row>
    <row r="44" spans="1:49" ht="25.15" customHeight="1">
      <c r="A44" s="195"/>
      <c r="B44" s="193"/>
      <c r="J44" s="144"/>
      <c r="AW44" s="160"/>
    </row>
    <row r="45" spans="1:49" ht="25.15" customHeight="1">
      <c r="A45" s="195"/>
      <c r="B45" s="193"/>
      <c r="J45" s="144"/>
      <c r="AW45" s="160"/>
    </row>
    <row r="46" spans="1:49" ht="25.15" customHeight="1">
      <c r="A46" s="195"/>
      <c r="B46" s="193"/>
      <c r="J46" s="144"/>
      <c r="AW46" s="160"/>
    </row>
    <row r="47" spans="1:49" ht="25.15" customHeight="1">
      <c r="A47" s="226"/>
      <c r="B47" s="310" t="s">
        <v>270</v>
      </c>
      <c r="C47" s="300"/>
      <c r="D47" s="300"/>
      <c r="E47" s="300"/>
      <c r="F47" s="300"/>
      <c r="G47" s="300"/>
      <c r="H47" s="300"/>
      <c r="I47" s="300"/>
      <c r="J47" s="300"/>
      <c r="K47" s="300"/>
      <c r="L47" s="300"/>
      <c r="M47" s="300"/>
      <c r="N47" s="300"/>
      <c r="O47" s="300"/>
      <c r="P47" s="301"/>
      <c r="AW47" s="160"/>
    </row>
    <row r="48" spans="1:49" ht="25.15" customHeight="1">
      <c r="A48" s="226"/>
      <c r="B48" s="133" t="s">
        <v>17</v>
      </c>
      <c r="C48" s="134" t="s">
        <v>18</v>
      </c>
      <c r="D48" s="134" t="s">
        <v>19</v>
      </c>
      <c r="E48" s="134" t="s">
        <v>269</v>
      </c>
      <c r="F48" s="134" t="s">
        <v>21</v>
      </c>
      <c r="G48" s="135" t="s">
        <v>66</v>
      </c>
      <c r="H48" s="134" t="s">
        <v>67</v>
      </c>
      <c r="I48" s="134" t="s">
        <v>23</v>
      </c>
      <c r="J48" s="134" t="s">
        <v>225</v>
      </c>
      <c r="K48" s="134" t="s">
        <v>25</v>
      </c>
      <c r="L48" s="134" t="s">
        <v>26</v>
      </c>
      <c r="M48" s="134" t="s">
        <v>22</v>
      </c>
      <c r="N48" s="134" t="s">
        <v>27</v>
      </c>
      <c r="O48" s="134" t="s">
        <v>28</v>
      </c>
      <c r="P48" s="134" t="s">
        <v>226</v>
      </c>
      <c r="AW48" s="160"/>
    </row>
    <row r="49" spans="1:49" ht="25.15" customHeight="1">
      <c r="A49" s="226"/>
      <c r="B49" s="136" t="s">
        <v>220</v>
      </c>
      <c r="C49" s="137">
        <f>G8</f>
        <v>0</v>
      </c>
      <c r="D49" s="138">
        <f>I8</f>
        <v>0</v>
      </c>
      <c r="E49" s="138">
        <f>K8</f>
        <v>0</v>
      </c>
      <c r="F49" s="138">
        <f>M8</f>
        <v>0</v>
      </c>
      <c r="G49" s="138">
        <f>O8</f>
        <v>0</v>
      </c>
      <c r="H49" s="138">
        <f>Q8</f>
        <v>0</v>
      </c>
      <c r="I49" s="138">
        <f>S8</f>
        <v>0</v>
      </c>
      <c r="J49" s="138">
        <f>U8</f>
        <v>0</v>
      </c>
      <c r="K49" s="138">
        <f>W8</f>
        <v>0</v>
      </c>
      <c r="L49" s="138">
        <f>Y8</f>
        <v>0</v>
      </c>
      <c r="M49" s="138">
        <f>AA8</f>
        <v>0</v>
      </c>
      <c r="N49" s="138">
        <f>AC8</f>
        <v>0</v>
      </c>
      <c r="O49" s="138">
        <f t="shared" ref="O49:O65" si="64">SUM(C49:N49)</f>
        <v>0</v>
      </c>
      <c r="P49" s="138">
        <f t="shared" ref="P49:P65" si="65">AVERAGE(C49:N49)</f>
        <v>0</v>
      </c>
      <c r="AW49" s="160"/>
    </row>
    <row r="50" spans="1:49" ht="25.15" customHeight="1">
      <c r="A50" s="226"/>
      <c r="B50" s="136" t="s">
        <v>221</v>
      </c>
      <c r="C50" s="137">
        <f>G9</f>
        <v>0</v>
      </c>
      <c r="D50" s="138">
        <f>I9</f>
        <v>0</v>
      </c>
      <c r="E50" s="138">
        <f>K9</f>
        <v>0</v>
      </c>
      <c r="F50" s="138">
        <f>M9</f>
        <v>0</v>
      </c>
      <c r="G50" s="138">
        <f>O9</f>
        <v>0</v>
      </c>
      <c r="H50" s="138">
        <f>Q9</f>
        <v>0</v>
      </c>
      <c r="I50" s="138">
        <f>S9</f>
        <v>0</v>
      </c>
      <c r="J50" s="138">
        <f>U9</f>
        <v>0</v>
      </c>
      <c r="K50" s="138">
        <f>W9</f>
        <v>0</v>
      </c>
      <c r="L50" s="138">
        <f>Y9</f>
        <v>0</v>
      </c>
      <c r="M50" s="138">
        <f>AA9</f>
        <v>0</v>
      </c>
      <c r="N50" s="138">
        <f>AC9</f>
        <v>0</v>
      </c>
      <c r="O50" s="138">
        <f t="shared" si="64"/>
        <v>0</v>
      </c>
      <c r="P50" s="138">
        <f t="shared" si="65"/>
        <v>0</v>
      </c>
      <c r="AW50" s="160"/>
    </row>
    <row r="51" spans="1:49" ht="25.15" customHeight="1">
      <c r="A51" s="226"/>
      <c r="B51" s="136" t="s">
        <v>227</v>
      </c>
      <c r="C51" s="138">
        <f t="shared" ref="C51:C64" si="66">G12</f>
        <v>1152.0468378</v>
      </c>
      <c r="D51" s="138">
        <f>I12</f>
        <v>452.79919139999998</v>
      </c>
      <c r="E51" s="138">
        <f t="shared" ref="E51:E64" si="67">K12</f>
        <v>416.04500480000002</v>
      </c>
      <c r="F51" s="138">
        <f t="shared" ref="F51:F64" si="68">M12</f>
        <v>331.03433340000004</v>
      </c>
      <c r="G51" s="138">
        <f t="shared" ref="G51:G64" si="69">O12</f>
        <v>750.2091034</v>
      </c>
      <c r="H51" s="138">
        <f t="shared" ref="H51:H64" si="70">Q12</f>
        <v>592.02715260000002</v>
      </c>
      <c r="I51" s="138">
        <f t="shared" ref="I51:I64" si="71">S12</f>
        <v>559.63874180000005</v>
      </c>
      <c r="J51" s="138">
        <f t="shared" ref="J51:J64" si="72">U12</f>
        <v>412.67680740000003</v>
      </c>
      <c r="K51" s="138">
        <f t="shared" ref="K51:K64" si="73">W12</f>
        <v>217.2117342</v>
      </c>
      <c r="L51" s="138">
        <f t="shared" ref="L51:L64" si="74">Y12</f>
        <v>632.44552140000008</v>
      </c>
      <c r="M51" s="138">
        <f t="shared" ref="M51:M64" si="75">AA12</f>
        <v>870.74069140000006</v>
      </c>
      <c r="N51" s="138">
        <f t="shared" ref="N51:N64" si="76">AC12</f>
        <v>285.44445239999999</v>
      </c>
      <c r="O51" s="138">
        <f t="shared" si="64"/>
        <v>6672.3195720000012</v>
      </c>
      <c r="P51" s="138">
        <f t="shared" si="65"/>
        <v>556.02663100000007</v>
      </c>
      <c r="AW51" s="160"/>
    </row>
    <row r="52" spans="1:49" ht="25.15" customHeight="1">
      <c r="A52" s="226"/>
      <c r="B52" s="136" t="s">
        <v>228</v>
      </c>
      <c r="C52" s="138">
        <f t="shared" ref="C52:C63" si="77">G13</f>
        <v>83.3818196</v>
      </c>
      <c r="D52" s="138">
        <f t="shared" ref="D52:D63" si="78">I13</f>
        <v>111.0943946</v>
      </c>
      <c r="E52" s="138">
        <f t="shared" ref="E52:E63" si="79">K13</f>
        <v>154.18268999999998</v>
      </c>
      <c r="F52" s="138">
        <f t="shared" ref="F52:F63" si="80">M13</f>
        <v>171.36560619999997</v>
      </c>
      <c r="G52" s="138">
        <f t="shared" ref="G52:G63" si="81">O13</f>
        <v>165.21397439999998</v>
      </c>
      <c r="H52" s="138">
        <f t="shared" ref="H52:H63" si="82">Q13</f>
        <v>191.03873519999996</v>
      </c>
      <c r="I52" s="138">
        <f t="shared" ref="I52:I63" si="83">S13</f>
        <v>62.206053199999992</v>
      </c>
      <c r="J52" s="138">
        <f t="shared" ref="J52:J63" si="84">U13</f>
        <v>155.59799079999999</v>
      </c>
      <c r="K52" s="138">
        <f t="shared" ref="K52:K63" si="85">W13</f>
        <v>117.8618614</v>
      </c>
      <c r="L52" s="138">
        <f t="shared" ref="L52:L63" si="86">Y13</f>
        <v>166.97414279999998</v>
      </c>
      <c r="M52" s="138">
        <f t="shared" ref="M52:M63" si="87">AA13</f>
        <v>84.505998399999982</v>
      </c>
      <c r="N52" s="138">
        <f t="shared" ref="N52:N63" si="88">AC13</f>
        <v>84.053639599999997</v>
      </c>
      <c r="O52" s="138">
        <f t="shared" si="64"/>
        <v>1547.4769061999998</v>
      </c>
      <c r="P52" s="138">
        <f t="shared" si="65"/>
        <v>128.95640884999997</v>
      </c>
      <c r="AW52" s="160"/>
    </row>
    <row r="53" spans="1:49" ht="25.15" customHeight="1">
      <c r="A53" s="226"/>
      <c r="B53" s="136" t="s">
        <v>229</v>
      </c>
      <c r="C53" s="138">
        <f t="shared" si="77"/>
        <v>0</v>
      </c>
      <c r="D53" s="138">
        <f t="shared" si="78"/>
        <v>0</v>
      </c>
      <c r="E53" s="138">
        <f t="shared" si="79"/>
        <v>0</v>
      </c>
      <c r="F53" s="138">
        <f t="shared" si="80"/>
        <v>0</v>
      </c>
      <c r="G53" s="138">
        <f t="shared" si="81"/>
        <v>0</v>
      </c>
      <c r="H53" s="138">
        <f t="shared" si="82"/>
        <v>0</v>
      </c>
      <c r="I53" s="138">
        <f t="shared" si="83"/>
        <v>0</v>
      </c>
      <c r="J53" s="138">
        <f t="shared" si="84"/>
        <v>0</v>
      </c>
      <c r="K53" s="138">
        <f t="shared" si="85"/>
        <v>0</v>
      </c>
      <c r="L53" s="138">
        <f t="shared" si="86"/>
        <v>0</v>
      </c>
      <c r="M53" s="138">
        <f t="shared" si="87"/>
        <v>0</v>
      </c>
      <c r="N53" s="138">
        <f t="shared" si="88"/>
        <v>0</v>
      </c>
      <c r="O53" s="138">
        <f t="shared" si="64"/>
        <v>0</v>
      </c>
      <c r="P53" s="138">
        <f t="shared" si="65"/>
        <v>0</v>
      </c>
      <c r="AW53" s="160"/>
    </row>
    <row r="54" spans="1:49" ht="25.15" customHeight="1">
      <c r="A54" s="226"/>
      <c r="B54" s="136" t="s">
        <v>222</v>
      </c>
      <c r="C54" s="138">
        <f t="shared" si="77"/>
        <v>0</v>
      </c>
      <c r="D54" s="138">
        <f t="shared" si="78"/>
        <v>0</v>
      </c>
      <c r="E54" s="138">
        <f t="shared" si="79"/>
        <v>0</v>
      </c>
      <c r="F54" s="138">
        <f t="shared" si="80"/>
        <v>0</v>
      </c>
      <c r="G54" s="138">
        <f t="shared" si="81"/>
        <v>0</v>
      </c>
      <c r="H54" s="138">
        <f t="shared" si="82"/>
        <v>0</v>
      </c>
      <c r="I54" s="138">
        <f t="shared" si="83"/>
        <v>0</v>
      </c>
      <c r="J54" s="138">
        <f t="shared" si="84"/>
        <v>0</v>
      </c>
      <c r="K54" s="138">
        <f t="shared" si="85"/>
        <v>0</v>
      </c>
      <c r="L54" s="138">
        <f t="shared" si="86"/>
        <v>0</v>
      </c>
      <c r="M54" s="138">
        <f t="shared" si="87"/>
        <v>0</v>
      </c>
      <c r="N54" s="138">
        <f t="shared" si="88"/>
        <v>0</v>
      </c>
      <c r="O54" s="138">
        <f t="shared" si="64"/>
        <v>0</v>
      </c>
      <c r="P54" s="138">
        <f t="shared" si="65"/>
        <v>0</v>
      </c>
      <c r="AW54" s="160"/>
    </row>
    <row r="55" spans="1:49" ht="25.15" customHeight="1">
      <c r="A55" s="226"/>
      <c r="B55" s="136" t="s">
        <v>232</v>
      </c>
      <c r="C55" s="138">
        <f t="shared" si="77"/>
        <v>0</v>
      </c>
      <c r="D55" s="138">
        <f t="shared" si="78"/>
        <v>0</v>
      </c>
      <c r="E55" s="138">
        <f t="shared" si="79"/>
        <v>0</v>
      </c>
      <c r="F55" s="138">
        <f t="shared" si="80"/>
        <v>0</v>
      </c>
      <c r="G55" s="138">
        <f t="shared" si="81"/>
        <v>0</v>
      </c>
      <c r="H55" s="138">
        <f t="shared" si="82"/>
        <v>0</v>
      </c>
      <c r="I55" s="138">
        <f t="shared" si="83"/>
        <v>0</v>
      </c>
      <c r="J55" s="138">
        <f t="shared" si="84"/>
        <v>0</v>
      </c>
      <c r="K55" s="138">
        <f t="shared" si="85"/>
        <v>0</v>
      </c>
      <c r="L55" s="138">
        <f t="shared" si="86"/>
        <v>0</v>
      </c>
      <c r="M55" s="138">
        <f t="shared" si="87"/>
        <v>0</v>
      </c>
      <c r="N55" s="138">
        <f t="shared" si="88"/>
        <v>0</v>
      </c>
      <c r="O55" s="138">
        <f t="shared" si="64"/>
        <v>0</v>
      </c>
      <c r="P55" s="138">
        <f t="shared" si="65"/>
        <v>0</v>
      </c>
      <c r="AW55" s="160"/>
    </row>
    <row r="56" spans="1:49" ht="25.15" customHeight="1">
      <c r="A56" s="226"/>
      <c r="B56" s="136" t="s">
        <v>231</v>
      </c>
      <c r="C56" s="138">
        <f t="shared" si="77"/>
        <v>0</v>
      </c>
      <c r="D56" s="138">
        <f t="shared" si="78"/>
        <v>0</v>
      </c>
      <c r="E56" s="138">
        <f t="shared" si="79"/>
        <v>0</v>
      </c>
      <c r="F56" s="138">
        <f t="shared" si="80"/>
        <v>0</v>
      </c>
      <c r="G56" s="138">
        <f t="shared" si="81"/>
        <v>0</v>
      </c>
      <c r="H56" s="138">
        <f t="shared" si="82"/>
        <v>0</v>
      </c>
      <c r="I56" s="138">
        <f t="shared" si="83"/>
        <v>0</v>
      </c>
      <c r="J56" s="138">
        <f t="shared" si="84"/>
        <v>0</v>
      </c>
      <c r="K56" s="138">
        <f t="shared" si="85"/>
        <v>0</v>
      </c>
      <c r="L56" s="138">
        <f t="shared" si="86"/>
        <v>0</v>
      </c>
      <c r="M56" s="138">
        <f t="shared" si="87"/>
        <v>0</v>
      </c>
      <c r="N56" s="138">
        <f t="shared" si="88"/>
        <v>0</v>
      </c>
      <c r="O56" s="138">
        <f t="shared" si="64"/>
        <v>0</v>
      </c>
      <c r="P56" s="138">
        <f t="shared" si="65"/>
        <v>0</v>
      </c>
      <c r="AW56" s="160"/>
    </row>
    <row r="57" spans="1:49" ht="25.15" customHeight="1">
      <c r="A57" s="226"/>
      <c r="B57" s="136" t="s">
        <v>223</v>
      </c>
      <c r="C57" s="138">
        <f t="shared" si="77"/>
        <v>0</v>
      </c>
      <c r="D57" s="138">
        <f t="shared" si="78"/>
        <v>0</v>
      </c>
      <c r="E57" s="138">
        <f t="shared" si="79"/>
        <v>0</v>
      </c>
      <c r="F57" s="138">
        <f t="shared" si="80"/>
        <v>0</v>
      </c>
      <c r="G57" s="138">
        <f t="shared" si="81"/>
        <v>0</v>
      </c>
      <c r="H57" s="138">
        <f t="shared" si="82"/>
        <v>0</v>
      </c>
      <c r="I57" s="138">
        <f t="shared" si="83"/>
        <v>0</v>
      </c>
      <c r="J57" s="138">
        <f t="shared" si="84"/>
        <v>0</v>
      </c>
      <c r="K57" s="138">
        <f t="shared" si="85"/>
        <v>0</v>
      </c>
      <c r="L57" s="138">
        <f t="shared" si="86"/>
        <v>0</v>
      </c>
      <c r="M57" s="138">
        <f t="shared" si="87"/>
        <v>0</v>
      </c>
      <c r="N57" s="138">
        <f t="shared" si="88"/>
        <v>0</v>
      </c>
      <c r="O57" s="138">
        <f t="shared" si="64"/>
        <v>0</v>
      </c>
      <c r="P57" s="138">
        <f t="shared" si="65"/>
        <v>0</v>
      </c>
      <c r="AW57" s="160"/>
    </row>
    <row r="58" spans="1:49" ht="25.15" customHeight="1">
      <c r="A58" s="226"/>
      <c r="B58" s="136" t="s">
        <v>224</v>
      </c>
      <c r="C58" s="138">
        <f t="shared" si="77"/>
        <v>0</v>
      </c>
      <c r="D58" s="138">
        <f t="shared" si="78"/>
        <v>0</v>
      </c>
      <c r="E58" s="138">
        <f t="shared" si="79"/>
        <v>0</v>
      </c>
      <c r="F58" s="138">
        <f t="shared" si="80"/>
        <v>0</v>
      </c>
      <c r="G58" s="138">
        <f t="shared" si="81"/>
        <v>0</v>
      </c>
      <c r="H58" s="138">
        <f t="shared" si="82"/>
        <v>0</v>
      </c>
      <c r="I58" s="138">
        <f t="shared" si="83"/>
        <v>0</v>
      </c>
      <c r="J58" s="138">
        <f t="shared" si="84"/>
        <v>0</v>
      </c>
      <c r="K58" s="138">
        <f t="shared" si="85"/>
        <v>0</v>
      </c>
      <c r="L58" s="138">
        <f t="shared" si="86"/>
        <v>0</v>
      </c>
      <c r="M58" s="138">
        <f t="shared" si="87"/>
        <v>0</v>
      </c>
      <c r="N58" s="138">
        <f t="shared" si="88"/>
        <v>0</v>
      </c>
      <c r="O58" s="138">
        <f t="shared" si="64"/>
        <v>0</v>
      </c>
      <c r="P58" s="138">
        <f t="shared" si="65"/>
        <v>0</v>
      </c>
      <c r="AW58" s="160"/>
    </row>
    <row r="59" spans="1:49" ht="25.15" customHeight="1">
      <c r="A59" s="226"/>
      <c r="B59" s="136" t="s">
        <v>7</v>
      </c>
      <c r="C59" s="138">
        <f t="shared" si="77"/>
        <v>5840.7566150000002</v>
      </c>
      <c r="D59" s="138">
        <f t="shared" si="78"/>
        <v>5734.3479010000001</v>
      </c>
      <c r="E59" s="138">
        <f t="shared" si="79"/>
        <v>9527.9090369999994</v>
      </c>
      <c r="F59" s="138">
        <f t="shared" si="80"/>
        <v>14531.523114000001</v>
      </c>
      <c r="G59" s="138">
        <f t="shared" si="81"/>
        <v>14589.731470000001</v>
      </c>
      <c r="H59" s="138">
        <f t="shared" si="82"/>
        <v>12615.166461999999</v>
      </c>
      <c r="I59" s="138">
        <f t="shared" si="83"/>
        <v>10494.550670000001</v>
      </c>
      <c r="J59" s="138">
        <f t="shared" si="84"/>
        <v>10912.757011999998</v>
      </c>
      <c r="K59" s="138">
        <f t="shared" si="85"/>
        <v>10030.778442999999</v>
      </c>
      <c r="L59" s="138">
        <f t="shared" si="86"/>
        <v>9894.5456950000007</v>
      </c>
      <c r="M59" s="138">
        <f t="shared" si="87"/>
        <v>7379.2738500000005</v>
      </c>
      <c r="N59" s="138">
        <f t="shared" si="88"/>
        <v>5024.4049180000002</v>
      </c>
      <c r="O59" s="138">
        <f t="shared" si="64"/>
        <v>116575.74518700001</v>
      </c>
      <c r="P59" s="138">
        <f t="shared" si="65"/>
        <v>9714.6454322500012</v>
      </c>
      <c r="AW59" s="160"/>
    </row>
    <row r="60" spans="1:49" ht="25.15" customHeight="1">
      <c r="A60" s="226"/>
      <c r="B60" s="136" t="s">
        <v>40</v>
      </c>
      <c r="C60" s="138">
        <f t="shared" si="77"/>
        <v>1497.675</v>
      </c>
      <c r="D60" s="138">
        <f t="shared" si="78"/>
        <v>814.52499999999998</v>
      </c>
      <c r="E60" s="138">
        <f t="shared" si="79"/>
        <v>1019.4699999999999</v>
      </c>
      <c r="F60" s="138">
        <f t="shared" si="80"/>
        <v>856.56499999999994</v>
      </c>
      <c r="G60" s="138">
        <f t="shared" si="81"/>
        <v>551.77499999999998</v>
      </c>
      <c r="H60" s="138">
        <f t="shared" si="82"/>
        <v>1208.6499999999999</v>
      </c>
      <c r="I60" s="138">
        <f t="shared" si="83"/>
        <v>751.46499999999992</v>
      </c>
      <c r="J60" s="138">
        <f t="shared" si="84"/>
        <v>740.95499999999993</v>
      </c>
      <c r="K60" s="138">
        <f t="shared" si="85"/>
        <v>1187.6299999999999</v>
      </c>
      <c r="L60" s="138">
        <f t="shared" si="86"/>
        <v>725.18999999999994</v>
      </c>
      <c r="M60" s="138">
        <f t="shared" si="87"/>
        <v>683.15</v>
      </c>
      <c r="N60" s="138">
        <f t="shared" si="88"/>
        <v>630.59999999999991</v>
      </c>
      <c r="O60" s="138">
        <f t="shared" si="64"/>
        <v>10667.65</v>
      </c>
      <c r="P60" s="138">
        <f t="shared" si="65"/>
        <v>888.9708333333333</v>
      </c>
      <c r="AW60" s="160"/>
    </row>
    <row r="61" spans="1:49" ht="25.15" customHeight="1">
      <c r="A61" s="226"/>
      <c r="B61" s="136" t="s">
        <v>72</v>
      </c>
      <c r="C61" s="138">
        <f t="shared" si="77"/>
        <v>0</v>
      </c>
      <c r="D61" s="138">
        <f t="shared" si="78"/>
        <v>0</v>
      </c>
      <c r="E61" s="138">
        <f t="shared" si="79"/>
        <v>0</v>
      </c>
      <c r="F61" s="138">
        <f t="shared" si="80"/>
        <v>0</v>
      </c>
      <c r="G61" s="138">
        <f t="shared" si="81"/>
        <v>0</v>
      </c>
      <c r="H61" s="138">
        <f t="shared" si="82"/>
        <v>0</v>
      </c>
      <c r="I61" s="138">
        <f t="shared" si="83"/>
        <v>0</v>
      </c>
      <c r="J61" s="138">
        <f t="shared" si="84"/>
        <v>0</v>
      </c>
      <c r="K61" s="138">
        <f t="shared" si="85"/>
        <v>0</v>
      </c>
      <c r="L61" s="138">
        <f t="shared" si="86"/>
        <v>0</v>
      </c>
      <c r="M61" s="138">
        <f t="shared" si="87"/>
        <v>0</v>
      </c>
      <c r="N61" s="138">
        <f t="shared" si="88"/>
        <v>0</v>
      </c>
      <c r="O61" s="138">
        <f t="shared" si="64"/>
        <v>0</v>
      </c>
      <c r="P61" s="138">
        <f t="shared" si="65"/>
        <v>0</v>
      </c>
      <c r="AW61" s="160"/>
    </row>
    <row r="62" spans="1:49" ht="25.15" customHeight="1">
      <c r="A62" s="226"/>
      <c r="B62" s="136" t="s">
        <v>73</v>
      </c>
      <c r="C62" s="138">
        <f t="shared" si="77"/>
        <v>319.24410000000006</v>
      </c>
      <c r="D62" s="138">
        <f t="shared" si="78"/>
        <v>328.387</v>
      </c>
      <c r="E62" s="138">
        <f t="shared" si="79"/>
        <v>286.18900000000002</v>
      </c>
      <c r="F62" s="138">
        <f t="shared" si="80"/>
        <v>297.55</v>
      </c>
      <c r="G62" s="138">
        <f t="shared" si="81"/>
        <v>269.959</v>
      </c>
      <c r="H62" s="138">
        <f t="shared" si="82"/>
        <v>238.58100000000002</v>
      </c>
      <c r="I62" s="138">
        <f t="shared" si="83"/>
        <v>259.68</v>
      </c>
      <c r="J62" s="138">
        <f t="shared" si="84"/>
        <v>264.54900000000004</v>
      </c>
      <c r="K62" s="138">
        <f t="shared" si="85"/>
        <v>306.74700000000001</v>
      </c>
      <c r="L62" s="138">
        <f t="shared" si="86"/>
        <v>240.20400000000001</v>
      </c>
      <c r="M62" s="138">
        <f t="shared" si="87"/>
        <v>261.303</v>
      </c>
      <c r="N62" s="138">
        <f t="shared" si="88"/>
        <v>232.63000000000002</v>
      </c>
      <c r="O62" s="138">
        <f t="shared" si="64"/>
        <v>3305.0231000000003</v>
      </c>
      <c r="P62" s="138">
        <f t="shared" si="65"/>
        <v>275.41859166666671</v>
      </c>
      <c r="AW62" s="160"/>
    </row>
    <row r="63" spans="1:49" ht="25.15" customHeight="1">
      <c r="A63" s="226"/>
      <c r="B63" s="139" t="s">
        <v>29</v>
      </c>
      <c r="C63" s="138">
        <f t="shared" si="77"/>
        <v>1423.7840000000001</v>
      </c>
      <c r="D63" s="138">
        <f t="shared" si="78"/>
        <v>1293.864</v>
      </c>
      <c r="E63" s="138">
        <f t="shared" si="79"/>
        <v>1261.848</v>
      </c>
      <c r="F63" s="138">
        <f t="shared" si="80"/>
        <v>1006.6479999999999</v>
      </c>
      <c r="G63" s="138">
        <f t="shared" si="81"/>
        <v>1887.0879999999997</v>
      </c>
      <c r="H63" s="138">
        <f t="shared" si="82"/>
        <v>1359.9839999999999</v>
      </c>
      <c r="I63" s="138">
        <f t="shared" si="83"/>
        <v>1559.7359999999999</v>
      </c>
      <c r="J63" s="138">
        <f t="shared" si="84"/>
        <v>1243.752</v>
      </c>
      <c r="K63" s="138">
        <f t="shared" si="85"/>
        <v>1301.9839999999999</v>
      </c>
      <c r="L63" s="138">
        <f t="shared" si="86"/>
        <v>1408.9359999999997</v>
      </c>
      <c r="M63" s="138">
        <f t="shared" si="87"/>
        <v>1383.8799999999999</v>
      </c>
      <c r="N63" s="138">
        <f t="shared" si="88"/>
        <v>1074.856</v>
      </c>
      <c r="O63" s="138">
        <f t="shared" si="64"/>
        <v>16206.36</v>
      </c>
      <c r="P63" s="138">
        <f t="shared" si="65"/>
        <v>1350.53</v>
      </c>
      <c r="AW63" s="160"/>
    </row>
    <row r="64" spans="1:49" ht="25.15" customHeight="1">
      <c r="A64" s="226"/>
      <c r="B64" s="141" t="s">
        <v>99</v>
      </c>
      <c r="C64" s="138">
        <f t="shared" si="66"/>
        <v>0</v>
      </c>
      <c r="D64" s="138">
        <f t="shared" ref="D64" si="89">I25</f>
        <v>0</v>
      </c>
      <c r="E64" s="138">
        <f t="shared" si="67"/>
        <v>0</v>
      </c>
      <c r="F64" s="138">
        <f t="shared" si="68"/>
        <v>0</v>
      </c>
      <c r="G64" s="138">
        <f t="shared" si="69"/>
        <v>0</v>
      </c>
      <c r="H64" s="138">
        <f t="shared" si="70"/>
        <v>0</v>
      </c>
      <c r="I64" s="138">
        <f t="shared" si="71"/>
        <v>0</v>
      </c>
      <c r="J64" s="138">
        <f t="shared" si="72"/>
        <v>0</v>
      </c>
      <c r="K64" s="138">
        <f t="shared" si="73"/>
        <v>0</v>
      </c>
      <c r="L64" s="138">
        <f t="shared" si="74"/>
        <v>0</v>
      </c>
      <c r="M64" s="138">
        <f t="shared" si="75"/>
        <v>0</v>
      </c>
      <c r="N64" s="138">
        <f t="shared" si="76"/>
        <v>0</v>
      </c>
      <c r="O64" s="138">
        <f t="shared" si="64"/>
        <v>0</v>
      </c>
      <c r="P64" s="138">
        <f t="shared" si="65"/>
        <v>0</v>
      </c>
      <c r="AW64" s="160"/>
    </row>
    <row r="65" spans="1:49" ht="25.15" customHeight="1">
      <c r="A65" s="226"/>
      <c r="B65" s="142" t="s">
        <v>230</v>
      </c>
      <c r="C65" s="138">
        <f>'สรุปการคำนวณ ปี 2568'!D86</f>
        <v>1998</v>
      </c>
      <c r="D65" s="138">
        <f>'สรุปการคำนวณ ปี 2568'!E86</f>
        <v>2244</v>
      </c>
      <c r="E65" s="138">
        <f>'สรุปการคำนวณ ปี 2568'!F86</f>
        <v>2220</v>
      </c>
      <c r="F65" s="138">
        <f>'สรุปการคำนวณ ปี 2568'!G86</f>
        <v>1764</v>
      </c>
      <c r="G65" s="138">
        <f>'สรุปการคำนวณ ปี 2568'!H86</f>
        <v>2100</v>
      </c>
      <c r="H65" s="138">
        <f>'สรุปการคำนวณ ปี 2568'!I86</f>
        <v>2058</v>
      </c>
      <c r="I65" s="138">
        <f>'สรุปการคำนวณ ปี 2568'!J86</f>
        <v>2124</v>
      </c>
      <c r="J65" s="138">
        <f>'สรุปการคำนวณ ปี 2568'!K86</f>
        <v>2454</v>
      </c>
      <c r="K65" s="138">
        <f>'สรุปการคำนวณ ปี 2568'!L86</f>
        <v>1716</v>
      </c>
      <c r="L65" s="138">
        <f>'สรุปการคำนวณ ปี 2568'!M86</f>
        <v>1422</v>
      </c>
      <c r="M65" s="138">
        <f>'สรุปการคำนวณ ปี 2568'!N86</f>
        <v>1234</v>
      </c>
      <c r="N65" s="138">
        <f>'สรุปการคำนวณ ปี 2568'!O86</f>
        <v>1436</v>
      </c>
      <c r="O65" s="138">
        <f t="shared" si="64"/>
        <v>22770</v>
      </c>
      <c r="P65" s="138">
        <f t="shared" si="65"/>
        <v>1897.5</v>
      </c>
      <c r="AW65" s="160"/>
    </row>
    <row r="66" spans="1:49" ht="25.15" customHeight="1">
      <c r="A66" s="226"/>
      <c r="B66" s="142" t="s">
        <v>233</v>
      </c>
      <c r="C66" s="143">
        <f>'สรุปการคำนวณ ปี 2567'!$G$26</f>
        <v>10316.888372399999</v>
      </c>
      <c r="D66" s="143">
        <f>'สรุปการคำนวณ ปี 2567'!$I$26</f>
        <v>8735.0174869999992</v>
      </c>
      <c r="E66" s="143">
        <f>'สรุปการคำนวณ ปี 2567'!$K$26</f>
        <v>12665.643731799999</v>
      </c>
      <c r="F66" s="143">
        <f>'สรุปการคำนวณ ปี 2567'!$M$26</f>
        <v>17194.686053600002</v>
      </c>
      <c r="G66" s="143">
        <f>'สรุปการคำนวณ ปี 2567'!$O$26</f>
        <v>18213.976547800001</v>
      </c>
      <c r="H66" s="143">
        <f>'สรุปการคำนวณ ปี 2567'!$Q$26</f>
        <v>16205.447349799999</v>
      </c>
      <c r="I66" s="143">
        <f>'สรุปการคำนวณ ปี 2567'!$S$26</f>
        <v>13687.276465000003</v>
      </c>
      <c r="J66" s="143">
        <f>'สรุปการคำนวณ ปี 2567'!$U$26</f>
        <v>13730.2878102</v>
      </c>
      <c r="K66" s="143">
        <f>'สรุปการคำนวณ ปี 2567'!$W$26</f>
        <v>13162.213038599999</v>
      </c>
      <c r="L66" s="143">
        <f>'สรุปการคำนวณ ปี 2567'!$Y$26</f>
        <v>13068.295359200001</v>
      </c>
      <c r="M66" s="143">
        <f>'สรุปการคำนวณ ปี 2567'!$AA$26</f>
        <v>10662.853539799999</v>
      </c>
      <c r="N66" s="145">
        <f>'สรุปการคำนวณ ปี 2567'!$AC$26</f>
        <v>7331.9890100000002</v>
      </c>
      <c r="O66" s="138">
        <f t="shared" ref="O66" si="90">SUM(C66:N66)</f>
        <v>154974.5747652</v>
      </c>
      <c r="P66" s="138">
        <f t="shared" ref="P66" si="91">AVERAGE(C66:N66)</f>
        <v>12914.547897099999</v>
      </c>
      <c r="AW66" s="160"/>
    </row>
    <row r="67" spans="1:49" ht="25.15" customHeight="1">
      <c r="A67" s="226"/>
      <c r="B67" s="142" t="s">
        <v>234</v>
      </c>
      <c r="C67" s="138">
        <f t="shared" ref="C67:N67" si="92">C66/C65</f>
        <v>5.1636077939939931</v>
      </c>
      <c r="D67" s="138">
        <f t="shared" si="92"/>
        <v>3.8926102883244202</v>
      </c>
      <c r="E67" s="138">
        <f t="shared" si="92"/>
        <v>5.7052449242342336</v>
      </c>
      <c r="F67" s="138">
        <f t="shared" si="92"/>
        <v>9.7475544521541959</v>
      </c>
      <c r="G67" s="138">
        <f t="shared" si="92"/>
        <v>8.673322165619048</v>
      </c>
      <c r="H67" s="138">
        <f t="shared" si="92"/>
        <v>7.874367031000971</v>
      </c>
      <c r="I67" s="138">
        <f t="shared" si="92"/>
        <v>6.4441037970809809</v>
      </c>
      <c r="J67" s="138">
        <f t="shared" si="92"/>
        <v>5.5950643073349635</v>
      </c>
      <c r="K67" s="138">
        <f t="shared" si="92"/>
        <v>7.6702873185314679</v>
      </c>
      <c r="L67" s="138">
        <f t="shared" si="92"/>
        <v>9.1900811246132221</v>
      </c>
      <c r="M67" s="138">
        <f t="shared" si="92"/>
        <v>8.6408861748784425</v>
      </c>
      <c r="N67" s="138">
        <f t="shared" si="92"/>
        <v>5.1058419289693591</v>
      </c>
      <c r="O67" s="138">
        <f>SUM(C67:N67)</f>
        <v>83.702971306735293</v>
      </c>
      <c r="P67" s="138">
        <f>AVERAGE(C67:N67)</f>
        <v>6.975247608894608</v>
      </c>
      <c r="AW67" s="160"/>
    </row>
    <row r="68" spans="1:49" ht="25.15" customHeight="1">
      <c r="A68" s="195"/>
      <c r="B68" s="193"/>
      <c r="J68" s="144"/>
      <c r="AW68" s="160"/>
    </row>
    <row r="69" spans="1:49" ht="25.15" customHeight="1">
      <c r="A69" s="195"/>
      <c r="B69" s="193"/>
      <c r="C69" s="227"/>
      <c r="D69" s="227"/>
      <c r="E69" s="227"/>
      <c r="F69" s="228"/>
      <c r="G69" s="227"/>
      <c r="H69" s="227"/>
      <c r="I69" s="227"/>
      <c r="J69" s="227"/>
      <c r="K69" s="227"/>
      <c r="L69" s="227"/>
      <c r="M69" s="227"/>
      <c r="N69" s="227"/>
      <c r="AW69" s="160"/>
    </row>
    <row r="70" spans="1:49" ht="25.15" customHeight="1">
      <c r="A70" s="195"/>
      <c r="B70" s="193"/>
      <c r="J70" s="144"/>
      <c r="AW70" s="160"/>
    </row>
    <row r="71" spans="1:49" ht="25.15" customHeight="1">
      <c r="A71" s="195"/>
      <c r="B71" s="193"/>
      <c r="J71" s="144"/>
      <c r="AW71" s="160"/>
    </row>
    <row r="72" spans="1:49" ht="25.15" customHeight="1">
      <c r="A72" s="195"/>
      <c r="B72" s="193"/>
      <c r="J72" s="144"/>
      <c r="AW72" s="160"/>
    </row>
    <row r="73" spans="1:49" ht="25.15" customHeight="1">
      <c r="A73" s="195"/>
      <c r="B73" s="193"/>
      <c r="J73" s="144"/>
      <c r="AW73" s="160"/>
    </row>
    <row r="74" spans="1:49" ht="25.15" customHeight="1">
      <c r="A74" s="195"/>
      <c r="B74" s="193"/>
      <c r="J74" s="144"/>
      <c r="AW74" s="160"/>
    </row>
    <row r="75" spans="1:49" ht="25.15" customHeight="1">
      <c r="A75" s="195"/>
      <c r="B75" s="193"/>
      <c r="J75" s="144"/>
      <c r="AW75" s="160"/>
    </row>
    <row r="76" spans="1:49" ht="25.15" customHeight="1">
      <c r="A76" s="195"/>
      <c r="B76" s="193"/>
      <c r="J76" s="144"/>
      <c r="AW76" s="160"/>
    </row>
    <row r="77" spans="1:49" ht="25.15" customHeight="1">
      <c r="A77" s="195"/>
      <c r="B77" s="193"/>
      <c r="J77" s="144"/>
      <c r="AW77" s="160"/>
    </row>
    <row r="78" spans="1:49" ht="25.15" customHeight="1">
      <c r="A78" s="195"/>
      <c r="B78" s="193"/>
      <c r="J78" s="144"/>
      <c r="AW78" s="160"/>
    </row>
    <row r="79" spans="1:49" ht="25.15" customHeight="1">
      <c r="A79" s="195"/>
      <c r="B79" s="193"/>
      <c r="J79" s="144"/>
      <c r="AW79" s="160"/>
    </row>
    <row r="80" spans="1:49" ht="25.15" customHeight="1">
      <c r="A80" s="195"/>
      <c r="B80" s="193"/>
      <c r="J80" s="144"/>
      <c r="AW80" s="160"/>
    </row>
    <row r="81" spans="1:49" ht="25.15" customHeight="1">
      <c r="A81" s="195"/>
      <c r="B81" s="193"/>
      <c r="J81" s="144"/>
      <c r="AW81" s="160"/>
    </row>
    <row r="82" spans="1:49" ht="25.15" customHeight="1">
      <c r="A82" s="195"/>
      <c r="B82" s="193"/>
      <c r="J82" s="144"/>
      <c r="AW82" s="160"/>
    </row>
    <row r="83" spans="1:49" ht="25.15" customHeight="1">
      <c r="J83" s="144"/>
      <c r="AW83" s="160"/>
    </row>
    <row r="84" spans="1:49" ht="25.15" customHeight="1">
      <c r="J84" s="144"/>
      <c r="AW84" s="160"/>
    </row>
    <row r="85" spans="1:49" ht="25.15" customHeight="1">
      <c r="J85" s="144"/>
      <c r="AW85" s="160"/>
    </row>
    <row r="86" spans="1:49" ht="25.15" customHeight="1">
      <c r="J86" s="144"/>
    </row>
    <row r="87" spans="1:49" ht="25.15" customHeight="1">
      <c r="J87" s="144"/>
    </row>
    <row r="88" spans="1:49" ht="25.15" customHeight="1">
      <c r="J88" s="144"/>
    </row>
  </sheetData>
  <mergeCells count="28">
    <mergeCell ref="AJ16:AK16"/>
    <mergeCell ref="A2:AE2"/>
    <mergeCell ref="A3:A5"/>
    <mergeCell ref="B3:B5"/>
    <mergeCell ref="C3:C5"/>
    <mergeCell ref="D3:D5"/>
    <mergeCell ref="E3:E5"/>
    <mergeCell ref="F3:AD3"/>
    <mergeCell ref="AE3:AE5"/>
    <mergeCell ref="F4:G4"/>
    <mergeCell ref="H4:I4"/>
    <mergeCell ref="Z4:AA4"/>
    <mergeCell ref="AB4:AC4"/>
    <mergeCell ref="AD4:AD5"/>
    <mergeCell ref="R4:S4"/>
    <mergeCell ref="AH4:AH5"/>
    <mergeCell ref="X4:Y4"/>
    <mergeCell ref="A6:A19"/>
    <mergeCell ref="J4:K4"/>
    <mergeCell ref="L4:M4"/>
    <mergeCell ref="N4:O4"/>
    <mergeCell ref="P4:Q4"/>
    <mergeCell ref="T4:U4"/>
    <mergeCell ref="B47:P47"/>
    <mergeCell ref="A21:A25"/>
    <mergeCell ref="A26:E26"/>
    <mergeCell ref="B36:E36"/>
    <mergeCell ref="V4:W4"/>
  </mergeCells>
  <pageMargins left="0.51181102362204722" right="0.11811023622047245" top="0.35433070866141736" bottom="0.35433070866141736" header="0.31496062992125984" footer="0.31496062992125984"/>
  <pageSetup paperSize="9" scale="41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</sheetPr>
  <dimension ref="A1:R29"/>
  <sheetViews>
    <sheetView zoomScale="70" zoomScaleNormal="70" workbookViewId="0">
      <selection activeCell="C3" sqref="C3"/>
    </sheetView>
  </sheetViews>
  <sheetFormatPr defaultColWidth="25.42578125" defaultRowHeight="24"/>
  <cols>
    <col min="1" max="1" width="41" style="6" customWidth="1"/>
    <col min="2" max="2" width="24.140625" style="6" customWidth="1"/>
    <col min="3" max="15" width="10.5703125" style="6" customWidth="1"/>
    <col min="16" max="16" width="3.140625" style="6" customWidth="1"/>
    <col min="17" max="17" width="13" style="6" customWidth="1"/>
    <col min="18" max="16384" width="25.42578125" style="6"/>
  </cols>
  <sheetData>
    <row r="1" spans="1:18" ht="29.25">
      <c r="A1" s="5" t="s">
        <v>42</v>
      </c>
      <c r="B1" s="3" t="s">
        <v>43</v>
      </c>
      <c r="C1" s="3" t="s">
        <v>18</v>
      </c>
      <c r="D1" s="3" t="s">
        <v>19</v>
      </c>
      <c r="E1" s="3" t="s">
        <v>20</v>
      </c>
      <c r="F1" s="3" t="s">
        <v>21</v>
      </c>
      <c r="G1" s="3" t="s">
        <v>66</v>
      </c>
      <c r="H1" s="3" t="s">
        <v>67</v>
      </c>
      <c r="I1" s="3" t="s">
        <v>23</v>
      </c>
      <c r="J1" s="3" t="s">
        <v>24</v>
      </c>
      <c r="K1" s="3" t="s">
        <v>25</v>
      </c>
      <c r="L1" s="3" t="s">
        <v>26</v>
      </c>
      <c r="M1" s="3" t="s">
        <v>22</v>
      </c>
      <c r="N1" s="3" t="s">
        <v>27</v>
      </c>
      <c r="O1" s="2" t="s">
        <v>44</v>
      </c>
      <c r="Q1" s="21" t="s">
        <v>76</v>
      </c>
    </row>
    <row r="2" spans="1:18" ht="29.25">
      <c r="B2" s="4" t="s">
        <v>64</v>
      </c>
      <c r="C2" s="222">
        <v>22</v>
      </c>
      <c r="D2" s="222">
        <v>19</v>
      </c>
      <c r="E2" s="222">
        <v>22</v>
      </c>
      <c r="F2" s="222">
        <v>18</v>
      </c>
      <c r="G2" s="222">
        <v>19</v>
      </c>
      <c r="H2" s="222">
        <v>21</v>
      </c>
      <c r="I2" s="222">
        <v>19</v>
      </c>
      <c r="J2" s="222">
        <v>20</v>
      </c>
      <c r="K2" s="222">
        <v>20</v>
      </c>
      <c r="L2" s="222">
        <v>20</v>
      </c>
      <c r="M2" s="222">
        <v>19</v>
      </c>
      <c r="N2" s="222">
        <v>20</v>
      </c>
      <c r="O2" s="223">
        <f>SUM(C2:N2)</f>
        <v>239</v>
      </c>
      <c r="Q2" s="20">
        <f>D23*E23*F23*H23*I23</f>
        <v>1.2E-2</v>
      </c>
      <c r="R2" s="6" t="s">
        <v>78</v>
      </c>
    </row>
    <row r="3" spans="1:18">
      <c r="B3" s="4" t="s">
        <v>63</v>
      </c>
      <c r="C3" s="222">
        <v>300</v>
      </c>
      <c r="D3" s="222">
        <v>300</v>
      </c>
      <c r="E3" s="222">
        <v>300</v>
      </c>
      <c r="F3" s="222">
        <v>300</v>
      </c>
      <c r="G3" s="222">
        <v>300</v>
      </c>
      <c r="H3" s="222">
        <v>300</v>
      </c>
      <c r="I3" s="222">
        <v>300</v>
      </c>
      <c r="J3" s="222">
        <v>300</v>
      </c>
      <c r="K3" s="222">
        <v>300</v>
      </c>
      <c r="L3" s="222">
        <v>300</v>
      </c>
      <c r="M3" s="222">
        <v>300</v>
      </c>
      <c r="N3" s="222">
        <v>300</v>
      </c>
      <c r="O3" s="223">
        <f>SUM(C3:N3)</f>
        <v>3600</v>
      </c>
      <c r="P3" s="7"/>
    </row>
    <row r="4" spans="1:18">
      <c r="B4" s="28" t="s">
        <v>51</v>
      </c>
      <c r="C4" s="224">
        <f>C2*C3*$Q$2</f>
        <v>79.2</v>
      </c>
      <c r="D4" s="224">
        <f t="shared" ref="D4:N4" si="0">D2*D3*$Q$2</f>
        <v>68.400000000000006</v>
      </c>
      <c r="E4" s="224">
        <f t="shared" si="0"/>
        <v>79.2</v>
      </c>
      <c r="F4" s="224">
        <f t="shared" si="0"/>
        <v>64.8</v>
      </c>
      <c r="G4" s="224">
        <f t="shared" si="0"/>
        <v>68.400000000000006</v>
      </c>
      <c r="H4" s="224">
        <f t="shared" si="0"/>
        <v>75.600000000000009</v>
      </c>
      <c r="I4" s="224">
        <f t="shared" si="0"/>
        <v>68.400000000000006</v>
      </c>
      <c r="J4" s="224">
        <f t="shared" si="0"/>
        <v>72</v>
      </c>
      <c r="K4" s="224">
        <f t="shared" si="0"/>
        <v>72</v>
      </c>
      <c r="L4" s="224">
        <f t="shared" si="0"/>
        <v>72</v>
      </c>
      <c r="M4" s="224">
        <f t="shared" si="0"/>
        <v>68.400000000000006</v>
      </c>
      <c r="N4" s="224">
        <f t="shared" si="0"/>
        <v>72</v>
      </c>
      <c r="O4" s="223">
        <f>SUM(C4:N4)</f>
        <v>860.4</v>
      </c>
    </row>
    <row r="5" spans="1:18">
      <c r="B5" s="8" t="s">
        <v>65</v>
      </c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</row>
    <row r="9" spans="1:18">
      <c r="A9" s="9" t="s">
        <v>53</v>
      </c>
    </row>
    <row r="10" spans="1:18" ht="96">
      <c r="A10" s="10" t="s">
        <v>49</v>
      </c>
    </row>
    <row r="12" spans="1:18" ht="96">
      <c r="A12" s="10" t="s">
        <v>50</v>
      </c>
    </row>
    <row r="14" spans="1:18" ht="54.75" customHeight="1">
      <c r="A14" s="10" t="s">
        <v>77</v>
      </c>
    </row>
    <row r="22" spans="1:10" ht="72">
      <c r="D22" s="11" t="s">
        <v>46</v>
      </c>
      <c r="E22" s="11" t="s">
        <v>47</v>
      </c>
      <c r="F22" s="11" t="s">
        <v>48</v>
      </c>
      <c r="G22" s="12" t="s">
        <v>52</v>
      </c>
      <c r="H22" s="12" t="s">
        <v>75</v>
      </c>
      <c r="I22" s="13">
        <v>1E-3</v>
      </c>
      <c r="J22" s="12" t="s">
        <v>74</v>
      </c>
    </row>
    <row r="23" spans="1:10">
      <c r="A23" s="29" t="s">
        <v>51</v>
      </c>
      <c r="B23" s="14" t="s">
        <v>10</v>
      </c>
      <c r="C23" s="15">
        <f>D23*E23*F23*H23*I23*J23</f>
        <v>2.8679999999999999</v>
      </c>
      <c r="D23" s="16">
        <v>1</v>
      </c>
      <c r="E23" s="16">
        <v>1</v>
      </c>
      <c r="F23" s="16">
        <v>0.3</v>
      </c>
      <c r="G23" s="17">
        <f>O3</f>
        <v>3600</v>
      </c>
      <c r="H23" s="16">
        <v>40</v>
      </c>
      <c r="I23" s="16">
        <f>I22</f>
        <v>1E-3</v>
      </c>
      <c r="J23" s="16">
        <f>O2</f>
        <v>239</v>
      </c>
    </row>
    <row r="27" spans="1:10" ht="28.5" customHeight="1"/>
    <row r="29" spans="1:10" ht="43.5" customHeight="1">
      <c r="D29" s="18">
        <f>D23*E23*F23*G23*H23*J23</f>
        <v>10324800</v>
      </c>
    </row>
  </sheetData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F0"/>
  </sheetPr>
  <dimension ref="A1:P18"/>
  <sheetViews>
    <sheetView topLeftCell="A2" zoomScale="70" zoomScaleNormal="70" workbookViewId="0">
      <selection activeCell="Z10" sqref="Z10"/>
    </sheetView>
  </sheetViews>
  <sheetFormatPr defaultColWidth="9" defaultRowHeight="24"/>
  <cols>
    <col min="1" max="1" width="25" style="6" customWidth="1"/>
    <col min="2" max="2" width="10" style="6" customWidth="1"/>
    <col min="3" max="3" width="7.7109375" style="6" customWidth="1"/>
    <col min="4" max="14" width="6.5703125" style="6" customWidth="1"/>
    <col min="15" max="16384" width="9" style="6"/>
  </cols>
  <sheetData>
    <row r="1" spans="1:16">
      <c r="A1" s="307" t="s">
        <v>79</v>
      </c>
      <c r="B1" s="308"/>
    </row>
    <row r="2" spans="1:16">
      <c r="A2" s="308"/>
      <c r="B2" s="308"/>
      <c r="C2" s="16" t="s">
        <v>18</v>
      </c>
      <c r="D2" s="16" t="s">
        <v>19</v>
      </c>
      <c r="E2" s="16" t="s">
        <v>20</v>
      </c>
      <c r="F2" s="16" t="s">
        <v>21</v>
      </c>
      <c r="G2" s="16" t="s">
        <v>66</v>
      </c>
      <c r="H2" s="16" t="s">
        <v>67</v>
      </c>
      <c r="I2" s="16" t="s">
        <v>23</v>
      </c>
      <c r="J2" s="16" t="s">
        <v>24</v>
      </c>
      <c r="K2" s="16" t="s">
        <v>25</v>
      </c>
      <c r="L2" s="16" t="s">
        <v>26</v>
      </c>
      <c r="M2" s="16" t="s">
        <v>22</v>
      </c>
      <c r="N2" s="16" t="s">
        <v>27</v>
      </c>
      <c r="O2" s="16" t="s">
        <v>28</v>
      </c>
    </row>
    <row r="3" spans="1:16">
      <c r="A3" s="6" t="s">
        <v>70</v>
      </c>
      <c r="C3" s="225">
        <f>'สรุปการคำนวณ ปี 2567'!F23</f>
        <v>590.1</v>
      </c>
      <c r="D3" s="225">
        <f>'สรุปการคำนวณ ปี 2567'!H23</f>
        <v>607</v>
      </c>
      <c r="E3" s="225">
        <f>'สรุปการคำนวณ ปี 2567'!J23</f>
        <v>529</v>
      </c>
      <c r="F3" s="225">
        <f>'สรุปการคำนวณ ปี 2567'!L23</f>
        <v>550</v>
      </c>
      <c r="G3" s="225">
        <f>'สรุปการคำนวณ ปี 2567'!N23</f>
        <v>499</v>
      </c>
      <c r="H3" s="225">
        <f>'สรุปการคำนวณ ปี 2567'!P23</f>
        <v>441</v>
      </c>
      <c r="I3" s="225">
        <f>'สรุปการคำนวณ ปี 2567'!R23</f>
        <v>480</v>
      </c>
      <c r="J3" s="225">
        <f>'สรุปการคำนวณ ปี 2567'!T23</f>
        <v>489</v>
      </c>
      <c r="K3" s="225">
        <f>'สรุปการคำนวณ ปี 2567'!V23</f>
        <v>567</v>
      </c>
      <c r="L3" s="225">
        <f>'สรุปการคำนวณ ปี 2567'!X23</f>
        <v>444</v>
      </c>
      <c r="M3" s="225">
        <f>'สรุปการคำนวณ ปี 2567'!Z23</f>
        <v>483</v>
      </c>
      <c r="N3" s="225">
        <f>'สรุปการคำนวณ ปี 2567'!AB23</f>
        <v>430</v>
      </c>
      <c r="O3" s="16">
        <f>SUM(C3:N3)</f>
        <v>6109.1</v>
      </c>
    </row>
    <row r="4" spans="1:16">
      <c r="A4" s="6" t="s">
        <v>71</v>
      </c>
      <c r="C4" s="220">
        <f>C3*0.8</f>
        <v>472.08000000000004</v>
      </c>
      <c r="D4" s="220">
        <f t="shared" ref="D4:O4" si="0">D3*0.8</f>
        <v>485.6</v>
      </c>
      <c r="E4" s="220">
        <f t="shared" si="0"/>
        <v>423.20000000000005</v>
      </c>
      <c r="F4" s="220">
        <f t="shared" si="0"/>
        <v>440</v>
      </c>
      <c r="G4" s="220">
        <f t="shared" si="0"/>
        <v>399.20000000000005</v>
      </c>
      <c r="H4" s="220">
        <f t="shared" si="0"/>
        <v>352.8</v>
      </c>
      <c r="I4" s="220">
        <f t="shared" si="0"/>
        <v>384</v>
      </c>
      <c r="J4" s="220">
        <f t="shared" si="0"/>
        <v>391.20000000000005</v>
      </c>
      <c r="K4" s="220">
        <f t="shared" si="0"/>
        <v>453.6</v>
      </c>
      <c r="L4" s="220">
        <f t="shared" si="0"/>
        <v>355.20000000000005</v>
      </c>
      <c r="M4" s="220">
        <f t="shared" si="0"/>
        <v>386.40000000000003</v>
      </c>
      <c r="N4" s="220">
        <f t="shared" si="0"/>
        <v>344</v>
      </c>
      <c r="O4" s="25">
        <f t="shared" si="0"/>
        <v>4887.2800000000007</v>
      </c>
    </row>
    <row r="5" spans="1:16">
      <c r="A5" s="6" t="s">
        <v>54</v>
      </c>
    </row>
    <row r="7" spans="1:16">
      <c r="A7" s="26" t="s">
        <v>92</v>
      </c>
      <c r="G7" s="6" t="s">
        <v>91</v>
      </c>
      <c r="H7" s="30">
        <v>0.05</v>
      </c>
      <c r="I7" s="6" t="s">
        <v>88</v>
      </c>
      <c r="L7" s="11"/>
    </row>
    <row r="8" spans="1:16">
      <c r="A8" s="23" t="s">
        <v>68</v>
      </c>
    </row>
    <row r="9" spans="1:16">
      <c r="A9" s="23" t="s">
        <v>85</v>
      </c>
    </row>
    <row r="10" spans="1:16">
      <c r="A10" s="23" t="s">
        <v>69</v>
      </c>
    </row>
    <row r="11" spans="1:16">
      <c r="A11" s="22" t="s">
        <v>268</v>
      </c>
      <c r="B11" s="24" t="s">
        <v>18</v>
      </c>
      <c r="C11" s="16" t="s">
        <v>19</v>
      </c>
      <c r="D11" s="16" t="s">
        <v>20</v>
      </c>
      <c r="E11" s="16" t="s">
        <v>21</v>
      </c>
      <c r="F11" s="16" t="s">
        <v>66</v>
      </c>
      <c r="G11" s="16" t="s">
        <v>67</v>
      </c>
      <c r="H11" s="16" t="s">
        <v>23</v>
      </c>
      <c r="I11" s="16" t="s">
        <v>24</v>
      </c>
      <c r="J11" s="16" t="s">
        <v>25</v>
      </c>
      <c r="K11" s="16" t="s">
        <v>26</v>
      </c>
      <c r="L11" s="16" t="s">
        <v>22</v>
      </c>
      <c r="M11" s="16" t="s">
        <v>27</v>
      </c>
      <c r="N11" s="16" t="s">
        <v>28</v>
      </c>
    </row>
    <row r="12" spans="1:16">
      <c r="A12" s="6" t="s">
        <v>55</v>
      </c>
      <c r="B12" s="220">
        <f t="shared" ref="B12:N12" si="1">C4</f>
        <v>472.08000000000004</v>
      </c>
      <c r="C12" s="220">
        <f t="shared" si="1"/>
        <v>485.6</v>
      </c>
      <c r="D12" s="220">
        <f t="shared" si="1"/>
        <v>423.20000000000005</v>
      </c>
      <c r="E12" s="220">
        <f t="shared" si="1"/>
        <v>440</v>
      </c>
      <c r="F12" s="220">
        <f t="shared" si="1"/>
        <v>399.20000000000005</v>
      </c>
      <c r="G12" s="220">
        <f t="shared" si="1"/>
        <v>352.8</v>
      </c>
      <c r="H12" s="220">
        <f t="shared" si="1"/>
        <v>384</v>
      </c>
      <c r="I12" s="220">
        <f t="shared" si="1"/>
        <v>391.20000000000005</v>
      </c>
      <c r="J12" s="220">
        <f t="shared" si="1"/>
        <v>453.6</v>
      </c>
      <c r="K12" s="220">
        <f t="shared" si="1"/>
        <v>355.20000000000005</v>
      </c>
      <c r="L12" s="220">
        <f t="shared" si="1"/>
        <v>386.40000000000003</v>
      </c>
      <c r="M12" s="220">
        <f t="shared" si="1"/>
        <v>344</v>
      </c>
      <c r="N12" s="25">
        <f t="shared" si="1"/>
        <v>4887.2800000000007</v>
      </c>
    </row>
    <row r="13" spans="1:16">
      <c r="A13" s="27" t="s">
        <v>56</v>
      </c>
      <c r="B13" s="201">
        <f t="shared" ref="B13:N13" si="2">$H$7*B12*0.12</f>
        <v>2.8324800000000003</v>
      </c>
      <c r="C13" s="201">
        <f t="shared" si="2"/>
        <v>2.9136000000000002</v>
      </c>
      <c r="D13" s="201">
        <f t="shared" si="2"/>
        <v>2.5392000000000006</v>
      </c>
      <c r="E13" s="201">
        <f t="shared" si="2"/>
        <v>2.6399999999999997</v>
      </c>
      <c r="F13" s="201">
        <f t="shared" si="2"/>
        <v>2.3952000000000004</v>
      </c>
      <c r="G13" s="201">
        <f t="shared" si="2"/>
        <v>2.1168</v>
      </c>
      <c r="H13" s="201">
        <f t="shared" si="2"/>
        <v>2.3040000000000003</v>
      </c>
      <c r="I13" s="201">
        <f t="shared" si="2"/>
        <v>2.3472000000000004</v>
      </c>
      <c r="J13" s="201">
        <f t="shared" si="2"/>
        <v>2.7216000000000005</v>
      </c>
      <c r="K13" s="201">
        <f t="shared" si="2"/>
        <v>2.1312000000000002</v>
      </c>
      <c r="L13" s="201">
        <f t="shared" si="2"/>
        <v>2.3184000000000005</v>
      </c>
      <c r="M13" s="201">
        <f t="shared" si="2"/>
        <v>2.0640000000000001</v>
      </c>
      <c r="N13" s="221">
        <f t="shared" si="2"/>
        <v>29.323680000000003</v>
      </c>
    </row>
    <row r="14" spans="1:16">
      <c r="A14" s="6" t="s">
        <v>86</v>
      </c>
    </row>
    <row r="15" spans="1:16" ht="25.5" customHeight="1">
      <c r="A15" s="309" t="s">
        <v>93</v>
      </c>
      <c r="B15" s="309"/>
      <c r="C15" s="309"/>
      <c r="D15" s="309"/>
      <c r="E15" s="309"/>
      <c r="F15" s="309"/>
      <c r="G15" s="309"/>
      <c r="H15" s="309"/>
      <c r="I15" s="309"/>
      <c r="J15" s="309"/>
      <c r="K15" s="309"/>
      <c r="L15" s="309"/>
      <c r="M15" s="309"/>
      <c r="N15" s="309"/>
    </row>
    <row r="16" spans="1:16">
      <c r="A16" s="309" t="s">
        <v>94</v>
      </c>
      <c r="B16" s="309"/>
      <c r="C16" s="309"/>
      <c r="D16" s="309"/>
      <c r="E16" s="309"/>
      <c r="F16" s="309"/>
      <c r="G16" s="309"/>
      <c r="H16" s="309"/>
      <c r="I16" s="309"/>
      <c r="J16" s="309"/>
      <c r="K16" s="309"/>
      <c r="L16" s="309"/>
      <c r="M16" s="309"/>
      <c r="N16" s="309"/>
      <c r="P16" s="6" t="s">
        <v>90</v>
      </c>
    </row>
    <row r="17" spans="1:6" ht="29.25">
      <c r="A17" s="31" t="s">
        <v>87</v>
      </c>
      <c r="B17" s="31"/>
      <c r="C17" s="31"/>
      <c r="D17" s="31"/>
      <c r="E17" s="31"/>
      <c r="F17" s="31"/>
    </row>
    <row r="18" spans="1:6">
      <c r="A18" s="6" t="s">
        <v>95</v>
      </c>
    </row>
  </sheetData>
  <mergeCells count="3">
    <mergeCell ref="A1:B2"/>
    <mergeCell ref="A15:N15"/>
    <mergeCell ref="A16:N16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M184"/>
  <sheetViews>
    <sheetView view="pageBreakPreview" topLeftCell="A28" zoomScaleNormal="70" zoomScaleSheetLayoutView="100" workbookViewId="0">
      <selection activeCell="J58" sqref="J58"/>
    </sheetView>
  </sheetViews>
  <sheetFormatPr defaultColWidth="9.140625" defaultRowHeight="15"/>
  <cols>
    <col min="1" max="1" width="6.140625" style="33" customWidth="1"/>
    <col min="2" max="2" width="34.42578125" style="33" customWidth="1"/>
    <col min="3" max="3" width="8" style="33" customWidth="1"/>
    <col min="4" max="6" width="14.140625" style="33" customWidth="1"/>
    <col min="7" max="7" width="14.140625" style="46" customWidth="1"/>
    <col min="8" max="8" width="48.7109375" style="33" bestFit="1" customWidth="1"/>
    <col min="9" max="9" width="9.140625" style="33"/>
    <col min="10" max="10" width="16.140625" style="33" customWidth="1"/>
    <col min="11" max="11" width="23.140625" style="33" customWidth="1"/>
    <col min="12" max="12" width="9.140625" style="33"/>
    <col min="13" max="13" width="8.85546875" style="33" hidden="1" customWidth="1"/>
    <col min="14" max="15" width="0" style="33" hidden="1" customWidth="1"/>
    <col min="16" max="16" width="9.140625" style="33"/>
    <col min="17" max="17" width="23.140625" style="33" customWidth="1"/>
    <col min="18" max="19" width="9.140625" style="33"/>
    <col min="20" max="20" width="15.140625" style="33" bestFit="1" customWidth="1"/>
    <col min="21" max="21" width="12.140625" style="33" bestFit="1" customWidth="1"/>
    <col min="22" max="22" width="15.140625" style="33" bestFit="1" customWidth="1"/>
    <col min="23" max="16384" width="9.140625" style="33"/>
  </cols>
  <sheetData>
    <row r="2" spans="1:13" ht="18">
      <c r="A2" s="329"/>
      <c r="B2" s="330" t="s">
        <v>100</v>
      </c>
      <c r="C2" s="329" t="s">
        <v>101</v>
      </c>
      <c r="D2" s="331" t="s">
        <v>102</v>
      </c>
      <c r="E2" s="332"/>
      <c r="F2" s="332"/>
      <c r="G2" s="332"/>
      <c r="H2" s="330" t="s">
        <v>103</v>
      </c>
      <c r="J2" s="327" t="s">
        <v>104</v>
      </c>
      <c r="K2" s="328"/>
    </row>
    <row r="3" spans="1:13">
      <c r="A3" s="329"/>
      <c r="B3" s="330"/>
      <c r="C3" s="329"/>
      <c r="D3" s="32" t="s">
        <v>105</v>
      </c>
      <c r="E3" s="32" t="s">
        <v>106</v>
      </c>
      <c r="F3" s="32" t="s">
        <v>107</v>
      </c>
      <c r="G3" s="34" t="s">
        <v>44</v>
      </c>
      <c r="H3" s="330"/>
      <c r="J3" s="35" t="s">
        <v>108</v>
      </c>
      <c r="K3" s="36" t="s">
        <v>109</v>
      </c>
    </row>
    <row r="4" spans="1:13">
      <c r="A4" s="329"/>
      <c r="B4" s="330"/>
      <c r="C4" s="329"/>
      <c r="D4" s="32" t="s">
        <v>110</v>
      </c>
      <c r="E4" s="32" t="s">
        <v>111</v>
      </c>
      <c r="F4" s="32" t="s">
        <v>112</v>
      </c>
      <c r="G4" s="34" t="s">
        <v>113</v>
      </c>
      <c r="H4" s="330"/>
      <c r="J4" s="35" t="s">
        <v>114</v>
      </c>
      <c r="K4" s="37">
        <v>1</v>
      </c>
    </row>
    <row r="5" spans="1:13">
      <c r="A5" s="38" t="s">
        <v>115</v>
      </c>
      <c r="C5" s="39"/>
      <c r="D5" s="39"/>
      <c r="E5" s="39"/>
      <c r="F5" s="39"/>
      <c r="G5" s="40"/>
      <c r="H5" s="41"/>
      <c r="J5" s="35" t="s">
        <v>116</v>
      </c>
      <c r="K5" s="37">
        <v>30</v>
      </c>
    </row>
    <row r="6" spans="1:13">
      <c r="A6" s="42"/>
      <c r="B6" s="43" t="s">
        <v>117</v>
      </c>
      <c r="C6" s="42" t="s">
        <v>118</v>
      </c>
      <c r="D6" s="44">
        <f>D69*$G$69*10^-6</f>
        <v>5.7221999999999995E-2</v>
      </c>
      <c r="E6" s="44">
        <f>E69*$G$69*10^-6</f>
        <v>1.02E-6</v>
      </c>
      <c r="F6" s="44">
        <f>F69*$G$69*10^-6</f>
        <v>1.02E-7</v>
      </c>
      <c r="G6" s="40">
        <f t="shared" ref="G6:G15" si="0">D6+(E6*$K$5)+(F6*$K$7)</f>
        <v>5.7279629999999991E-2</v>
      </c>
      <c r="H6" s="45" t="s">
        <v>119</v>
      </c>
      <c r="I6" s="46"/>
      <c r="J6" s="35" t="s">
        <v>120</v>
      </c>
      <c r="K6" s="37">
        <v>28</v>
      </c>
    </row>
    <row r="7" spans="1:13">
      <c r="A7" s="42"/>
      <c r="B7" s="43" t="s">
        <v>117</v>
      </c>
      <c r="C7" s="42" t="s">
        <v>121</v>
      </c>
      <c r="D7" s="44">
        <f>D69/1000000</f>
        <v>5.6099999999999997E-2</v>
      </c>
      <c r="E7" s="44">
        <f t="shared" ref="E7" si="1">E69/1000000</f>
        <v>9.9999999999999995E-7</v>
      </c>
      <c r="F7" s="44">
        <f>F69/1000000</f>
        <v>1.0000000000000001E-7</v>
      </c>
      <c r="G7" s="40">
        <f t="shared" si="0"/>
        <v>5.6156499999999998E-2</v>
      </c>
      <c r="H7" s="45" t="s">
        <v>119</v>
      </c>
      <c r="I7" s="46"/>
      <c r="J7" s="35" t="s">
        <v>122</v>
      </c>
      <c r="K7" s="37">
        <v>265</v>
      </c>
    </row>
    <row r="8" spans="1:13">
      <c r="A8" s="42"/>
      <c r="B8" s="43" t="s">
        <v>123</v>
      </c>
      <c r="C8" s="42" t="s">
        <v>10</v>
      </c>
      <c r="D8" s="44">
        <f>D70*$G$70*10^-6</f>
        <v>1.0574699999999999</v>
      </c>
      <c r="E8" s="44">
        <f t="shared" ref="E8:F8" si="2">E70*$G$70*10^-6</f>
        <v>1.047E-5</v>
      </c>
      <c r="F8" s="44">
        <f t="shared" si="2"/>
        <v>1.5705E-5</v>
      </c>
      <c r="G8" s="40">
        <f t="shared" si="0"/>
        <v>1.0619459249999998</v>
      </c>
      <c r="H8" s="45" t="s">
        <v>119</v>
      </c>
      <c r="I8" s="46"/>
      <c r="J8" s="35" t="s">
        <v>124</v>
      </c>
      <c r="K8" s="37">
        <v>23500</v>
      </c>
    </row>
    <row r="9" spans="1:13">
      <c r="A9" s="42"/>
      <c r="B9" s="43" t="s">
        <v>125</v>
      </c>
      <c r="C9" s="42" t="s">
        <v>126</v>
      </c>
      <c r="D9" s="44">
        <f>D71*$G$71*10^-6</f>
        <v>3.2096984443713019</v>
      </c>
      <c r="E9" s="44">
        <f>E71*$G$71*10^-6</f>
        <v>1.2440691644850007E-4</v>
      </c>
      <c r="F9" s="44">
        <f>F71*$G$71*10^-6</f>
        <v>2.4881383289700012E-5</v>
      </c>
      <c r="G9" s="40">
        <f t="shared" si="0"/>
        <v>3.2200242184365275</v>
      </c>
      <c r="H9" s="45" t="s">
        <v>127</v>
      </c>
      <c r="I9" s="46"/>
      <c r="J9" s="35" t="s">
        <v>128</v>
      </c>
      <c r="K9" s="37">
        <v>16100</v>
      </c>
    </row>
    <row r="10" spans="1:13">
      <c r="A10" s="42"/>
      <c r="B10" s="43" t="s">
        <v>129</v>
      </c>
      <c r="C10" s="42" t="s">
        <v>126</v>
      </c>
      <c r="D10" s="44">
        <f>D72*$G$72*10^-6</f>
        <v>3.2353401009425418</v>
      </c>
      <c r="E10" s="44">
        <f>E72*$G$72*10^-6</f>
        <v>1.2540077910630005E-4</v>
      </c>
      <c r="F10" s="44">
        <f>F72*$G$72*10^-6</f>
        <v>2.5080155821260009E-5</v>
      </c>
      <c r="G10" s="40">
        <f t="shared" si="0"/>
        <v>3.2457483656083648</v>
      </c>
      <c r="H10" s="45" t="s">
        <v>127</v>
      </c>
      <c r="I10" s="46"/>
      <c r="J10" s="33" t="s">
        <v>130</v>
      </c>
    </row>
    <row r="11" spans="1:13">
      <c r="A11" s="42"/>
      <c r="B11" s="43" t="s">
        <v>131</v>
      </c>
      <c r="C11" s="42" t="s">
        <v>126</v>
      </c>
      <c r="D11" s="44">
        <f>D73*$G$73*10^-6</f>
        <v>2.6987220000000001</v>
      </c>
      <c r="E11" s="44">
        <f>E73*$G$73*10^-6</f>
        <v>1.0925999999999999E-4</v>
      </c>
      <c r="F11" s="44">
        <f>F73*$G$73*10^-6</f>
        <v>2.1852E-5</v>
      </c>
      <c r="G11" s="40">
        <f t="shared" si="0"/>
        <v>2.7077905800000002</v>
      </c>
      <c r="H11" s="45" t="s">
        <v>119</v>
      </c>
      <c r="I11" s="46"/>
    </row>
    <row r="12" spans="1:13">
      <c r="A12" s="42"/>
      <c r="B12" s="43" t="s">
        <v>132</v>
      </c>
      <c r="C12" s="42" t="s">
        <v>10</v>
      </c>
      <c r="D12" s="44">
        <f>D74*$G$74*10^-6</f>
        <v>3.0866199999999999</v>
      </c>
      <c r="E12" s="44">
        <f t="shared" ref="E12:F12" si="3">E74*$G$74*10^-6</f>
        <v>3.1399999999999998E-5</v>
      </c>
      <c r="F12" s="44">
        <f t="shared" si="3"/>
        <v>4.7099999999999993E-5</v>
      </c>
      <c r="G12" s="40">
        <f t="shared" si="0"/>
        <v>3.1000435</v>
      </c>
      <c r="H12" s="45" t="s">
        <v>119</v>
      </c>
      <c r="I12" s="46"/>
      <c r="L12" s="47" t="s">
        <v>2</v>
      </c>
    </row>
    <row r="13" spans="1:13">
      <c r="A13" s="42"/>
      <c r="B13" s="43" t="s">
        <v>133</v>
      </c>
      <c r="C13" s="42" t="s">
        <v>10</v>
      </c>
      <c r="D13" s="44">
        <f>D75*$G$75*10^-6</f>
        <v>2.534157</v>
      </c>
      <c r="E13" s="44">
        <f t="shared" ref="E13:F13" si="4">E75*$G$75*10^-6</f>
        <v>2.637E-5</v>
      </c>
      <c r="F13" s="44">
        <f t="shared" si="4"/>
        <v>3.9554999999999997E-5</v>
      </c>
      <c r="G13" s="40">
        <f t="shared" si="0"/>
        <v>2.5454301749999999</v>
      </c>
      <c r="H13" s="45" t="s">
        <v>119</v>
      </c>
      <c r="I13" s="46"/>
      <c r="J13" s="33" t="s">
        <v>134</v>
      </c>
      <c r="K13" s="33" t="s">
        <v>135</v>
      </c>
      <c r="L13" s="48">
        <v>2.1019999999999999</v>
      </c>
      <c r="M13" s="33" t="s">
        <v>15</v>
      </c>
    </row>
    <row r="14" spans="1:13">
      <c r="A14" s="42"/>
      <c r="B14" s="43" t="s">
        <v>136</v>
      </c>
      <c r="C14" s="42" t="s">
        <v>126</v>
      </c>
      <c r="D14" s="44">
        <f>D76*$G$76*10^-6</f>
        <v>2.4688949999999998</v>
      </c>
      <c r="E14" s="44">
        <f>E76*$G$76*10^-6</f>
        <v>1.0359E-4</v>
      </c>
      <c r="F14" s="44">
        <f t="shared" ref="F14" si="5">F76*$G$76*10^-6</f>
        <v>2.0718000000000001E-5</v>
      </c>
      <c r="G14" s="40">
        <f t="shared" si="0"/>
        <v>2.4774929700000001</v>
      </c>
      <c r="H14" s="45" t="s">
        <v>119</v>
      </c>
      <c r="I14" s="46"/>
      <c r="K14" s="33" t="s">
        <v>137</v>
      </c>
      <c r="L14" s="48">
        <v>0.79479999999999995</v>
      </c>
      <c r="M14" s="33" t="s">
        <v>16</v>
      </c>
    </row>
    <row r="15" spans="1:13">
      <c r="A15" s="42"/>
      <c r="B15" s="43" t="s">
        <v>138</v>
      </c>
      <c r="C15" s="42" t="s">
        <v>126</v>
      </c>
      <c r="D15" s="44">
        <f>D77*$G$77*10^-6</f>
        <v>1.6797219999999999</v>
      </c>
      <c r="E15" s="44">
        <f t="shared" ref="E15:F15" si="6">E77*$G$77*10^-6</f>
        <v>2.6619999999999999E-5</v>
      </c>
      <c r="F15" s="44">
        <f t="shared" si="6"/>
        <v>2.6620000000000001E-6</v>
      </c>
      <c r="G15" s="40">
        <f t="shared" si="0"/>
        <v>1.6812260299999999</v>
      </c>
      <c r="H15" s="45" t="s">
        <v>119</v>
      </c>
      <c r="I15" s="46"/>
      <c r="K15" s="33" t="s">
        <v>29</v>
      </c>
      <c r="L15" s="48">
        <v>2.3199999999999998</v>
      </c>
      <c r="M15" s="33" t="s">
        <v>15</v>
      </c>
    </row>
    <row r="16" spans="1:13">
      <c r="A16" s="38"/>
      <c r="B16" s="43" t="s">
        <v>138</v>
      </c>
      <c r="C16" s="42" t="s">
        <v>10</v>
      </c>
      <c r="D16" s="44">
        <f>D15/0.54</f>
        <v>3.1105962962962961</v>
      </c>
      <c r="E16" s="44">
        <f t="shared" ref="E16:F16" si="7">E15/0.54</f>
        <v>4.9296296296296292E-5</v>
      </c>
      <c r="F16" s="44">
        <f t="shared" si="7"/>
        <v>4.9296296296296292E-6</v>
      </c>
      <c r="G16" s="40">
        <f>D16+(E16*$K$5)+(F16*$K$7)</f>
        <v>3.1133815370370366</v>
      </c>
      <c r="H16" s="45" t="s">
        <v>139</v>
      </c>
      <c r="I16" s="46"/>
      <c r="K16" s="33" t="s">
        <v>140</v>
      </c>
      <c r="L16" s="49">
        <v>4.3548999999999998</v>
      </c>
      <c r="M16" s="33" t="s">
        <v>15</v>
      </c>
    </row>
    <row r="17" spans="1:9">
      <c r="A17" s="38"/>
      <c r="B17" s="43" t="s">
        <v>141</v>
      </c>
      <c r="C17" s="42" t="s">
        <v>126</v>
      </c>
      <c r="D17" s="44">
        <f>D78*$G$78*10^-6</f>
        <v>2.1815639999999998</v>
      </c>
      <c r="E17" s="44">
        <f t="shared" ref="E17:F17" si="8">E78*$G$78*10^-6</f>
        <v>9.4439999999999997E-5</v>
      </c>
      <c r="F17" s="44">
        <f t="shared" si="8"/>
        <v>1.8887999999999996E-5</v>
      </c>
      <c r="G17" s="40">
        <f>D17+(E17*$K$5)+(F17*$K$7)</f>
        <v>2.1894025199999998</v>
      </c>
      <c r="H17" s="45" t="s">
        <v>119</v>
      </c>
      <c r="I17" s="46"/>
    </row>
    <row r="18" spans="1:9">
      <c r="A18" s="38"/>
      <c r="B18" s="43" t="s">
        <v>142</v>
      </c>
      <c r="C18" s="42" t="s">
        <v>10</v>
      </c>
      <c r="D18" s="44"/>
      <c r="E18" s="44">
        <f>E79*$G$79*10^-6</f>
        <v>4.7969999999999995E-4</v>
      </c>
      <c r="F18" s="44">
        <f>F79*$G$79*10^-6</f>
        <v>6.3960000000000004E-5</v>
      </c>
      <c r="G18" s="40">
        <f>D18+(E18*$K$6)+(F18*$K$7)</f>
        <v>3.0380999999999998E-2</v>
      </c>
      <c r="H18" s="45" t="s">
        <v>119</v>
      </c>
      <c r="I18" s="46"/>
    </row>
    <row r="19" spans="1:9">
      <c r="A19" s="38"/>
      <c r="B19" s="43" t="s">
        <v>143</v>
      </c>
      <c r="C19" s="42" t="s">
        <v>10</v>
      </c>
      <c r="D19" s="44"/>
      <c r="E19" s="44">
        <f>E81*$G$81*10^-6</f>
        <v>2.2589999999999999E-4</v>
      </c>
      <c r="F19" s="44">
        <f>F81*$G$81*10^-6</f>
        <v>3.012E-5</v>
      </c>
      <c r="G19" s="40">
        <f t="shared" ref="G19:G22" si="9">D19+(E19*$K$6)+(F19*$K$7)</f>
        <v>1.4307E-2</v>
      </c>
      <c r="H19" s="45" t="s">
        <v>119</v>
      </c>
      <c r="I19" s="46"/>
    </row>
    <row r="20" spans="1:9">
      <c r="A20" s="38"/>
      <c r="B20" s="43" t="s">
        <v>144</v>
      </c>
      <c r="C20" s="42" t="s">
        <v>10</v>
      </c>
      <c r="D20" s="44"/>
      <c r="E20" s="44">
        <f>E82*$G$82*10^-6</f>
        <v>5.5590000000000001E-4</v>
      </c>
      <c r="F20" s="44">
        <f>F82*$G$82*10^-6</f>
        <v>7.4120000000000002E-5</v>
      </c>
      <c r="G20" s="40">
        <f>D20+(E20*$K$6)+(F20*$K$7)</f>
        <v>3.5207000000000002E-2</v>
      </c>
      <c r="H20" s="45" t="s">
        <v>119</v>
      </c>
      <c r="I20" s="46"/>
    </row>
    <row r="21" spans="1:9">
      <c r="A21" s="38"/>
      <c r="B21" s="43" t="s">
        <v>145</v>
      </c>
      <c r="C21" s="42" t="s">
        <v>10</v>
      </c>
      <c r="D21" s="44"/>
      <c r="E21" s="44">
        <f t="shared" ref="E21:F21" si="10">E83*$G$83*10^-6</f>
        <v>5.0339999999999998E-4</v>
      </c>
      <c r="F21" s="44">
        <f t="shared" si="10"/>
        <v>6.7120000000000008E-5</v>
      </c>
      <c r="G21" s="40">
        <f>D21+(E21*$K$6)+(F21*$K$7)</f>
        <v>3.1882000000000001E-2</v>
      </c>
      <c r="H21" s="45" t="s">
        <v>119</v>
      </c>
      <c r="I21" s="46"/>
    </row>
    <row r="22" spans="1:9">
      <c r="A22" s="38"/>
      <c r="B22" s="43" t="s">
        <v>146</v>
      </c>
      <c r="C22" s="42" t="s">
        <v>11</v>
      </c>
      <c r="D22" s="44"/>
      <c r="E22" s="44">
        <f>E84*$G$84*10^-6</f>
        <v>2.0929999999999998E-5</v>
      </c>
      <c r="F22" s="44">
        <f>F84*$G$84*10^-6</f>
        <v>2.0929999999999997E-6</v>
      </c>
      <c r="G22" s="40">
        <f t="shared" si="9"/>
        <v>1.1406849999999998E-3</v>
      </c>
      <c r="H22" s="45" t="s">
        <v>119</v>
      </c>
      <c r="I22" s="46"/>
    </row>
    <row r="23" spans="1:9">
      <c r="A23" s="38"/>
      <c r="B23" s="43" t="s">
        <v>147</v>
      </c>
      <c r="C23" s="42" t="s">
        <v>10</v>
      </c>
      <c r="D23" s="44">
        <f>D79*$G$79*10^-6</f>
        <v>1.79088</v>
      </c>
      <c r="E23" s="44"/>
      <c r="F23" s="44"/>
      <c r="G23" s="40">
        <f>D23+(E23*$K$5)+(F23*$K$7)</f>
        <v>1.79088</v>
      </c>
      <c r="H23" s="45" t="s">
        <v>119</v>
      </c>
      <c r="I23" s="46"/>
    </row>
    <row r="24" spans="1:9">
      <c r="A24" s="38"/>
      <c r="B24" s="43" t="s">
        <v>148</v>
      </c>
      <c r="C24" s="42" t="s">
        <v>10</v>
      </c>
      <c r="D24" s="44">
        <f>D81*$G$81*10^-6</f>
        <v>0.753</v>
      </c>
      <c r="E24" s="44"/>
      <c r="F24" s="44"/>
      <c r="G24" s="40">
        <f>D24+(E24*$K$5)+(F24*$K$7)</f>
        <v>0.753</v>
      </c>
      <c r="H24" s="45" t="s">
        <v>119</v>
      </c>
      <c r="I24" s="46"/>
    </row>
    <row r="25" spans="1:9">
      <c r="A25" s="38"/>
      <c r="B25" s="43" t="s">
        <v>149</v>
      </c>
      <c r="C25" s="42" t="s">
        <v>10</v>
      </c>
      <c r="D25" s="44">
        <f>D82*$G$82*10^-6</f>
        <v>1.853</v>
      </c>
      <c r="E25" s="44"/>
      <c r="F25" s="44"/>
      <c r="G25" s="40">
        <f>D25+(E25*$K$5)+(F25*$K$7)</f>
        <v>1.853</v>
      </c>
      <c r="H25" s="45" t="s">
        <v>119</v>
      </c>
      <c r="I25" s="46"/>
    </row>
    <row r="26" spans="1:9">
      <c r="A26" s="38"/>
      <c r="B26" s="43" t="s">
        <v>150</v>
      </c>
      <c r="C26" s="42" t="s">
        <v>10</v>
      </c>
      <c r="D26" s="44">
        <f>D83*$G$83*10^-6</f>
        <v>1.6779999999999999</v>
      </c>
      <c r="E26" s="44"/>
      <c r="F26" s="44"/>
      <c r="G26" s="40">
        <f>D26+(E26*$K$5)+(F26*$K$7)</f>
        <v>1.6779999999999999</v>
      </c>
      <c r="H26" s="45" t="s">
        <v>119</v>
      </c>
      <c r="I26" s="46"/>
    </row>
    <row r="27" spans="1:9">
      <c r="A27" s="38"/>
      <c r="B27" s="43" t="s">
        <v>151</v>
      </c>
      <c r="C27" s="42" t="s">
        <v>11</v>
      </c>
      <c r="D27" s="44">
        <f>D84*$G$84*10^-6</f>
        <v>1.1427779999999998</v>
      </c>
      <c r="E27" s="44"/>
      <c r="F27" s="44"/>
      <c r="G27" s="40">
        <f>D27+(E27*$K$5)+(F27*$K$7)</f>
        <v>1.1427779999999998</v>
      </c>
      <c r="H27" s="45" t="s">
        <v>119</v>
      </c>
      <c r="I27" s="46"/>
    </row>
    <row r="28" spans="1:9">
      <c r="A28" s="38" t="s">
        <v>152</v>
      </c>
      <c r="B28" s="43"/>
      <c r="C28" s="42"/>
      <c r="D28" s="44"/>
      <c r="E28" s="44"/>
      <c r="F28" s="44"/>
      <c r="G28" s="40"/>
      <c r="H28" s="45"/>
      <c r="I28" s="46"/>
    </row>
    <row r="29" spans="1:9">
      <c r="A29" s="38"/>
      <c r="B29" s="43" t="s">
        <v>153</v>
      </c>
      <c r="C29" s="50" t="s">
        <v>126</v>
      </c>
      <c r="D29" s="44">
        <f>D90*$G$90*10^-6</f>
        <v>2.1815639999999998</v>
      </c>
      <c r="E29" s="44">
        <f>E90*$G$90*10^-6</f>
        <v>1.0388399999999999E-3</v>
      </c>
      <c r="F29" s="44">
        <f>F90*$G$90*10^-6</f>
        <v>1.0073600000000001E-4</v>
      </c>
      <c r="G29" s="40">
        <f t="shared" ref="G29:G35" si="11">D29+(E29*$K$5)+(F29*$K$7)</f>
        <v>2.2394242399999995</v>
      </c>
      <c r="H29" s="45" t="s">
        <v>154</v>
      </c>
      <c r="I29" s="46"/>
    </row>
    <row r="30" spans="1:9">
      <c r="A30" s="38"/>
      <c r="B30" s="43" t="s">
        <v>155</v>
      </c>
      <c r="C30" s="50" t="s">
        <v>126</v>
      </c>
      <c r="D30" s="44">
        <f>D91*$G$91*10^-6</f>
        <v>2.1815639999999998</v>
      </c>
      <c r="E30" s="44">
        <f t="shared" ref="E30:F30" si="12">E91*$G$91*10^-6</f>
        <v>7.8699999999999994E-4</v>
      </c>
      <c r="F30" s="44">
        <f t="shared" si="12"/>
        <v>2.5183999999999997E-4</v>
      </c>
      <c r="G30" s="40">
        <f t="shared" si="11"/>
        <v>2.2719116000000001</v>
      </c>
      <c r="H30" s="45" t="s">
        <v>154</v>
      </c>
      <c r="I30" s="46"/>
    </row>
    <row r="31" spans="1:9">
      <c r="A31" s="38"/>
      <c r="B31" s="43" t="s">
        <v>156</v>
      </c>
      <c r="C31" s="50" t="s">
        <v>126</v>
      </c>
      <c r="D31" s="44">
        <f>D92*$G$92*10^-6</f>
        <v>2.1815639999999998</v>
      </c>
      <c r="E31" s="44">
        <f t="shared" ref="E31:F31" si="13">E92*$G$92*10^-6</f>
        <v>1.1962399999999999E-4</v>
      </c>
      <c r="F31" s="44">
        <f t="shared" si="13"/>
        <v>1.7943599999999999E-4</v>
      </c>
      <c r="G31" s="40">
        <f t="shared" si="11"/>
        <v>2.2327032600000001</v>
      </c>
      <c r="H31" s="45" t="s">
        <v>154</v>
      </c>
      <c r="I31" s="46"/>
    </row>
    <row r="32" spans="1:9">
      <c r="A32" s="38"/>
      <c r="B32" s="43" t="s">
        <v>157</v>
      </c>
      <c r="C32" s="50" t="s">
        <v>126</v>
      </c>
      <c r="D32" s="44">
        <f>D93*$G$93*10^-6</f>
        <v>2.6987220000000001</v>
      </c>
      <c r="E32" s="44">
        <f t="shared" ref="E32" si="14">E93*$G$93*10^-6</f>
        <v>1.4203800000000001E-4</v>
      </c>
      <c r="F32" s="44">
        <f>F93*$G$93*10^-6</f>
        <v>1.4203800000000001E-4</v>
      </c>
      <c r="G32" s="40">
        <f t="shared" si="11"/>
        <v>2.7406232100000003</v>
      </c>
      <c r="H32" s="45" t="s">
        <v>154</v>
      </c>
      <c r="I32" s="46"/>
    </row>
    <row r="33" spans="1:9">
      <c r="A33" s="38"/>
      <c r="B33" s="43" t="s">
        <v>158</v>
      </c>
      <c r="C33" s="50" t="s">
        <v>10</v>
      </c>
      <c r="D33" s="44">
        <f>D94*$G$94*10^-6</f>
        <v>2.1261899999999998</v>
      </c>
      <c r="E33" s="44">
        <f t="shared" ref="E33:F33" si="15">E94*$G$94*10^-6</f>
        <v>3.4867999999999995E-3</v>
      </c>
      <c r="F33" s="44">
        <f t="shared" si="15"/>
        <v>1.1369999999999999E-4</v>
      </c>
      <c r="G33" s="40">
        <f t="shared" si="11"/>
        <v>2.2609244999999998</v>
      </c>
      <c r="H33" s="45" t="s">
        <v>159</v>
      </c>
      <c r="I33" s="46"/>
    </row>
    <row r="34" spans="1:9">
      <c r="A34" s="38"/>
      <c r="B34" s="43" t="s">
        <v>160</v>
      </c>
      <c r="C34" s="50" t="s">
        <v>126</v>
      </c>
      <c r="D34" s="44">
        <f>D95*$G$95*10^-6</f>
        <v>1.6797219999999999</v>
      </c>
      <c r="E34" s="44">
        <f t="shared" ref="E34:F34" si="16">E95*$G$95*10^-6</f>
        <v>1.65044E-3</v>
      </c>
      <c r="F34" s="44">
        <f t="shared" si="16"/>
        <v>5.3240000000000002E-6</v>
      </c>
      <c r="G34" s="40">
        <f t="shared" si="11"/>
        <v>1.73064606</v>
      </c>
      <c r="H34" s="45" t="s">
        <v>154</v>
      </c>
      <c r="I34" s="46"/>
    </row>
    <row r="35" spans="1:9">
      <c r="A35" s="38"/>
      <c r="B35" s="43" t="s">
        <v>160</v>
      </c>
      <c r="C35" s="42" t="s">
        <v>10</v>
      </c>
      <c r="D35" s="44">
        <f>D34/0.54</f>
        <v>3.1105962962962961</v>
      </c>
      <c r="E35" s="44">
        <f t="shared" ref="E35:F35" si="17">E34/0.54</f>
        <v>3.0563703703703703E-3</v>
      </c>
      <c r="F35" s="44">
        <f t="shared" si="17"/>
        <v>9.8592592592592585E-6</v>
      </c>
      <c r="G35" s="40">
        <f t="shared" si="11"/>
        <v>3.2049001111111108</v>
      </c>
      <c r="H35" s="45" t="s">
        <v>161</v>
      </c>
      <c r="I35" s="46"/>
    </row>
    <row r="36" spans="1:9">
      <c r="A36" s="38" t="s">
        <v>162</v>
      </c>
      <c r="B36" s="43"/>
      <c r="C36" s="42"/>
      <c r="D36" s="44"/>
      <c r="E36" s="44"/>
      <c r="F36" s="44"/>
      <c r="G36" s="40"/>
      <c r="H36" s="45"/>
      <c r="I36" s="46"/>
    </row>
    <row r="37" spans="1:9">
      <c r="A37" s="38"/>
      <c r="B37" s="51" t="s">
        <v>163</v>
      </c>
      <c r="C37" s="50"/>
      <c r="D37" s="44"/>
      <c r="E37" s="44"/>
      <c r="F37" s="44"/>
      <c r="G37" s="40"/>
      <c r="H37" s="45"/>
      <c r="I37" s="46"/>
    </row>
    <row r="38" spans="1:9">
      <c r="A38" s="38"/>
      <c r="B38" s="52" t="s">
        <v>164</v>
      </c>
      <c r="C38" s="50" t="s">
        <v>126</v>
      </c>
      <c r="D38" s="44">
        <f>D102*$G$102/(10^6)</f>
        <v>2.6987220000000001</v>
      </c>
      <c r="E38" s="44">
        <f t="shared" ref="E38:F38" si="18">E102*$G$102/(10^6)</f>
        <v>1.5114300000000004E-4</v>
      </c>
      <c r="F38" s="44">
        <f t="shared" si="18"/>
        <v>1.0416120000000001E-3</v>
      </c>
      <c r="G38" s="40">
        <f>D38+(E38*$K$5)+(F38*$K$7)</f>
        <v>2.9792834700000004</v>
      </c>
      <c r="H38" s="45" t="s">
        <v>165</v>
      </c>
      <c r="I38" s="46"/>
    </row>
    <row r="39" spans="1:9">
      <c r="A39" s="38"/>
      <c r="B39" s="52" t="s">
        <v>166</v>
      </c>
      <c r="C39" s="50" t="s">
        <v>126</v>
      </c>
      <c r="D39" s="44">
        <f>D103*$G$103/(10^6)</f>
        <v>2.6987220000000001</v>
      </c>
      <c r="E39" s="44">
        <f t="shared" ref="E39:F39" si="19">E103*$G$103/(10^6)</f>
        <v>1.5114300000000004E-4</v>
      </c>
      <c r="F39" s="44">
        <f t="shared" si="19"/>
        <v>1.0416120000000001E-3</v>
      </c>
      <c r="G39" s="40">
        <f>D39+(E39*$K$5)+(F39*$K$7)</f>
        <v>2.9792834700000004</v>
      </c>
      <c r="H39" s="45" t="s">
        <v>165</v>
      </c>
      <c r="I39" s="46"/>
    </row>
    <row r="40" spans="1:9">
      <c r="A40" s="38"/>
      <c r="B40" s="52" t="s">
        <v>167</v>
      </c>
      <c r="C40" s="50" t="s">
        <v>126</v>
      </c>
      <c r="D40" s="44">
        <f>D104*$G$104/(10^6)</f>
        <v>2.6987220000000001</v>
      </c>
      <c r="E40" s="44">
        <f t="shared" ref="E40:F40" si="20">E104*$G$104/(10^6)</f>
        <v>1.5114300000000004E-4</v>
      </c>
      <c r="F40" s="44">
        <f t="shared" si="20"/>
        <v>1.0416120000000001E-3</v>
      </c>
      <c r="G40" s="40">
        <f>D40+(E40*$K$5)+(F40*$K$7)</f>
        <v>2.9792834700000004</v>
      </c>
      <c r="H40" s="45" t="s">
        <v>165</v>
      </c>
      <c r="I40" s="46"/>
    </row>
    <row r="41" spans="1:9">
      <c r="A41" s="38"/>
      <c r="B41" s="52" t="s">
        <v>168</v>
      </c>
      <c r="C41" s="50" t="s">
        <v>126</v>
      </c>
      <c r="D41" s="44">
        <f>D105*$G$105/(10^6)</f>
        <v>2.6987220000000001</v>
      </c>
      <c r="E41" s="44">
        <f t="shared" ref="E41:F41" si="21">E105*$G$105/(10^6)</f>
        <v>1.5114300000000004E-4</v>
      </c>
      <c r="F41" s="44">
        <f t="shared" si="21"/>
        <v>1.0416120000000001E-3</v>
      </c>
      <c r="G41" s="40">
        <f>D41+(E41*$K$5)+(F41*$K$7)</f>
        <v>2.9792834700000004</v>
      </c>
      <c r="H41" s="45" t="s">
        <v>165</v>
      </c>
      <c r="I41" s="46"/>
    </row>
    <row r="42" spans="1:9">
      <c r="A42" s="38"/>
      <c r="B42" s="51" t="s">
        <v>169</v>
      </c>
      <c r="C42" s="50"/>
      <c r="D42" s="44"/>
      <c r="E42" s="44"/>
      <c r="F42" s="44"/>
      <c r="G42" s="40"/>
      <c r="H42" s="45"/>
      <c r="I42" s="46"/>
    </row>
    <row r="43" spans="1:9">
      <c r="A43" s="38"/>
      <c r="B43" s="52" t="s">
        <v>164</v>
      </c>
      <c r="C43" s="50" t="s">
        <v>126</v>
      </c>
      <c r="D43" s="44">
        <f>D107*$G$107/(10^6)</f>
        <v>2.1815639999999998</v>
      </c>
      <c r="E43" s="44">
        <f>E107*$G$107/(10^6)</f>
        <v>2.5184000000000001E-3</v>
      </c>
      <c r="F43" s="44">
        <f>F107*$G$107/(10^6)</f>
        <v>6.2960000000000007E-5</v>
      </c>
      <c r="G43" s="40">
        <f>D43+(E43*$K$5)+(F43*$K$7)</f>
        <v>2.2738003999999998</v>
      </c>
      <c r="H43" s="45" t="s">
        <v>165</v>
      </c>
      <c r="I43" s="46"/>
    </row>
    <row r="44" spans="1:9">
      <c r="A44" s="41"/>
      <c r="B44" s="52" t="s">
        <v>166</v>
      </c>
      <c r="C44" s="50" t="s">
        <v>126</v>
      </c>
      <c r="D44" s="44">
        <f>D108*$G$108/(10^6)</f>
        <v>2.1815639999999998</v>
      </c>
      <c r="E44" s="44">
        <f t="shared" ref="E44:F44" si="22">E108*$G$108/(10^6)</f>
        <v>0</v>
      </c>
      <c r="F44" s="44">
        <f t="shared" si="22"/>
        <v>0</v>
      </c>
      <c r="G44" s="40">
        <f>D44+(E44*$K$5)+(F44*$K$7)</f>
        <v>2.1815639999999998</v>
      </c>
      <c r="H44" s="45" t="s">
        <v>165</v>
      </c>
      <c r="I44" s="46"/>
    </row>
    <row r="45" spans="1:9">
      <c r="A45" s="41"/>
      <c r="B45" s="52" t="s">
        <v>167</v>
      </c>
      <c r="C45" s="50" t="s">
        <v>126</v>
      </c>
      <c r="D45" s="44">
        <f>D109*$G$109/(10^6)</f>
        <v>2.1815639999999998</v>
      </c>
      <c r="E45" s="44">
        <f t="shared" ref="E45:F45" si="23">E109*$G$109/(10^6)</f>
        <v>1.5740000000000001E-3</v>
      </c>
      <c r="F45" s="44">
        <f t="shared" si="23"/>
        <v>6.2960000000000007E-5</v>
      </c>
      <c r="G45" s="40">
        <f>D45+(E45*$K$5)+(F45*$K$7)</f>
        <v>2.2454683999999996</v>
      </c>
      <c r="H45" s="45" t="s">
        <v>165</v>
      </c>
      <c r="I45" s="46"/>
    </row>
    <row r="46" spans="1:9">
      <c r="A46" s="41"/>
      <c r="B46" s="52" t="s">
        <v>168</v>
      </c>
      <c r="C46" s="50" t="s">
        <v>126</v>
      </c>
      <c r="D46" s="44">
        <f>D110*$G$110/(10^6)</f>
        <v>2.1815639999999998</v>
      </c>
      <c r="E46" s="44">
        <f t="shared" ref="E46:F46" si="24">E110*$G$110/(10^6)</f>
        <v>3.7775999999999999E-3</v>
      </c>
      <c r="F46" s="44">
        <f t="shared" si="24"/>
        <v>6.2960000000000007E-5</v>
      </c>
      <c r="G46" s="40">
        <f>D46+(E46*$K$5)+(F46*$K$7)</f>
        <v>2.3115763999999999</v>
      </c>
      <c r="H46" s="45" t="s">
        <v>165</v>
      </c>
      <c r="I46" s="46"/>
    </row>
    <row r="47" spans="1:9">
      <c r="A47" s="38"/>
      <c r="B47" s="51" t="s">
        <v>170</v>
      </c>
      <c r="C47" s="50"/>
      <c r="D47" s="44"/>
      <c r="E47" s="44"/>
      <c r="F47" s="44"/>
      <c r="G47" s="40"/>
      <c r="H47" s="45"/>
      <c r="I47" s="46"/>
    </row>
    <row r="48" spans="1:9">
      <c r="A48" s="38"/>
      <c r="B48" s="52" t="s">
        <v>164</v>
      </c>
      <c r="C48" s="50" t="s">
        <v>126</v>
      </c>
      <c r="D48" s="44">
        <f>D112*$G$112/(10^6)</f>
        <v>2.1815639999999998</v>
      </c>
      <c r="E48" s="44">
        <f t="shared" ref="E48:F48" si="25">E112*$G$112/(10^6)</f>
        <v>4.4072E-3</v>
      </c>
      <c r="F48" s="44">
        <f t="shared" si="25"/>
        <v>1.2592000000000001E-5</v>
      </c>
      <c r="G48" s="40">
        <f>D48+(E48*$K$5)+(F48*$K$7)</f>
        <v>2.3171168799999999</v>
      </c>
      <c r="H48" s="45" t="s">
        <v>165</v>
      </c>
      <c r="I48" s="46"/>
    </row>
    <row r="49" spans="1:10">
      <c r="A49" s="41"/>
      <c r="B49" s="52" t="s">
        <v>166</v>
      </c>
      <c r="C49" s="50" t="s">
        <v>126</v>
      </c>
      <c r="D49" s="44">
        <f>D113*$G$113/(10^6)</f>
        <v>2.1815639999999998</v>
      </c>
      <c r="E49" s="44">
        <f t="shared" ref="E49:F49" si="26">E113*$G$113/(10^6)</f>
        <v>5.3516000000000006E-3</v>
      </c>
      <c r="F49" s="44">
        <f t="shared" si="26"/>
        <v>1.2592000000000001E-5</v>
      </c>
      <c r="G49" s="40">
        <f>D49+(E49*$K$5)+(F49*$K$7)</f>
        <v>2.3454488799999997</v>
      </c>
      <c r="H49" s="45" t="s">
        <v>165</v>
      </c>
      <c r="I49" s="46"/>
    </row>
    <row r="50" spans="1:10">
      <c r="A50" s="41"/>
      <c r="B50" s="52" t="s">
        <v>167</v>
      </c>
      <c r="C50" s="50" t="s">
        <v>126</v>
      </c>
      <c r="D50" s="44">
        <f>D114*$G$114/(10^6)</f>
        <v>2.1815639999999998</v>
      </c>
      <c r="E50" s="44">
        <f t="shared" ref="E50:F50" si="27">E114*$G$114/(10^6)</f>
        <v>4.0924000000000004E-3</v>
      </c>
      <c r="F50" s="44">
        <f t="shared" si="27"/>
        <v>1.2592000000000001E-5</v>
      </c>
      <c r="G50" s="40">
        <f>D50+(E50*$K$5)+(F50*$K$7)</f>
        <v>2.3076728799999997</v>
      </c>
      <c r="H50" s="45" t="s">
        <v>165</v>
      </c>
      <c r="I50" s="46"/>
    </row>
    <row r="51" spans="1:10">
      <c r="A51" s="41"/>
      <c r="B51" s="52" t="s">
        <v>168</v>
      </c>
      <c r="C51" s="50" t="s">
        <v>126</v>
      </c>
      <c r="D51" s="44">
        <f>D115*$G$115/(10^6)</f>
        <v>2.1815639999999998</v>
      </c>
      <c r="E51" s="44">
        <f t="shared" ref="E51" si="28">E115*$G$115/(10^6)</f>
        <v>5.6663999999999994E-3</v>
      </c>
      <c r="F51" s="44">
        <f>F115*$G$115/(10^6)</f>
        <v>1.2592000000000001E-5</v>
      </c>
      <c r="G51" s="40">
        <f>D51+(E51*$K$5)+(F51*$K$7)</f>
        <v>2.35489288</v>
      </c>
      <c r="H51" s="45" t="s">
        <v>165</v>
      </c>
      <c r="I51" s="46"/>
    </row>
    <row r="52" spans="1:10">
      <c r="A52" s="38" t="s">
        <v>171</v>
      </c>
      <c r="B52" s="52"/>
      <c r="C52" s="50"/>
      <c r="D52" s="44"/>
      <c r="E52" s="44"/>
      <c r="F52" s="44"/>
      <c r="G52" s="40"/>
      <c r="H52" s="45"/>
      <c r="I52" s="46"/>
    </row>
    <row r="53" spans="1:10" ht="45">
      <c r="A53" s="53"/>
      <c r="B53" s="54" t="s">
        <v>172</v>
      </c>
      <c r="C53" s="45" t="s">
        <v>8</v>
      </c>
      <c r="D53" s="44" t="s">
        <v>173</v>
      </c>
      <c r="E53" s="44" t="s">
        <v>173</v>
      </c>
      <c r="F53" s="44" t="s">
        <v>173</v>
      </c>
      <c r="G53" s="40">
        <v>0.49990000000000001</v>
      </c>
      <c r="H53" s="55" t="s">
        <v>174</v>
      </c>
      <c r="I53" s="46"/>
      <c r="J53" s="56"/>
    </row>
    <row r="54" spans="1:10">
      <c r="A54" s="57" t="s">
        <v>175</v>
      </c>
      <c r="B54" s="54"/>
      <c r="C54" s="45"/>
      <c r="D54" s="44"/>
      <c r="E54" s="44"/>
      <c r="F54" s="44"/>
      <c r="G54" s="40"/>
      <c r="H54" s="55"/>
      <c r="I54" s="46"/>
    </row>
    <row r="55" spans="1:10">
      <c r="A55" s="57"/>
      <c r="B55" s="54" t="s">
        <v>176</v>
      </c>
      <c r="C55" s="45" t="s">
        <v>10</v>
      </c>
      <c r="D55" s="44" t="s">
        <v>173</v>
      </c>
      <c r="E55" s="44" t="s">
        <v>173</v>
      </c>
      <c r="F55" s="44" t="s">
        <v>173</v>
      </c>
      <c r="G55" s="40">
        <v>1760</v>
      </c>
      <c r="H55" s="55" t="s">
        <v>177</v>
      </c>
      <c r="I55" s="46"/>
    </row>
    <row r="56" spans="1:10">
      <c r="A56" s="53"/>
      <c r="B56" s="54" t="s">
        <v>178</v>
      </c>
      <c r="C56" s="45" t="s">
        <v>10</v>
      </c>
      <c r="D56" s="44" t="s">
        <v>173</v>
      </c>
      <c r="E56" s="44" t="s">
        <v>173</v>
      </c>
      <c r="F56" s="44" t="s">
        <v>173</v>
      </c>
      <c r="G56" s="40">
        <v>677</v>
      </c>
      <c r="H56" s="55" t="s">
        <v>177</v>
      </c>
      <c r="I56" s="46"/>
    </row>
    <row r="57" spans="1:10">
      <c r="A57" s="53"/>
      <c r="B57" s="54" t="s">
        <v>179</v>
      </c>
      <c r="C57" s="45" t="s">
        <v>10</v>
      </c>
      <c r="D57" s="44" t="s">
        <v>173</v>
      </c>
      <c r="E57" s="44" t="s">
        <v>173</v>
      </c>
      <c r="F57" s="44" t="s">
        <v>173</v>
      </c>
      <c r="G57" s="40">
        <v>3170</v>
      </c>
      <c r="H57" s="55" t="s">
        <v>177</v>
      </c>
      <c r="I57" s="46"/>
    </row>
    <row r="58" spans="1:10">
      <c r="A58" s="53"/>
      <c r="B58" s="54" t="s">
        <v>180</v>
      </c>
      <c r="C58" s="45" t="s">
        <v>10</v>
      </c>
      <c r="D58" s="44" t="s">
        <v>173</v>
      </c>
      <c r="E58" s="44" t="s">
        <v>173</v>
      </c>
      <c r="F58" s="44" t="s">
        <v>173</v>
      </c>
      <c r="G58" s="40">
        <v>1120</v>
      </c>
      <c r="H58" s="55" t="s">
        <v>177</v>
      </c>
      <c r="I58" s="46"/>
    </row>
    <row r="59" spans="1:10">
      <c r="A59" s="53"/>
      <c r="B59" s="54" t="s">
        <v>181</v>
      </c>
      <c r="C59" s="45" t="s">
        <v>10</v>
      </c>
      <c r="D59" s="44" t="s">
        <v>173</v>
      </c>
      <c r="E59" s="44" t="s">
        <v>173</v>
      </c>
      <c r="F59" s="44" t="s">
        <v>173</v>
      </c>
      <c r="G59" s="40">
        <v>1300</v>
      </c>
      <c r="H59" s="55" t="s">
        <v>177</v>
      </c>
      <c r="I59" s="46"/>
    </row>
    <row r="60" spans="1:10">
      <c r="A60" s="53"/>
      <c r="B60" s="54" t="s">
        <v>182</v>
      </c>
      <c r="C60" s="45" t="s">
        <v>10</v>
      </c>
      <c r="D60" s="44" t="s">
        <v>173</v>
      </c>
      <c r="E60" s="44" t="s">
        <v>173</v>
      </c>
      <c r="F60" s="44" t="s">
        <v>173</v>
      </c>
      <c r="G60" s="40">
        <v>328</v>
      </c>
      <c r="H60" s="55" t="s">
        <v>177</v>
      </c>
      <c r="I60" s="46"/>
    </row>
    <row r="61" spans="1:10">
      <c r="A61" s="53"/>
      <c r="B61" s="54" t="s">
        <v>183</v>
      </c>
      <c r="C61" s="45" t="s">
        <v>10</v>
      </c>
      <c r="D61" s="44" t="s">
        <v>173</v>
      </c>
      <c r="E61" s="44" t="s">
        <v>173</v>
      </c>
      <c r="F61" s="44" t="s">
        <v>173</v>
      </c>
      <c r="G61" s="40">
        <v>4800</v>
      </c>
      <c r="H61" s="55" t="s">
        <v>177</v>
      </c>
      <c r="I61" s="46"/>
    </row>
    <row r="62" spans="1:10">
      <c r="A62" s="58"/>
      <c r="B62" s="59"/>
      <c r="C62" s="60"/>
      <c r="D62" s="61"/>
      <c r="E62" s="61"/>
      <c r="F62" s="61"/>
      <c r="G62" s="62"/>
      <c r="H62" s="63"/>
      <c r="I62" s="46"/>
    </row>
    <row r="63" spans="1:10">
      <c r="A63" s="33" t="s">
        <v>184</v>
      </c>
      <c r="B63" s="64"/>
      <c r="C63" s="47"/>
      <c r="D63" s="61"/>
      <c r="E63" s="65" t="s">
        <v>185</v>
      </c>
      <c r="F63" s="61"/>
      <c r="G63" s="62"/>
      <c r="H63" s="60"/>
      <c r="I63" s="46"/>
    </row>
    <row r="64" spans="1:10">
      <c r="B64" s="64"/>
      <c r="C64" s="47"/>
      <c r="D64" s="61"/>
      <c r="E64" s="61"/>
      <c r="F64" s="61"/>
      <c r="G64" s="62"/>
      <c r="H64" s="60"/>
      <c r="I64" s="46"/>
    </row>
    <row r="65" spans="1:12" s="71" customFormat="1">
      <c r="A65" s="66" t="s">
        <v>115</v>
      </c>
      <c r="B65" s="67"/>
      <c r="C65" s="67"/>
      <c r="D65" s="68"/>
      <c r="E65" s="69"/>
      <c r="F65" s="68"/>
      <c r="G65" s="70"/>
    </row>
    <row r="66" spans="1:12">
      <c r="D66" s="72"/>
      <c r="E66" s="73" t="s">
        <v>186</v>
      </c>
      <c r="F66" s="73"/>
      <c r="G66" s="74" t="s">
        <v>187</v>
      </c>
    </row>
    <row r="67" spans="1:12" ht="14.25" customHeight="1">
      <c r="B67" s="43"/>
      <c r="C67" s="42"/>
      <c r="D67" s="333" t="s">
        <v>188</v>
      </c>
      <c r="E67" s="333"/>
      <c r="F67" s="333"/>
      <c r="G67" s="76" t="s">
        <v>189</v>
      </c>
    </row>
    <row r="68" spans="1:12">
      <c r="B68" s="43"/>
      <c r="C68" s="42" t="s">
        <v>190</v>
      </c>
      <c r="D68" s="75" t="s">
        <v>114</v>
      </c>
      <c r="E68" s="42" t="s">
        <v>120</v>
      </c>
      <c r="F68" s="42" t="s">
        <v>122</v>
      </c>
      <c r="G68" s="76" t="s">
        <v>191</v>
      </c>
    </row>
    <row r="69" spans="1:12">
      <c r="B69" s="43" t="s">
        <v>117</v>
      </c>
      <c r="C69" s="42" t="s">
        <v>118</v>
      </c>
      <c r="D69" s="77">
        <v>56100</v>
      </c>
      <c r="E69" s="78">
        <v>1</v>
      </c>
      <c r="F69" s="78">
        <v>0.1</v>
      </c>
      <c r="G69" s="76">
        <v>1.02</v>
      </c>
      <c r="H69" s="33" t="s">
        <v>192</v>
      </c>
    </row>
    <row r="70" spans="1:12">
      <c r="B70" s="43" t="s">
        <v>123</v>
      </c>
      <c r="C70" s="42" t="s">
        <v>10</v>
      </c>
      <c r="D70" s="77">
        <v>101000</v>
      </c>
      <c r="E70" s="78">
        <v>1</v>
      </c>
      <c r="F70" s="78">
        <v>1.5</v>
      </c>
      <c r="G70" s="76">
        <v>10.47</v>
      </c>
    </row>
    <row r="71" spans="1:12">
      <c r="B71" s="43" t="s">
        <v>193</v>
      </c>
      <c r="C71" s="42" t="s">
        <v>126</v>
      </c>
      <c r="D71" s="77">
        <v>77400</v>
      </c>
      <c r="E71" s="78">
        <v>3</v>
      </c>
      <c r="F71" s="78">
        <v>0.6</v>
      </c>
      <c r="G71" s="76">
        <v>41.468972149500026</v>
      </c>
      <c r="H71" s="33" t="s">
        <v>194</v>
      </c>
      <c r="K71" s="47"/>
      <c r="L71" s="79"/>
    </row>
    <row r="72" spans="1:12">
      <c r="B72" s="43" t="s">
        <v>195</v>
      </c>
      <c r="C72" s="42" t="s">
        <v>126</v>
      </c>
      <c r="D72" s="77">
        <v>77400</v>
      </c>
      <c r="E72" s="78">
        <v>3</v>
      </c>
      <c r="F72" s="78">
        <v>0.6</v>
      </c>
      <c r="G72" s="76">
        <v>41.800259702100021</v>
      </c>
      <c r="H72" s="33" t="s">
        <v>194</v>
      </c>
      <c r="K72" s="47"/>
      <c r="L72" s="79"/>
    </row>
    <row r="73" spans="1:12">
      <c r="B73" s="43" t="s">
        <v>131</v>
      </c>
      <c r="C73" s="42" t="s">
        <v>126</v>
      </c>
      <c r="D73" s="77">
        <v>74100</v>
      </c>
      <c r="E73" s="78">
        <v>3</v>
      </c>
      <c r="F73" s="78">
        <v>0.6</v>
      </c>
      <c r="G73" s="76">
        <v>36.42</v>
      </c>
    </row>
    <row r="74" spans="1:12">
      <c r="B74" s="43" t="s">
        <v>132</v>
      </c>
      <c r="C74" s="42" t="s">
        <v>10</v>
      </c>
      <c r="D74" s="77">
        <v>98300</v>
      </c>
      <c r="E74" s="78">
        <v>1</v>
      </c>
      <c r="F74" s="78">
        <v>1.5</v>
      </c>
      <c r="G74" s="76">
        <v>31.4</v>
      </c>
    </row>
    <row r="75" spans="1:12">
      <c r="B75" s="80" t="s">
        <v>133</v>
      </c>
      <c r="C75" s="78" t="s">
        <v>10</v>
      </c>
      <c r="D75" s="77">
        <v>96100</v>
      </c>
      <c r="E75" s="78">
        <v>1</v>
      </c>
      <c r="F75" s="78">
        <v>1.5</v>
      </c>
      <c r="G75" s="76">
        <v>26.37</v>
      </c>
    </row>
    <row r="76" spans="1:12">
      <c r="B76" s="43" t="s">
        <v>136</v>
      </c>
      <c r="C76" s="42" t="s">
        <v>126</v>
      </c>
      <c r="D76" s="77">
        <v>71500</v>
      </c>
      <c r="E76" s="78">
        <v>3</v>
      </c>
      <c r="F76" s="78">
        <v>0.6</v>
      </c>
      <c r="G76" s="76">
        <v>34.53</v>
      </c>
    </row>
    <row r="77" spans="1:12">
      <c r="B77" s="43" t="s">
        <v>138</v>
      </c>
      <c r="C77" s="42" t="s">
        <v>126</v>
      </c>
      <c r="D77" s="77">
        <v>63100</v>
      </c>
      <c r="E77" s="78">
        <v>1</v>
      </c>
      <c r="F77" s="78">
        <v>0.1</v>
      </c>
      <c r="G77" s="76">
        <v>26.62</v>
      </c>
    </row>
    <row r="78" spans="1:12">
      <c r="B78" s="43" t="s">
        <v>141</v>
      </c>
      <c r="C78" s="42" t="s">
        <v>126</v>
      </c>
      <c r="D78" s="77">
        <v>69300</v>
      </c>
      <c r="E78" s="78">
        <v>3</v>
      </c>
      <c r="F78" s="78">
        <v>0.6</v>
      </c>
      <c r="G78" s="76">
        <f>G90</f>
        <v>31.48</v>
      </c>
    </row>
    <row r="79" spans="1:12">
      <c r="B79" s="43" t="s">
        <v>196</v>
      </c>
      <c r="C79" s="42" t="s">
        <v>10</v>
      </c>
      <c r="D79" s="77">
        <v>112000</v>
      </c>
      <c r="E79" s="78">
        <v>30</v>
      </c>
      <c r="F79" s="78">
        <v>4</v>
      </c>
      <c r="G79" s="76">
        <v>15.99</v>
      </c>
    </row>
    <row r="80" spans="1:12">
      <c r="B80" s="43" t="s">
        <v>197</v>
      </c>
      <c r="C80" s="42"/>
      <c r="D80" s="77"/>
      <c r="E80" s="78"/>
      <c r="F80" s="78"/>
      <c r="G80" s="76"/>
    </row>
    <row r="81" spans="1:8">
      <c r="B81" s="43" t="s">
        <v>143</v>
      </c>
      <c r="C81" s="42" t="s">
        <v>10</v>
      </c>
      <c r="D81" s="77">
        <v>100000</v>
      </c>
      <c r="E81" s="78">
        <v>30</v>
      </c>
      <c r="F81" s="78">
        <v>4</v>
      </c>
      <c r="G81" s="76">
        <v>7.53</v>
      </c>
    </row>
    <row r="82" spans="1:8">
      <c r="B82" s="43" t="s">
        <v>144</v>
      </c>
      <c r="C82" s="42" t="s">
        <v>10</v>
      </c>
      <c r="D82" s="77">
        <v>100000</v>
      </c>
      <c r="E82" s="78">
        <v>30</v>
      </c>
      <c r="F82" s="78">
        <v>4</v>
      </c>
      <c r="G82" s="76">
        <v>18.53</v>
      </c>
    </row>
    <row r="83" spans="1:8">
      <c r="B83" s="43" t="s">
        <v>145</v>
      </c>
      <c r="C83" s="42" t="s">
        <v>10</v>
      </c>
      <c r="D83" s="77">
        <v>100000</v>
      </c>
      <c r="E83" s="78">
        <v>30</v>
      </c>
      <c r="F83" s="78">
        <v>4</v>
      </c>
      <c r="G83" s="76">
        <v>16.78</v>
      </c>
    </row>
    <row r="84" spans="1:8" ht="17.25">
      <c r="B84" s="43" t="s">
        <v>146</v>
      </c>
      <c r="C84" s="42" t="s">
        <v>198</v>
      </c>
      <c r="D84" s="77">
        <v>54600</v>
      </c>
      <c r="E84" s="78">
        <v>1</v>
      </c>
      <c r="F84" s="78">
        <v>0.1</v>
      </c>
      <c r="G84" s="76">
        <v>20.93</v>
      </c>
    </row>
    <row r="85" spans="1:8">
      <c r="D85" s="72"/>
      <c r="E85" s="72"/>
      <c r="F85" s="72"/>
      <c r="G85" s="74"/>
    </row>
    <row r="86" spans="1:8" s="71" customFormat="1">
      <c r="A86" s="66" t="s">
        <v>152</v>
      </c>
      <c r="B86" s="67"/>
      <c r="C86" s="67"/>
      <c r="D86" s="68"/>
      <c r="E86" s="69"/>
      <c r="F86" s="68"/>
      <c r="G86" s="70"/>
    </row>
    <row r="87" spans="1:8">
      <c r="D87" s="334" t="s">
        <v>186</v>
      </c>
      <c r="E87" s="334"/>
      <c r="F87" s="334"/>
      <c r="G87" s="74" t="s">
        <v>187</v>
      </c>
    </row>
    <row r="88" spans="1:8">
      <c r="B88" s="43"/>
      <c r="C88" s="41"/>
      <c r="D88" s="335" t="s">
        <v>188</v>
      </c>
      <c r="E88" s="336"/>
      <c r="F88" s="337"/>
      <c r="G88" s="76" t="s">
        <v>189</v>
      </c>
    </row>
    <row r="89" spans="1:8">
      <c r="B89" s="43"/>
      <c r="C89" s="50" t="s">
        <v>190</v>
      </c>
      <c r="D89" s="42" t="s">
        <v>114</v>
      </c>
      <c r="E89" s="75" t="s">
        <v>120</v>
      </c>
      <c r="F89" s="42" t="s">
        <v>122</v>
      </c>
      <c r="G89" s="76" t="s">
        <v>191</v>
      </c>
    </row>
    <row r="90" spans="1:8">
      <c r="B90" s="43" t="s">
        <v>153</v>
      </c>
      <c r="C90" s="50" t="s">
        <v>126</v>
      </c>
      <c r="D90" s="42">
        <v>69300</v>
      </c>
      <c r="E90" s="81">
        <v>33</v>
      </c>
      <c r="F90" s="42">
        <v>3.2</v>
      </c>
      <c r="G90" s="76">
        <v>31.48</v>
      </c>
      <c r="H90" s="33" t="s">
        <v>199</v>
      </c>
    </row>
    <row r="91" spans="1:8">
      <c r="B91" s="43" t="s">
        <v>200</v>
      </c>
      <c r="C91" s="50" t="s">
        <v>126</v>
      </c>
      <c r="D91" s="42">
        <v>69300</v>
      </c>
      <c r="E91" s="81">
        <v>25</v>
      </c>
      <c r="F91" s="42">
        <v>8</v>
      </c>
      <c r="G91" s="76">
        <v>31.48</v>
      </c>
    </row>
    <row r="92" spans="1:8">
      <c r="B92" s="43" t="s">
        <v>156</v>
      </c>
      <c r="C92" s="50" t="s">
        <v>126</v>
      </c>
      <c r="D92" s="42">
        <v>69300</v>
      </c>
      <c r="E92" s="81">
        <v>3.8</v>
      </c>
      <c r="F92" s="42">
        <v>5.7</v>
      </c>
      <c r="G92" s="76">
        <v>31.48</v>
      </c>
    </row>
    <row r="93" spans="1:8">
      <c r="B93" s="43" t="s">
        <v>157</v>
      </c>
      <c r="C93" s="50" t="s">
        <v>126</v>
      </c>
      <c r="D93" s="42">
        <v>74100</v>
      </c>
      <c r="E93" s="81">
        <v>3.9</v>
      </c>
      <c r="F93" s="42">
        <v>3.9</v>
      </c>
      <c r="G93" s="76">
        <f>G73</f>
        <v>36.42</v>
      </c>
    </row>
    <row r="94" spans="1:8">
      <c r="B94" s="43" t="s">
        <v>158</v>
      </c>
      <c r="C94" s="50" t="s">
        <v>10</v>
      </c>
      <c r="D94" s="42">
        <v>56100</v>
      </c>
      <c r="E94" s="81">
        <v>92</v>
      </c>
      <c r="F94" s="42">
        <v>3</v>
      </c>
      <c r="G94" s="76">
        <v>37.9</v>
      </c>
      <c r="H94" s="33" t="s">
        <v>194</v>
      </c>
    </row>
    <row r="95" spans="1:8">
      <c r="B95" s="43" t="s">
        <v>160</v>
      </c>
      <c r="C95" s="50" t="s">
        <v>126</v>
      </c>
      <c r="D95" s="42">
        <v>63100</v>
      </c>
      <c r="E95" s="81">
        <v>62</v>
      </c>
      <c r="F95" s="42">
        <v>0.2</v>
      </c>
      <c r="G95" s="76">
        <f>G77</f>
        <v>26.62</v>
      </c>
    </row>
    <row r="96" spans="1:8">
      <c r="D96" s="72"/>
      <c r="E96" s="72"/>
      <c r="F96" s="72"/>
    </row>
    <row r="97" spans="1:7" s="71" customFormat="1">
      <c r="A97" s="66" t="s">
        <v>201</v>
      </c>
      <c r="B97" s="67"/>
      <c r="C97" s="67"/>
      <c r="D97" s="68"/>
      <c r="E97" s="69"/>
      <c r="F97" s="68"/>
      <c r="G97" s="70"/>
    </row>
    <row r="98" spans="1:7">
      <c r="D98" s="334" t="s">
        <v>186</v>
      </c>
      <c r="E98" s="334"/>
      <c r="F98" s="334"/>
      <c r="G98" s="74" t="s">
        <v>187</v>
      </c>
    </row>
    <row r="99" spans="1:7">
      <c r="B99" s="43"/>
      <c r="C99" s="41"/>
      <c r="D99" s="335" t="s">
        <v>188</v>
      </c>
      <c r="E99" s="336"/>
      <c r="F99" s="337"/>
      <c r="G99" s="76" t="s">
        <v>189</v>
      </c>
    </row>
    <row r="100" spans="1:7">
      <c r="B100" s="43"/>
      <c r="C100" s="50" t="s">
        <v>190</v>
      </c>
      <c r="D100" s="42" t="s">
        <v>114</v>
      </c>
      <c r="E100" s="75" t="s">
        <v>120</v>
      </c>
      <c r="F100" s="42" t="s">
        <v>122</v>
      </c>
      <c r="G100" s="76" t="s">
        <v>191</v>
      </c>
    </row>
    <row r="101" spans="1:7">
      <c r="B101" s="51" t="s">
        <v>163</v>
      </c>
      <c r="C101" s="50"/>
      <c r="D101" s="42"/>
      <c r="E101" s="81"/>
      <c r="F101" s="42"/>
      <c r="G101" s="76"/>
    </row>
    <row r="102" spans="1:7">
      <c r="B102" s="52" t="s">
        <v>164</v>
      </c>
      <c r="C102" s="50" t="s">
        <v>126</v>
      </c>
      <c r="D102" s="42">
        <v>74100</v>
      </c>
      <c r="E102" s="81">
        <v>4.1500000000000004</v>
      </c>
      <c r="F102" s="42">
        <v>28.6</v>
      </c>
      <c r="G102" s="76">
        <v>36.42</v>
      </c>
    </row>
    <row r="103" spans="1:7">
      <c r="B103" s="52" t="s">
        <v>166</v>
      </c>
      <c r="C103" s="50" t="s">
        <v>126</v>
      </c>
      <c r="D103" s="42">
        <v>74100</v>
      </c>
      <c r="E103" s="81">
        <v>4.1500000000000004</v>
      </c>
      <c r="F103" s="42">
        <v>28.6</v>
      </c>
      <c r="G103" s="76">
        <v>36.42</v>
      </c>
    </row>
    <row r="104" spans="1:7">
      <c r="B104" s="52" t="s">
        <v>167</v>
      </c>
      <c r="C104" s="50" t="s">
        <v>126</v>
      </c>
      <c r="D104" s="42">
        <v>74100</v>
      </c>
      <c r="E104" s="81">
        <v>4.1500000000000004</v>
      </c>
      <c r="F104" s="42">
        <v>28.6</v>
      </c>
      <c r="G104" s="76">
        <v>36.42</v>
      </c>
    </row>
    <row r="105" spans="1:7">
      <c r="B105" s="52" t="s">
        <v>168</v>
      </c>
      <c r="C105" s="50" t="s">
        <v>126</v>
      </c>
      <c r="D105" s="42">
        <v>74100</v>
      </c>
      <c r="E105" s="81">
        <v>4.1500000000000004</v>
      </c>
      <c r="F105" s="42">
        <v>28.6</v>
      </c>
      <c r="G105" s="76">
        <v>36.42</v>
      </c>
    </row>
    <row r="106" spans="1:7">
      <c r="B106" s="51" t="s">
        <v>169</v>
      </c>
      <c r="C106" s="50"/>
      <c r="D106" s="42"/>
      <c r="E106" s="81"/>
      <c r="F106" s="42"/>
      <c r="G106" s="76"/>
    </row>
    <row r="107" spans="1:7">
      <c r="B107" s="52" t="s">
        <v>164</v>
      </c>
      <c r="C107" s="50" t="s">
        <v>126</v>
      </c>
      <c r="D107" s="82">
        <v>69300</v>
      </c>
      <c r="E107" s="82">
        <v>80</v>
      </c>
      <c r="F107" s="82">
        <v>2</v>
      </c>
      <c r="G107" s="76">
        <v>31.48</v>
      </c>
    </row>
    <row r="108" spans="1:7">
      <c r="B108" s="52" t="s">
        <v>166</v>
      </c>
      <c r="C108" s="50" t="s">
        <v>126</v>
      </c>
      <c r="D108" s="82">
        <v>69300</v>
      </c>
      <c r="E108" s="82"/>
      <c r="F108" s="82"/>
      <c r="G108" s="76">
        <v>31.48</v>
      </c>
    </row>
    <row r="109" spans="1:7">
      <c r="B109" s="52" t="s">
        <v>167</v>
      </c>
      <c r="C109" s="50" t="s">
        <v>126</v>
      </c>
      <c r="D109" s="82">
        <v>69300</v>
      </c>
      <c r="E109" s="82">
        <v>50</v>
      </c>
      <c r="F109" s="82">
        <v>2</v>
      </c>
      <c r="G109" s="76">
        <v>31.48</v>
      </c>
    </row>
    <row r="110" spans="1:7">
      <c r="B110" s="52" t="s">
        <v>168</v>
      </c>
      <c r="C110" s="50" t="s">
        <v>126</v>
      </c>
      <c r="D110" s="82">
        <v>69300</v>
      </c>
      <c r="E110" s="82">
        <v>120</v>
      </c>
      <c r="F110" s="82">
        <v>2</v>
      </c>
      <c r="G110" s="76">
        <v>31.48</v>
      </c>
    </row>
    <row r="111" spans="1:7">
      <c r="B111" s="51" t="s">
        <v>170</v>
      </c>
      <c r="C111" s="41"/>
      <c r="D111" s="83"/>
      <c r="E111" s="83"/>
      <c r="F111" s="83"/>
      <c r="G111" s="84"/>
    </row>
    <row r="112" spans="1:7">
      <c r="B112" s="52" t="s">
        <v>164</v>
      </c>
      <c r="C112" s="50" t="s">
        <v>126</v>
      </c>
      <c r="D112" s="82">
        <v>69300</v>
      </c>
      <c r="E112" s="82">
        <v>140</v>
      </c>
      <c r="F112" s="82">
        <v>0.4</v>
      </c>
      <c r="G112" s="76">
        <v>31.48</v>
      </c>
    </row>
    <row r="113" spans="2:7">
      <c r="B113" s="52" t="s">
        <v>166</v>
      </c>
      <c r="C113" s="50" t="s">
        <v>126</v>
      </c>
      <c r="D113" s="82">
        <v>69300</v>
      </c>
      <c r="E113" s="82">
        <v>170</v>
      </c>
      <c r="F113" s="82">
        <v>0.4</v>
      </c>
      <c r="G113" s="76">
        <v>31.48</v>
      </c>
    </row>
    <row r="114" spans="2:7">
      <c r="B114" s="52" t="s">
        <v>167</v>
      </c>
      <c r="C114" s="50" t="s">
        <v>126</v>
      </c>
      <c r="D114" s="82">
        <v>69300</v>
      </c>
      <c r="E114" s="82">
        <v>130</v>
      </c>
      <c r="F114" s="82">
        <v>0.4</v>
      </c>
      <c r="G114" s="76">
        <v>31.48</v>
      </c>
    </row>
    <row r="115" spans="2:7">
      <c r="B115" s="52" t="s">
        <v>168</v>
      </c>
      <c r="C115" s="50" t="s">
        <v>126</v>
      </c>
      <c r="D115" s="82">
        <v>69300</v>
      </c>
      <c r="E115" s="82">
        <v>180</v>
      </c>
      <c r="F115" s="82">
        <v>0.4</v>
      </c>
      <c r="G115" s="76">
        <v>31.48</v>
      </c>
    </row>
    <row r="116" spans="2:7">
      <c r="D116" s="72"/>
      <c r="E116" s="72"/>
      <c r="F116" s="72"/>
    </row>
    <row r="117" spans="2:7">
      <c r="D117" s="72"/>
      <c r="E117" s="72"/>
      <c r="F117" s="72"/>
    </row>
    <row r="118" spans="2:7">
      <c r="D118" s="72"/>
      <c r="E118" s="72"/>
      <c r="F118" s="72"/>
    </row>
    <row r="119" spans="2:7">
      <c r="D119" s="72"/>
      <c r="E119" s="72"/>
      <c r="F119" s="72"/>
    </row>
    <row r="120" spans="2:7">
      <c r="D120" s="72"/>
      <c r="E120" s="72"/>
      <c r="F120" s="72"/>
    </row>
    <row r="121" spans="2:7">
      <c r="D121" s="72"/>
      <c r="E121" s="72"/>
      <c r="F121" s="72"/>
    </row>
    <row r="122" spans="2:7">
      <c r="D122" s="72"/>
      <c r="E122" s="72"/>
      <c r="F122" s="72"/>
    </row>
    <row r="123" spans="2:7">
      <c r="D123" s="72"/>
      <c r="E123" s="72"/>
      <c r="F123" s="72"/>
    </row>
    <row r="124" spans="2:7">
      <c r="D124" s="72"/>
      <c r="E124" s="72"/>
      <c r="F124" s="72"/>
    </row>
    <row r="125" spans="2:7">
      <c r="D125" s="72"/>
      <c r="E125" s="72"/>
      <c r="F125" s="72"/>
    </row>
    <row r="126" spans="2:7">
      <c r="D126" s="72"/>
      <c r="E126" s="72"/>
      <c r="F126" s="72"/>
    </row>
    <row r="127" spans="2:7">
      <c r="D127" s="72"/>
      <c r="E127" s="72"/>
      <c r="F127" s="72"/>
    </row>
    <row r="128" spans="2:7">
      <c r="D128" s="72"/>
      <c r="E128" s="72"/>
      <c r="F128" s="72"/>
    </row>
    <row r="129" spans="4:6">
      <c r="D129" s="72"/>
      <c r="E129" s="72"/>
      <c r="F129" s="72"/>
    </row>
    <row r="130" spans="4:6">
      <c r="D130" s="72"/>
      <c r="E130" s="72"/>
      <c r="F130" s="72"/>
    </row>
    <row r="131" spans="4:6">
      <c r="D131" s="72"/>
      <c r="E131" s="72"/>
      <c r="F131" s="72"/>
    </row>
    <row r="132" spans="4:6">
      <c r="D132" s="72"/>
      <c r="E132" s="72"/>
      <c r="F132" s="72"/>
    </row>
    <row r="133" spans="4:6">
      <c r="D133" s="72"/>
      <c r="E133" s="72"/>
      <c r="F133" s="72"/>
    </row>
    <row r="134" spans="4:6">
      <c r="D134" s="72"/>
      <c r="E134" s="72"/>
      <c r="F134" s="72"/>
    </row>
    <row r="135" spans="4:6">
      <c r="D135" s="72"/>
      <c r="E135" s="72"/>
      <c r="F135" s="72"/>
    </row>
    <row r="136" spans="4:6">
      <c r="D136" s="72"/>
      <c r="E136" s="72"/>
      <c r="F136" s="72"/>
    </row>
    <row r="137" spans="4:6">
      <c r="D137" s="72"/>
      <c r="E137" s="72"/>
      <c r="F137" s="72"/>
    </row>
    <row r="138" spans="4:6">
      <c r="D138" s="72"/>
      <c r="E138" s="72"/>
      <c r="F138" s="72"/>
    </row>
    <row r="139" spans="4:6">
      <c r="D139" s="72"/>
      <c r="E139" s="72"/>
      <c r="F139" s="72"/>
    </row>
    <row r="140" spans="4:6">
      <c r="D140" s="72"/>
      <c r="E140" s="72"/>
      <c r="F140" s="72"/>
    </row>
    <row r="141" spans="4:6">
      <c r="D141" s="72"/>
      <c r="E141" s="72"/>
      <c r="F141" s="72"/>
    </row>
    <row r="142" spans="4:6">
      <c r="D142" s="72"/>
      <c r="E142" s="72"/>
      <c r="F142" s="72"/>
    </row>
    <row r="143" spans="4:6">
      <c r="D143" s="72"/>
      <c r="E143" s="72"/>
      <c r="F143" s="72"/>
    </row>
    <row r="144" spans="4:6">
      <c r="D144" s="72"/>
      <c r="E144" s="72"/>
      <c r="F144" s="72"/>
    </row>
    <row r="145" spans="4:6">
      <c r="D145" s="72"/>
      <c r="E145" s="72"/>
      <c r="F145" s="72"/>
    </row>
    <row r="146" spans="4:6">
      <c r="D146" s="72"/>
      <c r="E146" s="72"/>
      <c r="F146" s="72"/>
    </row>
    <row r="147" spans="4:6">
      <c r="D147" s="72"/>
      <c r="E147" s="72"/>
      <c r="F147" s="72"/>
    </row>
    <row r="148" spans="4:6">
      <c r="D148" s="72"/>
      <c r="E148" s="72"/>
      <c r="F148" s="72"/>
    </row>
    <row r="149" spans="4:6">
      <c r="D149" s="72"/>
      <c r="E149" s="72"/>
      <c r="F149" s="72"/>
    </row>
    <row r="150" spans="4:6">
      <c r="D150" s="72"/>
      <c r="E150" s="72"/>
      <c r="F150" s="72"/>
    </row>
    <row r="151" spans="4:6">
      <c r="D151" s="72"/>
      <c r="E151" s="72"/>
      <c r="F151" s="72"/>
    </row>
    <row r="152" spans="4:6">
      <c r="D152" s="72"/>
      <c r="E152" s="72"/>
      <c r="F152" s="72"/>
    </row>
    <row r="153" spans="4:6">
      <c r="D153" s="72"/>
      <c r="E153" s="72"/>
      <c r="F153" s="72"/>
    </row>
    <row r="154" spans="4:6">
      <c r="D154" s="72"/>
      <c r="E154" s="72"/>
      <c r="F154" s="72"/>
    </row>
    <row r="155" spans="4:6">
      <c r="D155" s="72"/>
      <c r="E155" s="72"/>
      <c r="F155" s="72"/>
    </row>
    <row r="156" spans="4:6">
      <c r="D156" s="72"/>
      <c r="E156" s="72"/>
      <c r="F156" s="72"/>
    </row>
    <row r="157" spans="4:6">
      <c r="D157" s="72"/>
      <c r="E157" s="72"/>
      <c r="F157" s="72"/>
    </row>
    <row r="158" spans="4:6">
      <c r="D158" s="72"/>
      <c r="E158" s="72"/>
      <c r="F158" s="72"/>
    </row>
    <row r="159" spans="4:6">
      <c r="D159" s="72"/>
      <c r="E159" s="72"/>
      <c r="F159" s="72"/>
    </row>
    <row r="160" spans="4:6">
      <c r="D160" s="72"/>
      <c r="E160" s="72"/>
      <c r="F160" s="72"/>
    </row>
    <row r="161" spans="4:6">
      <c r="D161" s="72"/>
      <c r="E161" s="72"/>
      <c r="F161" s="72"/>
    </row>
    <row r="162" spans="4:6">
      <c r="D162" s="72"/>
      <c r="E162" s="72"/>
      <c r="F162" s="72"/>
    </row>
    <row r="163" spans="4:6">
      <c r="D163" s="72"/>
      <c r="E163" s="72"/>
      <c r="F163" s="72"/>
    </row>
    <row r="164" spans="4:6">
      <c r="D164" s="72"/>
      <c r="E164" s="72"/>
      <c r="F164" s="72"/>
    </row>
    <row r="165" spans="4:6">
      <c r="D165" s="72"/>
      <c r="E165" s="72"/>
      <c r="F165" s="72"/>
    </row>
    <row r="166" spans="4:6">
      <c r="D166" s="72"/>
      <c r="E166" s="72"/>
      <c r="F166" s="72"/>
    </row>
    <row r="167" spans="4:6">
      <c r="D167" s="72"/>
      <c r="E167" s="72"/>
      <c r="F167" s="72"/>
    </row>
    <row r="168" spans="4:6">
      <c r="D168" s="72"/>
      <c r="E168" s="72"/>
      <c r="F168" s="72"/>
    </row>
    <row r="169" spans="4:6">
      <c r="D169" s="72"/>
      <c r="E169" s="72"/>
      <c r="F169" s="72"/>
    </row>
    <row r="170" spans="4:6">
      <c r="D170" s="72"/>
      <c r="E170" s="72"/>
      <c r="F170" s="72"/>
    </row>
    <row r="171" spans="4:6">
      <c r="D171" s="72"/>
      <c r="E171" s="72"/>
      <c r="F171" s="72"/>
    </row>
    <row r="172" spans="4:6">
      <c r="D172" s="72"/>
      <c r="E172" s="72"/>
      <c r="F172" s="72"/>
    </row>
    <row r="173" spans="4:6">
      <c r="D173" s="72"/>
      <c r="E173" s="72"/>
      <c r="F173" s="72"/>
    </row>
    <row r="174" spans="4:6">
      <c r="D174" s="72"/>
      <c r="E174" s="72"/>
      <c r="F174" s="72"/>
    </row>
    <row r="175" spans="4:6">
      <c r="D175" s="72"/>
      <c r="E175" s="72"/>
      <c r="F175" s="72"/>
    </row>
    <row r="176" spans="4:6">
      <c r="D176" s="72"/>
      <c r="E176" s="72"/>
      <c r="F176" s="72"/>
    </row>
    <row r="177" spans="4:6">
      <c r="D177" s="72"/>
      <c r="E177" s="72"/>
      <c r="F177" s="72"/>
    </row>
    <row r="178" spans="4:6">
      <c r="D178" s="72"/>
      <c r="E178" s="72"/>
      <c r="F178" s="72"/>
    </row>
    <row r="179" spans="4:6">
      <c r="D179" s="72"/>
      <c r="E179" s="72"/>
      <c r="F179" s="72"/>
    </row>
    <row r="180" spans="4:6">
      <c r="D180" s="72"/>
      <c r="E180" s="72"/>
      <c r="F180" s="72"/>
    </row>
    <row r="181" spans="4:6">
      <c r="D181" s="72"/>
      <c r="E181" s="72"/>
      <c r="F181" s="72"/>
    </row>
    <row r="182" spans="4:6">
      <c r="D182" s="72"/>
      <c r="E182" s="72"/>
      <c r="F182" s="72"/>
    </row>
    <row r="183" spans="4:6">
      <c r="D183" s="72"/>
      <c r="E183" s="72"/>
      <c r="F183" s="72"/>
    </row>
    <row r="184" spans="4:6">
      <c r="D184" s="72"/>
      <c r="E184" s="72"/>
      <c r="F184" s="72"/>
    </row>
  </sheetData>
  <mergeCells count="11">
    <mergeCell ref="D67:F67"/>
    <mergeCell ref="D87:F87"/>
    <mergeCell ref="D88:F88"/>
    <mergeCell ref="D98:F98"/>
    <mergeCell ref="D99:F99"/>
    <mergeCell ref="J2:K2"/>
    <mergeCell ref="A2:A4"/>
    <mergeCell ref="B2:B4"/>
    <mergeCell ref="C2:C4"/>
    <mergeCell ref="D2:G2"/>
    <mergeCell ref="H2:H4"/>
  </mergeCells>
  <hyperlinks>
    <hyperlink ref="E63" r:id="rId1" xr:uid="{00000000-0004-0000-0600-000000000000}"/>
  </hyperlinks>
  <pageMargins left="0.7" right="0.7" top="0.75" bottom="0.75" header="0.3" footer="0.3"/>
  <pageSetup scale="54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7</vt:i4>
      </vt:variant>
      <vt:variant>
        <vt:lpstr>ช่วงที่มีชื่อ</vt:lpstr>
      </vt:variant>
      <vt:variant>
        <vt:i4>3</vt:i4>
      </vt:variant>
    </vt:vector>
  </HeadingPairs>
  <TitlesOfParts>
    <vt:vector size="10" baseType="lpstr">
      <vt:lpstr>สรุปการคำนวณ ปี 2568</vt:lpstr>
      <vt:lpstr>CH4จากseptic tank 2568</vt:lpstr>
      <vt:lpstr>CH4จากบ่อบำบัดไม่เติมอากาศ2568 </vt:lpstr>
      <vt:lpstr>สรุปการคำนวณ ปี 2567</vt:lpstr>
      <vt:lpstr>CH4จากseptic tank 2567</vt:lpstr>
      <vt:lpstr>CH4จากบ่อบำบัดไม่เติมอากาศ2567</vt:lpstr>
      <vt:lpstr>EF TGO AR5</vt:lpstr>
      <vt:lpstr>'EF TGO AR5'!Print_Area</vt:lpstr>
      <vt:lpstr>'สรุปการคำนวณ ปี 2567'!Print_Area</vt:lpstr>
      <vt:lpstr>'สรุปการคำนวณ ปี 2568'!Print_Area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thada</dc:creator>
  <cp:lastModifiedBy>Seksan Kwonsriwong</cp:lastModifiedBy>
  <cp:lastPrinted>2026-03-26T08:08:40Z</cp:lastPrinted>
  <dcterms:created xsi:type="dcterms:W3CDTF">2015-02-17T07:08:20Z</dcterms:created>
  <dcterms:modified xsi:type="dcterms:W3CDTF">2026-03-31T09:16:26Z</dcterms:modified>
</cp:coreProperties>
</file>