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8 (หมวด 3)\"/>
    </mc:Choice>
  </mc:AlternateContent>
  <bookViews>
    <workbookView xWindow="-108" yWindow="-108" windowWidth="19416" windowHeight="10416" tabRatio="619" activeTab="1"/>
  </bookViews>
  <sheets>
    <sheet name="สรุปการคำนวณ ปี 2568" sheetId="1" r:id="rId1"/>
    <sheet name="สรุปการคำนวณ ปีฐาน" sheetId="8" r:id="rId2"/>
    <sheet name="CH4จากseptic tank" sheetId="4" r:id="rId3"/>
    <sheet name="CH4จากบ่อบำบัดไม่เติมอากาศ " sheetId="5" r:id="rId4"/>
    <sheet name="EF TGO AR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4">#REF!</definedName>
    <definedName name="\0" localSheetId="1">#REF!</definedName>
    <definedName name="\0">#REF!</definedName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p" localSheetId="4">#REF!</definedName>
    <definedName name="\p">#REF!</definedName>
    <definedName name="\s" localSheetId="4">#REF!</definedName>
    <definedName name="\s">#REF!</definedName>
    <definedName name="\x" localSheetId="4">#REF!</definedName>
    <definedName name="\x">#REF!</definedName>
    <definedName name="\z" localSheetId="4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>#REF!</definedName>
    <definedName name="B" localSheetId="4">#REF!</definedName>
    <definedName name="B">#REF!</definedName>
    <definedName name="BTU" localSheetId="4">[2]ม.ค.!$C$2</definedName>
    <definedName name="BTU">[3]ม.ค.!$C$2</definedName>
    <definedName name="BTU_16" localSheetId="4">#REF!</definedName>
    <definedName name="BTU_16">#REF!</definedName>
    <definedName name="BTU_17" localSheetId="4">#REF!</definedName>
    <definedName name="BTU_17">#REF!</definedName>
    <definedName name="BTU_18" localSheetId="4">#REF!</definedName>
    <definedName name="BTU_18">#REF!</definedName>
    <definedName name="BTU_19" localSheetId="4">#REF!</definedName>
    <definedName name="BTU_19">#REF!</definedName>
    <definedName name="BTU_20" localSheetId="4">#REF!</definedName>
    <definedName name="BTU_20">#REF!</definedName>
    <definedName name="BTU_21" localSheetId="4">#REF!</definedName>
    <definedName name="BTU_21">#REF!</definedName>
    <definedName name="BTU_22" localSheetId="4">#REF!</definedName>
    <definedName name="BTU_22">#REF!</definedName>
    <definedName name="BTU_23" localSheetId="4">#REF!</definedName>
    <definedName name="BTU_23">#REF!</definedName>
    <definedName name="BTU_24" localSheetId="4">#REF!</definedName>
    <definedName name="BTU_24">#REF!</definedName>
    <definedName name="BTU_25" localSheetId="4">#REF!</definedName>
    <definedName name="BTU_25">#REF!</definedName>
    <definedName name="BTU_26" localSheetId="4">#REF!</definedName>
    <definedName name="BTU_26">#REF!</definedName>
    <definedName name="C_" localSheetId="4">#REF!</definedName>
    <definedName name="C_">#REF!</definedName>
    <definedName name="Cal_16" localSheetId="4">#REF!</definedName>
    <definedName name="Cal_16">#REF!</definedName>
    <definedName name="Cal_17" localSheetId="4">#REF!</definedName>
    <definedName name="Cal_17">#REF!</definedName>
    <definedName name="Cal_18" localSheetId="4">#REF!</definedName>
    <definedName name="Cal_18">#REF!</definedName>
    <definedName name="Cal_19" localSheetId="4">#REF!</definedName>
    <definedName name="Cal_19">#REF!</definedName>
    <definedName name="Cal_20" localSheetId="4">#REF!</definedName>
    <definedName name="Cal_20">#REF!</definedName>
    <definedName name="Cal_21" localSheetId="4">#REF!</definedName>
    <definedName name="Cal_21">#REF!</definedName>
    <definedName name="Cal_22" localSheetId="4">#REF!</definedName>
    <definedName name="Cal_22">#REF!</definedName>
    <definedName name="Cal_23" localSheetId="4">#REF!</definedName>
    <definedName name="Cal_23">#REF!</definedName>
    <definedName name="Cal_24" localSheetId="4">#REF!</definedName>
    <definedName name="Cal_24">#REF!</definedName>
    <definedName name="Cal_25" localSheetId="4">#REF!</definedName>
    <definedName name="Cal_25">#REF!</definedName>
    <definedName name="Cal_26" localSheetId="4">#REF!</definedName>
    <definedName name="Cal_26">#REF!</definedName>
    <definedName name="CAT" localSheetId="4">#REF!</definedName>
    <definedName name="CAT">#REF!</definedName>
    <definedName name="D" localSheetId="4">#REF!</definedName>
    <definedName name="D">#REF!</definedName>
    <definedName name="DOG" localSheetId="4">#REF!</definedName>
    <definedName name="DOG">#REF!</definedName>
    <definedName name="E" localSheetId="4">#REF!</definedName>
    <definedName name="E">#REF!</definedName>
    <definedName name="Ein" localSheetId="4">#REF!</definedName>
    <definedName name="Ein">#REF!</definedName>
    <definedName name="Eout" localSheetId="4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4">#REF!</definedName>
    <definedName name="Fuel_16">#REF!</definedName>
    <definedName name="Fuel_17" localSheetId="4">#REF!</definedName>
    <definedName name="Fuel_17">#REF!</definedName>
    <definedName name="Fuel_18" localSheetId="4">#REF!</definedName>
    <definedName name="Fuel_18">#REF!</definedName>
    <definedName name="Fuel_19" localSheetId="4">#REF!</definedName>
    <definedName name="Fuel_19">#REF!</definedName>
    <definedName name="Fuel_20" localSheetId="4">#REF!</definedName>
    <definedName name="Fuel_20">#REF!</definedName>
    <definedName name="Fuel_21" localSheetId="4">#REF!</definedName>
    <definedName name="Fuel_21">#REF!</definedName>
    <definedName name="Fuel_22" localSheetId="4">#REF!</definedName>
    <definedName name="Fuel_22">#REF!</definedName>
    <definedName name="Fuel_23" localSheetId="4">#REF!</definedName>
    <definedName name="Fuel_23">#REF!</definedName>
    <definedName name="Fuel_24" localSheetId="4">#REF!</definedName>
    <definedName name="Fuel_24">#REF!</definedName>
    <definedName name="Fuel_25" localSheetId="4">#REF!</definedName>
    <definedName name="Fuel_25">#REF!</definedName>
    <definedName name="Fuel_26" localSheetId="4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4">#REF!</definedName>
    <definedName name="Fuel_i_16">#REF!</definedName>
    <definedName name="Fuel_i_17" localSheetId="4">#REF!</definedName>
    <definedName name="Fuel_i_17">#REF!</definedName>
    <definedName name="Fuel_i_18" localSheetId="4">#REF!</definedName>
    <definedName name="Fuel_i_18">#REF!</definedName>
    <definedName name="Fuel_i_19" localSheetId="4">#REF!</definedName>
    <definedName name="Fuel_i_19">#REF!</definedName>
    <definedName name="Fuel_i_20" localSheetId="4">#REF!</definedName>
    <definedName name="Fuel_i_20">#REF!</definedName>
    <definedName name="Fuel_i_21" localSheetId="4">#REF!</definedName>
    <definedName name="Fuel_i_21">#REF!</definedName>
    <definedName name="Fuel_i_22" localSheetId="4">#REF!</definedName>
    <definedName name="Fuel_i_22">#REF!</definedName>
    <definedName name="Fuel_i_23" localSheetId="4">#REF!</definedName>
    <definedName name="Fuel_i_23">#REF!</definedName>
    <definedName name="Fuel_i_24" localSheetId="4">#REF!</definedName>
    <definedName name="Fuel_i_24">#REF!</definedName>
    <definedName name="Fuel_i_25" localSheetId="4">#REF!</definedName>
    <definedName name="Fuel_i_25">#REF!</definedName>
    <definedName name="Fuel_i_26" localSheetId="4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4">#REF!</definedName>
    <definedName name="Fuel_in">#REF!</definedName>
    <definedName name="FuelEnergy" localSheetId="4">#REF!</definedName>
    <definedName name="FuelEnergy">#REF!</definedName>
    <definedName name="G" localSheetId="4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4">#REF!</definedName>
    <definedName name="Gross_16">#REF!</definedName>
    <definedName name="Gross_17" localSheetId="4">#REF!</definedName>
    <definedName name="Gross_17">#REF!</definedName>
    <definedName name="Gross_18" localSheetId="4">#REF!</definedName>
    <definedName name="Gross_18">#REF!</definedName>
    <definedName name="Gross_19" localSheetId="4">#REF!</definedName>
    <definedName name="Gross_19">#REF!</definedName>
    <definedName name="Gross_20" localSheetId="4">#REF!</definedName>
    <definedName name="Gross_20">#REF!</definedName>
    <definedName name="Gross_21" localSheetId="4">#REF!</definedName>
    <definedName name="Gross_21">#REF!</definedName>
    <definedName name="Gross_22" localSheetId="4">#REF!</definedName>
    <definedName name="Gross_22">#REF!</definedName>
    <definedName name="Gross_23" localSheetId="4">#REF!</definedName>
    <definedName name="Gross_23">#REF!</definedName>
    <definedName name="Gross_24" localSheetId="4">#REF!</definedName>
    <definedName name="Gross_24">#REF!</definedName>
    <definedName name="Gross_25" localSheetId="4">#REF!</definedName>
    <definedName name="Gross_25">#REF!</definedName>
    <definedName name="Gross_26" localSheetId="4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4">#REF!</definedName>
    <definedName name="H">#REF!</definedName>
    <definedName name="HEAD" localSheetId="4">#REF!</definedName>
    <definedName name="HEAD">#REF!</definedName>
    <definedName name="I" localSheetId="4">#REF!</definedName>
    <definedName name="I">#REF!</definedName>
    <definedName name="J" localSheetId="4">#REF!</definedName>
    <definedName name="J">#REF!</definedName>
    <definedName name="J._16" localSheetId="4">#REF!</definedName>
    <definedName name="J._16">#REF!</definedName>
    <definedName name="J._17" localSheetId="4">#REF!</definedName>
    <definedName name="J._17">#REF!</definedName>
    <definedName name="J._18" localSheetId="4">#REF!</definedName>
    <definedName name="J._18">#REF!</definedName>
    <definedName name="J._19" localSheetId="4">#REF!</definedName>
    <definedName name="J._19">#REF!</definedName>
    <definedName name="J._20" localSheetId="4">#REF!</definedName>
    <definedName name="J._20">#REF!</definedName>
    <definedName name="J._21" localSheetId="4">#REF!</definedName>
    <definedName name="J._21">#REF!</definedName>
    <definedName name="J._22" localSheetId="4">#REF!</definedName>
    <definedName name="J._22">#REF!</definedName>
    <definedName name="J._23" localSheetId="4">#REF!</definedName>
    <definedName name="J._23">#REF!</definedName>
    <definedName name="J._24" localSheetId="4">#REF!</definedName>
    <definedName name="J._24">#REF!</definedName>
    <definedName name="J._25" localSheetId="4">#REF!</definedName>
    <definedName name="J._25">#REF!</definedName>
    <definedName name="J._26" localSheetId="4">#REF!</definedName>
    <definedName name="J._26">#REF!</definedName>
    <definedName name="kJ" localSheetId="4">#REF!</definedName>
    <definedName name="kJ">#REF!</definedName>
    <definedName name="LHV" localSheetId="4">#REF!</definedName>
    <definedName name="LHV">#REF!</definedName>
    <definedName name="M" localSheetId="4">#REF!</definedName>
    <definedName name="M">#REF!</definedName>
    <definedName name="MONTHL1" localSheetId="4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4">#REF!</definedName>
    <definedName name="Net_16">#REF!</definedName>
    <definedName name="Net_17" localSheetId="4">#REF!</definedName>
    <definedName name="Net_17">#REF!</definedName>
    <definedName name="Net_18" localSheetId="4">#REF!</definedName>
    <definedName name="Net_18">#REF!</definedName>
    <definedName name="Net_19" localSheetId="4">#REF!</definedName>
    <definedName name="Net_19">#REF!</definedName>
    <definedName name="Net_20" localSheetId="4">#REF!</definedName>
    <definedName name="Net_20">#REF!</definedName>
    <definedName name="Net_21" localSheetId="4">#REF!</definedName>
    <definedName name="Net_21">#REF!</definedName>
    <definedName name="Net_22" localSheetId="4">#REF!</definedName>
    <definedName name="Net_22">#REF!</definedName>
    <definedName name="Net_23" localSheetId="4">#REF!</definedName>
    <definedName name="Net_23">#REF!</definedName>
    <definedName name="Net_24" localSheetId="4">#REF!</definedName>
    <definedName name="Net_24">#REF!</definedName>
    <definedName name="Net_25" localSheetId="4">#REF!</definedName>
    <definedName name="Net_25">#REF!</definedName>
    <definedName name="Net_26" localSheetId="4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4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4">#REF!</definedName>
    <definedName name="Power_16">#REF!</definedName>
    <definedName name="Power_17" localSheetId="4">#REF!</definedName>
    <definedName name="Power_17">#REF!</definedName>
    <definedName name="Power_18" localSheetId="4">#REF!</definedName>
    <definedName name="Power_18">#REF!</definedName>
    <definedName name="Power_19" localSheetId="4">#REF!</definedName>
    <definedName name="Power_19">#REF!</definedName>
    <definedName name="Power_20" localSheetId="4">#REF!</definedName>
    <definedName name="Power_20">#REF!</definedName>
    <definedName name="Power_21" localSheetId="4">#REF!</definedName>
    <definedName name="Power_21">#REF!</definedName>
    <definedName name="Power_22" localSheetId="4">#REF!</definedName>
    <definedName name="Power_22">#REF!</definedName>
    <definedName name="Power_23" localSheetId="4">#REF!</definedName>
    <definedName name="Power_23">#REF!</definedName>
    <definedName name="Power_24" localSheetId="4">#REF!</definedName>
    <definedName name="Power_24">#REF!</definedName>
    <definedName name="Power_25" localSheetId="4">#REF!</definedName>
    <definedName name="Power_25">#REF!</definedName>
    <definedName name="Power_26" localSheetId="4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4">#REF!</definedName>
    <definedName name="Power_i_16">#REF!</definedName>
    <definedName name="Power_i_17" localSheetId="4">#REF!</definedName>
    <definedName name="Power_i_17">#REF!</definedName>
    <definedName name="Power_i_18" localSheetId="4">#REF!</definedName>
    <definedName name="Power_i_18">#REF!</definedName>
    <definedName name="Power_i_19" localSheetId="4">#REF!</definedName>
    <definedName name="Power_i_19">#REF!</definedName>
    <definedName name="Power_i_20" localSheetId="4">#REF!</definedName>
    <definedName name="Power_i_20">#REF!</definedName>
    <definedName name="Power_i_21" localSheetId="4">#REF!</definedName>
    <definedName name="Power_i_21">#REF!</definedName>
    <definedName name="Power_i_22" localSheetId="4">#REF!</definedName>
    <definedName name="Power_i_22">#REF!</definedName>
    <definedName name="Power_i_23" localSheetId="4">#REF!</definedName>
    <definedName name="Power_i_23">#REF!</definedName>
    <definedName name="Power_i_24" localSheetId="4">#REF!</definedName>
    <definedName name="Power_i_24">#REF!</definedName>
    <definedName name="Power_i_25" localSheetId="4">#REF!</definedName>
    <definedName name="Power_i_25">#REF!</definedName>
    <definedName name="Power_i_26" localSheetId="4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4">#REF!</definedName>
    <definedName name="Power_o_16">#REF!</definedName>
    <definedName name="Power_o_17" localSheetId="4">#REF!</definedName>
    <definedName name="Power_o_17">#REF!</definedName>
    <definedName name="Power_o_18" localSheetId="4">#REF!</definedName>
    <definedName name="Power_o_18">#REF!</definedName>
    <definedName name="Power_o_19" localSheetId="4">#REF!</definedName>
    <definedName name="Power_o_19">#REF!</definedName>
    <definedName name="Power_o_20" localSheetId="4">#REF!</definedName>
    <definedName name="Power_o_20">#REF!</definedName>
    <definedName name="Power_o_21" localSheetId="4">#REF!</definedName>
    <definedName name="Power_o_21">#REF!</definedName>
    <definedName name="Power_o_22" localSheetId="4">#REF!</definedName>
    <definedName name="Power_o_22">#REF!</definedName>
    <definedName name="Power_o_23" localSheetId="4">#REF!</definedName>
    <definedName name="Power_o_23">#REF!</definedName>
    <definedName name="Power_o_24" localSheetId="4">#REF!</definedName>
    <definedName name="Power_o_24">#REF!</definedName>
    <definedName name="Power_o_25" localSheetId="4">#REF!</definedName>
    <definedName name="Power_o_25">#REF!</definedName>
    <definedName name="Power_o_26" localSheetId="4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4">'EF TGO AR5'!$A$1:$L$128</definedName>
    <definedName name="_xlnm.Print_Area" localSheetId="0">'สรุปการคำนวณ ปี 2568'!$A$1:$AE$136</definedName>
    <definedName name="_xlnm.Print_Area" localSheetId="1">'สรุปการคำนวณ ปีฐาน'!$A$1:$AE$42</definedName>
    <definedName name="Print_Area_MI" localSheetId="4">#REF!</definedName>
    <definedName name="Print_Area_MI">#REF!</definedName>
    <definedName name="Serv" localSheetId="4">#REF!</definedName>
    <definedName name="Serv">#REF!</definedName>
    <definedName name="Servc" localSheetId="4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4">#REF!</definedName>
    <definedName name="Service_16">#REF!</definedName>
    <definedName name="Service_17" localSheetId="4">#REF!</definedName>
    <definedName name="Service_17">#REF!</definedName>
    <definedName name="Service_18" localSheetId="4">#REF!</definedName>
    <definedName name="Service_18">#REF!</definedName>
    <definedName name="Service_19" localSheetId="4">#REF!</definedName>
    <definedName name="Service_19">#REF!</definedName>
    <definedName name="Service_20" localSheetId="4">#REF!</definedName>
    <definedName name="Service_20">#REF!</definedName>
    <definedName name="Service_21" localSheetId="4">#REF!</definedName>
    <definedName name="Service_21">#REF!</definedName>
    <definedName name="Service_22" localSheetId="4">#REF!</definedName>
    <definedName name="Service_22">#REF!</definedName>
    <definedName name="Service_23" localSheetId="4">#REF!</definedName>
    <definedName name="Service_23">#REF!</definedName>
    <definedName name="Service_24" localSheetId="4">#REF!</definedName>
    <definedName name="Service_24">#REF!</definedName>
    <definedName name="Service_25" localSheetId="4">#REF!</definedName>
    <definedName name="Service_25">#REF!</definedName>
    <definedName name="Service_26" localSheetId="4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4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4">#REF!</definedName>
    <definedName name="Thermal_16">#REF!</definedName>
    <definedName name="Thermal_17" localSheetId="4">#REF!</definedName>
    <definedName name="Thermal_17">#REF!</definedName>
    <definedName name="Thermal_18" localSheetId="4">#REF!</definedName>
    <definedName name="Thermal_18">#REF!</definedName>
    <definedName name="Thermal_19" localSheetId="4">#REF!</definedName>
    <definedName name="Thermal_19">#REF!</definedName>
    <definedName name="Thermal_20" localSheetId="4">#REF!</definedName>
    <definedName name="Thermal_20">#REF!</definedName>
    <definedName name="Thermal_21" localSheetId="4">#REF!</definedName>
    <definedName name="Thermal_21">#REF!</definedName>
    <definedName name="Thermal_22" localSheetId="4">#REF!</definedName>
    <definedName name="Thermal_22">#REF!</definedName>
    <definedName name="Thermal_23" localSheetId="4">#REF!</definedName>
    <definedName name="Thermal_23">#REF!</definedName>
    <definedName name="Thermal_24" localSheetId="4">#REF!</definedName>
    <definedName name="Thermal_24">#REF!</definedName>
    <definedName name="Thermal_25" localSheetId="4">#REF!</definedName>
    <definedName name="Thermal_25">#REF!</definedName>
    <definedName name="Thermal_26" localSheetId="4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4">#REF!</definedName>
    <definedName name="Thermal_i_16">#REF!</definedName>
    <definedName name="Thermal_i_17" localSheetId="4">#REF!</definedName>
    <definedName name="Thermal_i_17">#REF!</definedName>
    <definedName name="Thermal_i_18" localSheetId="4">#REF!</definedName>
    <definedName name="Thermal_i_18">#REF!</definedName>
    <definedName name="Thermal_i_19" localSheetId="4">#REF!</definedName>
    <definedName name="Thermal_i_19">#REF!</definedName>
    <definedName name="Thermal_i_20" localSheetId="4">#REF!</definedName>
    <definedName name="Thermal_i_20">#REF!</definedName>
    <definedName name="Thermal_i_21" localSheetId="4">#REF!</definedName>
    <definedName name="Thermal_i_21">#REF!</definedName>
    <definedName name="Thermal_i_22" localSheetId="4">#REF!</definedName>
    <definedName name="Thermal_i_22">#REF!</definedName>
    <definedName name="Thermal_i_23" localSheetId="4">#REF!</definedName>
    <definedName name="Thermal_i_23">#REF!</definedName>
    <definedName name="Thermal_i_24" localSheetId="4">#REF!</definedName>
    <definedName name="Thermal_i_24">#REF!</definedName>
    <definedName name="Thermal_i_25" localSheetId="4">#REF!</definedName>
    <definedName name="Thermal_i_25">#REF!</definedName>
    <definedName name="Thermal_i_26" localSheetId="4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4">#REF!</definedName>
    <definedName name="Thermal_o_16">#REF!</definedName>
    <definedName name="Thermal_o_17" localSheetId="4">#REF!</definedName>
    <definedName name="Thermal_o_17">#REF!</definedName>
    <definedName name="Thermal_o_18" localSheetId="4">#REF!</definedName>
    <definedName name="Thermal_o_18">#REF!</definedName>
    <definedName name="Thermal_o_19" localSheetId="4">#REF!</definedName>
    <definedName name="Thermal_o_19">#REF!</definedName>
    <definedName name="Thermal_o_20" localSheetId="4">#REF!</definedName>
    <definedName name="Thermal_o_20">#REF!</definedName>
    <definedName name="Thermal_o_21" localSheetId="4">#REF!</definedName>
    <definedName name="Thermal_o_21">#REF!</definedName>
    <definedName name="Thermal_o_22" localSheetId="4">#REF!</definedName>
    <definedName name="Thermal_o_22">#REF!</definedName>
    <definedName name="Thermal_o_23" localSheetId="4">#REF!</definedName>
    <definedName name="Thermal_o_23">#REF!</definedName>
    <definedName name="Thermal_o_24" localSheetId="4">#REF!</definedName>
    <definedName name="Thermal_o_24">#REF!</definedName>
    <definedName name="Thermal_o_25" localSheetId="4">#REF!</definedName>
    <definedName name="Thermal_o_25">#REF!</definedName>
    <definedName name="Thermal_o_26" localSheetId="4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4">#REF!</definedName>
    <definedName name="Tin">#REF!</definedName>
    <definedName name="Tout" localSheetId="4">#REF!</definedName>
    <definedName name="Tout">#REF!</definedName>
    <definedName name="X" localSheetId="4">#REF!</definedName>
    <definedName name="X">#REF!</definedName>
    <definedName name="Y" localSheetId="4">#REF!</definedName>
    <definedName name="Y">#REF!</definedName>
    <definedName name="Z" localSheetId="4">#REF!</definedName>
    <definedName name="Z">#REF!</definedName>
    <definedName name="Z_BORDER" localSheetId="4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H18" i="8" l="1"/>
  <c r="AH19" i="8"/>
  <c r="AH20" i="8"/>
  <c r="AH21" i="8"/>
  <c r="AH22" i="8"/>
  <c r="AH23" i="8"/>
  <c r="AH24" i="8"/>
  <c r="AH25" i="8"/>
  <c r="AH16" i="8"/>
  <c r="AH17" i="8"/>
  <c r="AH15" i="8"/>
  <c r="AH14" i="8"/>
  <c r="E46" i="1"/>
  <c r="E45" i="1"/>
  <c r="E44" i="1"/>
  <c r="M21" i="1" l="1"/>
  <c r="M20" i="1"/>
  <c r="M12" i="1"/>
  <c r="M13" i="1"/>
  <c r="D78" i="1" l="1"/>
  <c r="G78" i="1"/>
  <c r="F78" i="1"/>
  <c r="E3" i="4" s="1"/>
  <c r="E78" i="1"/>
  <c r="H78" i="1"/>
  <c r="I78" i="1"/>
  <c r="J78" i="1"/>
  <c r="K78" i="1"/>
  <c r="N78" i="1"/>
  <c r="O78" i="1"/>
  <c r="O77" i="1"/>
  <c r="N3" i="4" s="1"/>
  <c r="N77" i="1"/>
  <c r="M3" i="4" s="1"/>
  <c r="M77" i="1"/>
  <c r="L3" i="4" s="1"/>
  <c r="L77" i="1"/>
  <c r="K3" i="4" s="1"/>
  <c r="K77" i="1"/>
  <c r="J3" i="4" s="1"/>
  <c r="J77" i="1"/>
  <c r="I3" i="4" s="1"/>
  <c r="I77" i="1"/>
  <c r="H3" i="4" s="1"/>
  <c r="H77" i="1"/>
  <c r="G3" i="4" s="1"/>
  <c r="G77" i="1"/>
  <c r="F3" i="4" s="1"/>
  <c r="F77" i="1"/>
  <c r="E77" i="1"/>
  <c r="D3" i="4" s="1"/>
  <c r="D77" i="1"/>
  <c r="C3" i="4" s="1"/>
  <c r="AB24" i="8" l="1"/>
  <c r="AB23" i="8"/>
  <c r="AB21" i="8"/>
  <c r="AB20" i="8"/>
  <c r="Z24" i="8"/>
  <c r="Z23" i="8"/>
  <c r="Z21" i="8"/>
  <c r="Z20" i="8"/>
  <c r="X24" i="8"/>
  <c r="X23" i="8"/>
  <c r="X21" i="8"/>
  <c r="X20" i="8"/>
  <c r="V24" i="8"/>
  <c r="V23" i="8"/>
  <c r="V21" i="8"/>
  <c r="V20" i="8"/>
  <c r="T24" i="8"/>
  <c r="T23" i="8"/>
  <c r="T21" i="8"/>
  <c r="T20" i="8"/>
  <c r="R24" i="8"/>
  <c r="R23" i="8"/>
  <c r="R21" i="8"/>
  <c r="R20" i="8"/>
  <c r="P24" i="8"/>
  <c r="P23" i="8"/>
  <c r="P21" i="8"/>
  <c r="P20" i="8"/>
  <c r="N24" i="8"/>
  <c r="N23" i="8"/>
  <c r="N21" i="8"/>
  <c r="N20" i="8"/>
  <c r="L24" i="8"/>
  <c r="L23" i="8"/>
  <c r="L21" i="8"/>
  <c r="L20" i="8"/>
  <c r="J24" i="8"/>
  <c r="J23" i="8"/>
  <c r="J21" i="8"/>
  <c r="J20" i="8"/>
  <c r="H24" i="8"/>
  <c r="H23" i="8"/>
  <c r="H21" i="8"/>
  <c r="H20" i="8"/>
  <c r="AB13" i="8"/>
  <c r="AB12" i="8"/>
  <c r="Z13" i="8"/>
  <c r="Z12" i="8"/>
  <c r="X13" i="8"/>
  <c r="X12" i="8"/>
  <c r="V13" i="8"/>
  <c r="V12" i="8"/>
  <c r="T13" i="8"/>
  <c r="T12" i="8"/>
  <c r="R13" i="8"/>
  <c r="R12" i="8"/>
  <c r="P13" i="8"/>
  <c r="P12" i="8"/>
  <c r="N13" i="8"/>
  <c r="N12" i="8"/>
  <c r="L13" i="8"/>
  <c r="L12" i="8"/>
  <c r="J13" i="8"/>
  <c r="J12" i="8"/>
  <c r="H13" i="8"/>
  <c r="H12" i="8"/>
  <c r="F21" i="8"/>
  <c r="F23" i="8"/>
  <c r="F24" i="8"/>
  <c r="F20" i="8"/>
  <c r="F13" i="8"/>
  <c r="F12" i="8"/>
  <c r="AA24" i="8" l="1"/>
  <c r="Y24" i="8"/>
  <c r="W24" i="8"/>
  <c r="U24" i="8"/>
  <c r="S24" i="8"/>
  <c r="Q24" i="8"/>
  <c r="O24" i="8"/>
  <c r="M24" i="8"/>
  <c r="K24" i="8"/>
  <c r="I24" i="8"/>
  <c r="G24" i="8"/>
  <c r="M78" i="1" l="1"/>
  <c r="AC23" i="1"/>
  <c r="AC21" i="1"/>
  <c r="AC13" i="1"/>
  <c r="AC12" i="1"/>
  <c r="AA23" i="1"/>
  <c r="AA21" i="1"/>
  <c r="AA13" i="1"/>
  <c r="AA12" i="1"/>
  <c r="Y23" i="1"/>
  <c r="Y21" i="1"/>
  <c r="Y13" i="1"/>
  <c r="Y12" i="1"/>
  <c r="W23" i="1"/>
  <c r="W21" i="1"/>
  <c r="W13" i="1"/>
  <c r="W12" i="1"/>
  <c r="U23" i="1"/>
  <c r="U21" i="1"/>
  <c r="U13" i="1"/>
  <c r="U12" i="1"/>
  <c r="S23" i="1"/>
  <c r="S21" i="1"/>
  <c r="S13" i="1"/>
  <c r="S12" i="1"/>
  <c r="Q23" i="1"/>
  <c r="Q21" i="1"/>
  <c r="Q13" i="1"/>
  <c r="Q12" i="1"/>
  <c r="O23" i="1"/>
  <c r="O21" i="1"/>
  <c r="O13" i="1"/>
  <c r="O12" i="1"/>
  <c r="M23" i="1"/>
  <c r="K21" i="1"/>
  <c r="K20" i="1"/>
  <c r="K13" i="1"/>
  <c r="K12" i="1"/>
  <c r="I23" i="1"/>
  <c r="I21" i="1"/>
  <c r="I13" i="1"/>
  <c r="I12" i="1"/>
  <c r="G23" i="1"/>
  <c r="G21" i="1"/>
  <c r="G13" i="1"/>
  <c r="G12" i="1"/>
  <c r="AC20" i="1" l="1"/>
  <c r="I20" i="1"/>
  <c r="O20" i="1"/>
  <c r="Q20" i="1"/>
  <c r="W20" i="1"/>
  <c r="AA20" i="1"/>
  <c r="U20" i="1"/>
  <c r="S20" i="1" l="1"/>
  <c r="Y20" i="1"/>
  <c r="G20" i="1" l="1"/>
  <c r="F3" i="5" l="1"/>
  <c r="D3" i="5"/>
  <c r="C3" i="5"/>
  <c r="N13" i="1"/>
  <c r="L13" i="1"/>
  <c r="J13" i="1"/>
  <c r="N12" i="1"/>
  <c r="L12" i="1"/>
  <c r="J12" i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AD12" i="8" l="1"/>
  <c r="AH12" i="8"/>
  <c r="AJ20" i="8"/>
  <c r="AH13" i="8"/>
  <c r="S23" i="8"/>
  <c r="AD23" i="8" s="1"/>
  <c r="D69" i="1"/>
  <c r="P77" i="1"/>
  <c r="Q77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8" i="8" s="1"/>
  <c r="O69" i="1"/>
  <c r="N69" i="1"/>
  <c r="M69" i="1"/>
  <c r="L69" i="1"/>
  <c r="K69" i="1"/>
  <c r="J69" i="1"/>
  <c r="I69" i="1"/>
  <c r="H69" i="1"/>
  <c r="G69" i="1"/>
  <c r="F69" i="1"/>
  <c r="E69" i="1"/>
  <c r="AJ21" i="8" l="1"/>
  <c r="AD19" i="8"/>
  <c r="AD25" i="8"/>
  <c r="AD15" i="8"/>
  <c r="AD14" i="8"/>
  <c r="C40" i="8"/>
  <c r="D41" i="1" s="1"/>
  <c r="Q69" i="1"/>
  <c r="P69" i="1"/>
  <c r="C4" i="4" l="1"/>
  <c r="H25" i="1"/>
  <c r="D76" i="1" s="1"/>
  <c r="J25" i="1"/>
  <c r="E76" i="1" s="1"/>
  <c r="L25" i="1"/>
  <c r="F76" i="1" s="1"/>
  <c r="N25" i="1"/>
  <c r="G76" i="1" s="1"/>
  <c r="P25" i="1"/>
  <c r="H76" i="1" s="1"/>
  <c r="R25" i="1"/>
  <c r="I76" i="1" s="1"/>
  <c r="T25" i="1"/>
  <c r="J76" i="1" s="1"/>
  <c r="V25" i="1"/>
  <c r="K76" i="1" s="1"/>
  <c r="X25" i="1"/>
  <c r="L76" i="1" s="1"/>
  <c r="Z25" i="1"/>
  <c r="M76" i="1" s="1"/>
  <c r="AB25" i="1"/>
  <c r="N76" i="1" s="1"/>
  <c r="AD25" i="1"/>
  <c r="O76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Q76" i="1" l="1"/>
  <c r="P76" i="1"/>
  <c r="AE25" i="1"/>
  <c r="D16" i="6"/>
  <c r="G16" i="6" s="1"/>
  <c r="AD9" i="1" l="1"/>
  <c r="O62" i="1" s="1"/>
  <c r="AD12" i="1"/>
  <c r="O63" i="1" s="1"/>
  <c r="AD13" i="1"/>
  <c r="O64" i="1" s="1"/>
  <c r="AD14" i="1"/>
  <c r="O65" i="1" s="1"/>
  <c r="AD15" i="1"/>
  <c r="O66" i="1" s="1"/>
  <c r="AD19" i="1"/>
  <c r="O70" i="1" s="1"/>
  <c r="AD21" i="1"/>
  <c r="O72" i="1" s="1"/>
  <c r="AD22" i="1"/>
  <c r="O73" i="1" s="1"/>
  <c r="AD23" i="1"/>
  <c r="O74" i="1" s="1"/>
  <c r="AD24" i="1"/>
  <c r="O75" i="1" s="1"/>
  <c r="AD8" i="1"/>
  <c r="O61" i="1" s="1"/>
  <c r="AB9" i="1"/>
  <c r="N62" i="1" s="1"/>
  <c r="AB12" i="1"/>
  <c r="N63" i="1" s="1"/>
  <c r="AB13" i="1"/>
  <c r="N64" i="1" s="1"/>
  <c r="AB14" i="1"/>
  <c r="N65" i="1" s="1"/>
  <c r="AB15" i="1"/>
  <c r="N66" i="1" s="1"/>
  <c r="AB19" i="1"/>
  <c r="N70" i="1" s="1"/>
  <c r="AB21" i="1"/>
  <c r="N72" i="1" s="1"/>
  <c r="AB22" i="1"/>
  <c r="N73" i="1" s="1"/>
  <c r="AB23" i="1"/>
  <c r="N74" i="1" s="1"/>
  <c r="AB24" i="1"/>
  <c r="N75" i="1" s="1"/>
  <c r="AB8" i="1"/>
  <c r="N61" i="1" s="1"/>
  <c r="Z9" i="1"/>
  <c r="M62" i="1" s="1"/>
  <c r="Z12" i="1"/>
  <c r="M63" i="1" s="1"/>
  <c r="Z13" i="1"/>
  <c r="M64" i="1" s="1"/>
  <c r="Z14" i="1"/>
  <c r="M65" i="1" s="1"/>
  <c r="Z15" i="1"/>
  <c r="M66" i="1" s="1"/>
  <c r="Z19" i="1"/>
  <c r="M70" i="1" s="1"/>
  <c r="Z21" i="1"/>
  <c r="M72" i="1" s="1"/>
  <c r="Z22" i="1"/>
  <c r="M73" i="1" s="1"/>
  <c r="Z23" i="1"/>
  <c r="M74" i="1" s="1"/>
  <c r="Z24" i="1"/>
  <c r="M75" i="1" s="1"/>
  <c r="Z8" i="1"/>
  <c r="M61" i="1" s="1"/>
  <c r="X9" i="1"/>
  <c r="L62" i="1" s="1"/>
  <c r="X12" i="1"/>
  <c r="L63" i="1" s="1"/>
  <c r="X13" i="1"/>
  <c r="L64" i="1" s="1"/>
  <c r="X14" i="1"/>
  <c r="L65" i="1" s="1"/>
  <c r="X15" i="1"/>
  <c r="L66" i="1" s="1"/>
  <c r="X19" i="1"/>
  <c r="L70" i="1" s="1"/>
  <c r="X21" i="1"/>
  <c r="L72" i="1" s="1"/>
  <c r="X22" i="1"/>
  <c r="L73" i="1" s="1"/>
  <c r="X23" i="1"/>
  <c r="L74" i="1" s="1"/>
  <c r="X24" i="1"/>
  <c r="L75" i="1" s="1"/>
  <c r="X8" i="1"/>
  <c r="L61" i="1" s="1"/>
  <c r="V9" i="1"/>
  <c r="K62" i="1" s="1"/>
  <c r="V12" i="1"/>
  <c r="K63" i="1" s="1"/>
  <c r="V13" i="1"/>
  <c r="K64" i="1" s="1"/>
  <c r="V14" i="1"/>
  <c r="K65" i="1" s="1"/>
  <c r="V15" i="1"/>
  <c r="K66" i="1" s="1"/>
  <c r="V19" i="1"/>
  <c r="K70" i="1" s="1"/>
  <c r="V20" i="1"/>
  <c r="K71" i="1" s="1"/>
  <c r="V21" i="1"/>
  <c r="K72" i="1" s="1"/>
  <c r="V22" i="1"/>
  <c r="K73" i="1" s="1"/>
  <c r="V23" i="1"/>
  <c r="K74" i="1" s="1"/>
  <c r="V24" i="1"/>
  <c r="K75" i="1" s="1"/>
  <c r="V8" i="1"/>
  <c r="K61" i="1" s="1"/>
  <c r="T9" i="1"/>
  <c r="J62" i="1" s="1"/>
  <c r="T12" i="1"/>
  <c r="J63" i="1" s="1"/>
  <c r="T13" i="1"/>
  <c r="J64" i="1" s="1"/>
  <c r="T14" i="1"/>
  <c r="J65" i="1" s="1"/>
  <c r="T15" i="1"/>
  <c r="J66" i="1" s="1"/>
  <c r="T19" i="1"/>
  <c r="J70" i="1" s="1"/>
  <c r="T20" i="1"/>
  <c r="J71" i="1" s="1"/>
  <c r="T21" i="1"/>
  <c r="J72" i="1" s="1"/>
  <c r="T22" i="1"/>
  <c r="J73" i="1" s="1"/>
  <c r="T23" i="1"/>
  <c r="J74" i="1" s="1"/>
  <c r="T24" i="1"/>
  <c r="J75" i="1" s="1"/>
  <c r="T8" i="1"/>
  <c r="J61" i="1" s="1"/>
  <c r="R9" i="1"/>
  <c r="I62" i="1" s="1"/>
  <c r="R12" i="1"/>
  <c r="I63" i="1" s="1"/>
  <c r="R13" i="1"/>
  <c r="I64" i="1" s="1"/>
  <c r="R14" i="1"/>
  <c r="I65" i="1" s="1"/>
  <c r="R15" i="1"/>
  <c r="I66" i="1" s="1"/>
  <c r="R19" i="1"/>
  <c r="I70" i="1" s="1"/>
  <c r="R20" i="1"/>
  <c r="I71" i="1" s="1"/>
  <c r="R21" i="1"/>
  <c r="I72" i="1" s="1"/>
  <c r="R22" i="1"/>
  <c r="I73" i="1" s="1"/>
  <c r="R23" i="1"/>
  <c r="I74" i="1" s="1"/>
  <c r="R24" i="1"/>
  <c r="I75" i="1" s="1"/>
  <c r="R8" i="1"/>
  <c r="I61" i="1" s="1"/>
  <c r="P9" i="1"/>
  <c r="H62" i="1" s="1"/>
  <c r="P12" i="1"/>
  <c r="H63" i="1" s="1"/>
  <c r="P13" i="1"/>
  <c r="H64" i="1" s="1"/>
  <c r="P14" i="1"/>
  <c r="H65" i="1" s="1"/>
  <c r="P15" i="1"/>
  <c r="H66" i="1" s="1"/>
  <c r="P19" i="1"/>
  <c r="H70" i="1" s="1"/>
  <c r="P20" i="1"/>
  <c r="H71" i="1" s="1"/>
  <c r="P21" i="1"/>
  <c r="H72" i="1" s="1"/>
  <c r="P22" i="1"/>
  <c r="H73" i="1" s="1"/>
  <c r="P23" i="1"/>
  <c r="H74" i="1" s="1"/>
  <c r="P24" i="1"/>
  <c r="H75" i="1" s="1"/>
  <c r="P8" i="1"/>
  <c r="H61" i="1" s="1"/>
  <c r="N9" i="1"/>
  <c r="G62" i="1" s="1"/>
  <c r="G63" i="1"/>
  <c r="G64" i="1"/>
  <c r="N14" i="1"/>
  <c r="G65" i="1" s="1"/>
  <c r="N15" i="1"/>
  <c r="G66" i="1" s="1"/>
  <c r="N19" i="1"/>
  <c r="G70" i="1" s="1"/>
  <c r="N20" i="1"/>
  <c r="G71" i="1" s="1"/>
  <c r="N21" i="1"/>
  <c r="G72" i="1" s="1"/>
  <c r="N22" i="1"/>
  <c r="G73" i="1" s="1"/>
  <c r="N23" i="1"/>
  <c r="G74" i="1" s="1"/>
  <c r="N24" i="1"/>
  <c r="G75" i="1" s="1"/>
  <c r="N8" i="1"/>
  <c r="G61" i="1" s="1"/>
  <c r="L9" i="1"/>
  <c r="F62" i="1" s="1"/>
  <c r="F63" i="1"/>
  <c r="F64" i="1"/>
  <c r="L14" i="1"/>
  <c r="F65" i="1" s="1"/>
  <c r="L15" i="1"/>
  <c r="F66" i="1" s="1"/>
  <c r="L19" i="1"/>
  <c r="F70" i="1" s="1"/>
  <c r="L20" i="1"/>
  <c r="F71" i="1" s="1"/>
  <c r="L21" i="1"/>
  <c r="F72" i="1" s="1"/>
  <c r="L22" i="1"/>
  <c r="F73" i="1" s="1"/>
  <c r="L24" i="1"/>
  <c r="F75" i="1" s="1"/>
  <c r="L8" i="1"/>
  <c r="F61" i="1" s="1"/>
  <c r="J9" i="1"/>
  <c r="E62" i="1" s="1"/>
  <c r="E63" i="1"/>
  <c r="E64" i="1"/>
  <c r="J14" i="1"/>
  <c r="E65" i="1" s="1"/>
  <c r="J15" i="1"/>
  <c r="E66" i="1" s="1"/>
  <c r="J19" i="1"/>
  <c r="E70" i="1" s="1"/>
  <c r="J20" i="1"/>
  <c r="E71" i="1" s="1"/>
  <c r="J21" i="1"/>
  <c r="E72" i="1" s="1"/>
  <c r="J22" i="1"/>
  <c r="E73" i="1" s="1"/>
  <c r="J23" i="1"/>
  <c r="E74" i="1" s="1"/>
  <c r="J24" i="1"/>
  <c r="E75" i="1" s="1"/>
  <c r="J8" i="1"/>
  <c r="E61" i="1" s="1"/>
  <c r="H9" i="1"/>
  <c r="D62" i="1" s="1"/>
  <c r="H12" i="1"/>
  <c r="D63" i="1" s="1"/>
  <c r="H13" i="1"/>
  <c r="D64" i="1" s="1"/>
  <c r="H14" i="1"/>
  <c r="D65" i="1" s="1"/>
  <c r="H15" i="1"/>
  <c r="D66" i="1" s="1"/>
  <c r="H19" i="1"/>
  <c r="D70" i="1" s="1"/>
  <c r="H20" i="1"/>
  <c r="D71" i="1" s="1"/>
  <c r="H21" i="1"/>
  <c r="D72" i="1" s="1"/>
  <c r="H22" i="1"/>
  <c r="D73" i="1" s="1"/>
  <c r="H23" i="1"/>
  <c r="D74" i="1" s="1"/>
  <c r="H24" i="1"/>
  <c r="D75" i="1" s="1"/>
  <c r="H8" i="1"/>
  <c r="D61" i="1" s="1"/>
  <c r="O3" i="4"/>
  <c r="G23" i="4" s="1"/>
  <c r="D4" i="5"/>
  <c r="C12" i="5" s="1"/>
  <c r="C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Y17" i="1" s="1"/>
  <c r="M4" i="5"/>
  <c r="L12" i="5" s="1"/>
  <c r="L13" i="5" s="1"/>
  <c r="AA17" i="1" s="1"/>
  <c r="N4" i="5"/>
  <c r="M12" i="5" s="1"/>
  <c r="M13" i="5" s="1"/>
  <c r="C4" i="5"/>
  <c r="B12" i="5" s="1"/>
  <c r="Q65" i="1" l="1"/>
  <c r="P65" i="1"/>
  <c r="Q75" i="1"/>
  <c r="P75" i="1"/>
  <c r="Q64" i="1"/>
  <c r="P64" i="1"/>
  <c r="Q62" i="1"/>
  <c r="P62" i="1"/>
  <c r="Q72" i="1"/>
  <c r="P72" i="1"/>
  <c r="Q63" i="1"/>
  <c r="P63" i="1"/>
  <c r="Q70" i="1"/>
  <c r="P70" i="1"/>
  <c r="P61" i="1"/>
  <c r="Q61" i="1"/>
  <c r="Q73" i="1"/>
  <c r="P73" i="1"/>
  <c r="Q66" i="1"/>
  <c r="P66" i="1"/>
  <c r="B13" i="5"/>
  <c r="AE9" i="1"/>
  <c r="AE19" i="1"/>
  <c r="AE12" i="1"/>
  <c r="AE21" i="1"/>
  <c r="AE13" i="1"/>
  <c r="AE22" i="1"/>
  <c r="AE24" i="1"/>
  <c r="AE15" i="1"/>
  <c r="AE14" i="1"/>
  <c r="AE8" i="1"/>
  <c r="G17" i="1" l="1"/>
  <c r="O2" i="4"/>
  <c r="J23" i="4" s="1"/>
  <c r="I23" i="4"/>
  <c r="U17" i="1" l="1"/>
  <c r="V17" i="1" s="1"/>
  <c r="K68" i="1" s="1"/>
  <c r="Q17" i="1"/>
  <c r="R17" i="1" s="1"/>
  <c r="I68" i="1" s="1"/>
  <c r="O17" i="1"/>
  <c r="P17" i="1" s="1"/>
  <c r="H68" i="1" s="1"/>
  <c r="I17" i="1"/>
  <c r="J17" i="1" s="1"/>
  <c r="E68" i="1" s="1"/>
  <c r="Z17" i="1"/>
  <c r="M68" i="1" s="1"/>
  <c r="AB17" i="1"/>
  <c r="N68" i="1" s="1"/>
  <c r="W17" i="1"/>
  <c r="X17" i="1" s="1"/>
  <c r="L68" i="1" s="1"/>
  <c r="M17" i="1"/>
  <c r="N17" i="1" s="1"/>
  <c r="G68" i="1" s="1"/>
  <c r="S17" i="1"/>
  <c r="T17" i="1" s="1"/>
  <c r="J68" i="1" s="1"/>
  <c r="AC17" i="1"/>
  <c r="AD17" i="1" s="1"/>
  <c r="O68" i="1" s="1"/>
  <c r="Q2" i="4"/>
  <c r="G4" i="4" s="1"/>
  <c r="C23" i="4"/>
  <c r="D29" i="4"/>
  <c r="P16" i="1" l="1"/>
  <c r="P26" i="1" s="1"/>
  <c r="M4" i="4"/>
  <c r="K4" i="4"/>
  <c r="J4" i="4"/>
  <c r="E4" i="4"/>
  <c r="D4" i="4"/>
  <c r="H17" i="1"/>
  <c r="I4" i="4"/>
  <c r="F4" i="4"/>
  <c r="L4" i="4"/>
  <c r="H4" i="4"/>
  <c r="N4" i="4"/>
  <c r="J16" i="1" l="1"/>
  <c r="E67" i="1" s="1"/>
  <c r="E79" i="1" s="1"/>
  <c r="N16" i="1"/>
  <c r="N26" i="1" s="1"/>
  <c r="H67" i="1"/>
  <c r="H79" i="1" s="1"/>
  <c r="H83" i="1" s="1"/>
  <c r="AD16" i="1"/>
  <c r="V16" i="1"/>
  <c r="V26" i="1" s="1"/>
  <c r="X16" i="1"/>
  <c r="Z16" i="1"/>
  <c r="T16" i="1"/>
  <c r="T26" i="1" s="1"/>
  <c r="L16" i="1"/>
  <c r="F67" i="1" s="1"/>
  <c r="R16" i="1"/>
  <c r="R26" i="1" s="1"/>
  <c r="AB16" i="1"/>
  <c r="D68" i="1"/>
  <c r="H16" i="1"/>
  <c r="D67" i="1" s="1"/>
  <c r="O4" i="4"/>
  <c r="G67" i="1" l="1"/>
  <c r="G79" i="1" s="1"/>
  <c r="N67" i="1"/>
  <c r="I67" i="1"/>
  <c r="I79" i="1" s="1"/>
  <c r="J26" i="1"/>
  <c r="L67" i="1"/>
  <c r="K67" i="1"/>
  <c r="K79" i="1" s="1"/>
  <c r="K83" i="1" s="1"/>
  <c r="J67" i="1"/>
  <c r="J79" i="1" s="1"/>
  <c r="J83" i="1" s="1"/>
  <c r="M67" i="1"/>
  <c r="O67" i="1"/>
  <c r="AD16" i="8"/>
  <c r="E83" i="1"/>
  <c r="D79" i="1"/>
  <c r="AE16" i="1"/>
  <c r="H26" i="1"/>
  <c r="G83" i="1" l="1"/>
  <c r="I83" i="1"/>
  <c r="P67" i="1"/>
  <c r="Q67" i="1"/>
  <c r="D83" i="1"/>
  <c r="AB20" i="1" l="1"/>
  <c r="N71" i="1" s="1"/>
  <c r="N79" i="1" s="1"/>
  <c r="Z20" i="1"/>
  <c r="X20" i="1"/>
  <c r="AD20" i="1"/>
  <c r="AB26" i="1" l="1"/>
  <c r="O71" i="1"/>
  <c r="O79" i="1" s="1"/>
  <c r="AD26" i="1"/>
  <c r="L71" i="1"/>
  <c r="AE20" i="1"/>
  <c r="X26" i="1"/>
  <c r="M71" i="1"/>
  <c r="M79" i="1" s="1"/>
  <c r="Z26" i="1"/>
  <c r="N83" i="1"/>
  <c r="M83" i="1" l="1"/>
  <c r="AF20" i="1"/>
  <c r="E40" i="1"/>
  <c r="AK20" i="8" s="1"/>
  <c r="Q71" i="1"/>
  <c r="P71" i="1"/>
  <c r="L79" i="1"/>
  <c r="O83" i="1"/>
  <c r="L83" i="1" l="1"/>
  <c r="H17" i="8" l="1"/>
  <c r="I17" i="8" s="1"/>
  <c r="I26" i="8" s="1"/>
  <c r="E80" i="1" s="1"/>
  <c r="J17" i="8"/>
  <c r="K17" i="8" s="1"/>
  <c r="K26" i="8" s="1"/>
  <c r="F80" i="1" s="1"/>
  <c r="L17" i="8"/>
  <c r="M17" i="8" s="1"/>
  <c r="M26" i="8" s="1"/>
  <c r="G80" i="1" s="1"/>
  <c r="N17" i="8"/>
  <c r="O17" i="8" s="1"/>
  <c r="O26" i="8" s="1"/>
  <c r="H80" i="1" s="1"/>
  <c r="P17" i="8"/>
  <c r="Q17" i="8" s="1"/>
  <c r="Q26" i="8" s="1"/>
  <c r="I80" i="1" s="1"/>
  <c r="R17" i="8"/>
  <c r="S17" i="8" s="1"/>
  <c r="S26" i="8" s="1"/>
  <c r="J80" i="1" s="1"/>
  <c r="T17" i="8"/>
  <c r="U17" i="8" s="1"/>
  <c r="U26" i="8" s="1"/>
  <c r="K80" i="1" s="1"/>
  <c r="V17" i="8"/>
  <c r="W17" i="8" s="1"/>
  <c r="W26" i="8" s="1"/>
  <c r="L80" i="1" s="1"/>
  <c r="X17" i="8"/>
  <c r="Y17" i="8" s="1"/>
  <c r="Y26" i="8" s="1"/>
  <c r="M80" i="1" s="1"/>
  <c r="Z17" i="8"/>
  <c r="AA17" i="8" s="1"/>
  <c r="AA26" i="8" s="1"/>
  <c r="N80" i="1" s="1"/>
  <c r="AB17" i="8"/>
  <c r="AC17" i="8" s="1"/>
  <c r="AC26" i="8" s="1"/>
  <c r="O80" i="1" s="1"/>
  <c r="N84" i="1" l="1"/>
  <c r="N85" i="1" s="1"/>
  <c r="N86" i="1" s="1"/>
  <c r="N81" i="1"/>
  <c r="N82" i="1" s="1"/>
  <c r="M84" i="1"/>
  <c r="M85" i="1" s="1"/>
  <c r="M86" i="1" s="1"/>
  <c r="M81" i="1"/>
  <c r="M82" i="1" s="1"/>
  <c r="E84" i="1"/>
  <c r="E85" i="1" s="1"/>
  <c r="E86" i="1" s="1"/>
  <c r="E81" i="1"/>
  <c r="E82" i="1" s="1"/>
  <c r="K84" i="1"/>
  <c r="K85" i="1" s="1"/>
  <c r="K86" i="1" s="1"/>
  <c r="K81" i="1"/>
  <c r="K82" i="1" s="1"/>
  <c r="J84" i="1"/>
  <c r="J85" i="1" s="1"/>
  <c r="J86" i="1" s="1"/>
  <c r="J81" i="1"/>
  <c r="J82" i="1" s="1"/>
  <c r="F84" i="1"/>
  <c r="L81" i="1"/>
  <c r="L82" i="1" s="1"/>
  <c r="I81" i="1"/>
  <c r="I82" i="1" s="1"/>
  <c r="I84" i="1"/>
  <c r="I85" i="1" s="1"/>
  <c r="I86" i="1" s="1"/>
  <c r="H84" i="1"/>
  <c r="H85" i="1" s="1"/>
  <c r="H86" i="1" s="1"/>
  <c r="H81" i="1"/>
  <c r="H82" i="1" s="1"/>
  <c r="O84" i="1"/>
  <c r="O85" i="1" s="1"/>
  <c r="O86" i="1" s="1"/>
  <c r="O81" i="1"/>
  <c r="O82" i="1" s="1"/>
  <c r="G84" i="1"/>
  <c r="G85" i="1" s="1"/>
  <c r="G86" i="1" s="1"/>
  <c r="G81" i="1"/>
  <c r="G82" i="1" s="1"/>
  <c r="F17" i="8"/>
  <c r="G17" i="8" s="1"/>
  <c r="AH26" i="8" l="1"/>
  <c r="AJ19" i="8"/>
  <c r="AJ22" i="8" s="1"/>
  <c r="AD17" i="8"/>
  <c r="G26" i="8"/>
  <c r="D80" i="1" s="1"/>
  <c r="D84" i="1" l="1"/>
  <c r="P80" i="1"/>
  <c r="D81" i="1"/>
  <c r="D82" i="1" s="1"/>
  <c r="Q80" i="1"/>
  <c r="C38" i="8"/>
  <c r="AD26" i="8"/>
  <c r="D39" i="1" l="1"/>
  <c r="C41" i="8"/>
  <c r="D38" i="8" s="1"/>
  <c r="D85" i="1"/>
  <c r="D86" i="1" s="1"/>
  <c r="D41" i="8" l="1"/>
  <c r="D40" i="8"/>
  <c r="D39" i="8"/>
  <c r="D42" i="1"/>
  <c r="F39" i="1" s="1"/>
  <c r="F42" i="1" l="1"/>
  <c r="F40" i="1"/>
  <c r="F41" i="1"/>
  <c r="L78" i="1"/>
  <c r="K23" i="1"/>
  <c r="E3" i="5" l="1"/>
  <c r="L23" i="1"/>
  <c r="Q78" i="1"/>
  <c r="P78" i="1"/>
  <c r="L84" i="1"/>
  <c r="F74" i="1" l="1"/>
  <c r="AE23" i="1"/>
  <c r="E41" i="1" s="1"/>
  <c r="AK21" i="8" s="1"/>
  <c r="O3" i="5"/>
  <c r="O4" i="5" s="1"/>
  <c r="N12" i="5" s="1"/>
  <c r="N13" i="5" s="1"/>
  <c r="E4" i="5"/>
  <c r="D12" i="5" s="1"/>
  <c r="D13" i="5" s="1"/>
  <c r="K17" i="1" s="1"/>
  <c r="L17" i="1" s="1"/>
  <c r="L85" i="1"/>
  <c r="L86" i="1" s="1"/>
  <c r="Q84" i="1"/>
  <c r="P84" i="1"/>
  <c r="F68" i="1" l="1"/>
  <c r="AE17" i="1"/>
  <c r="L26" i="1"/>
  <c r="P74" i="1"/>
  <c r="Q74" i="1"/>
  <c r="E39" i="1" l="1"/>
  <c r="AK19" i="8" s="1"/>
  <c r="AK22" i="8" s="1"/>
  <c r="AE26" i="1"/>
  <c r="F79" i="1"/>
  <c r="P68" i="1"/>
  <c r="Q68" i="1"/>
  <c r="AM22" i="8" l="1"/>
  <c r="AK24" i="8"/>
  <c r="F83" i="1"/>
  <c r="P79" i="1"/>
  <c r="P81" i="1" s="1"/>
  <c r="P82" i="1" s="1"/>
  <c r="Q79" i="1"/>
  <c r="Q81" i="1" s="1"/>
  <c r="Q82" i="1" s="1"/>
  <c r="F81" i="1"/>
  <c r="F82" i="1" s="1"/>
  <c r="E42" i="1"/>
  <c r="P83" i="1" l="1"/>
  <c r="P85" i="1" s="1"/>
  <c r="P86" i="1" s="1"/>
  <c r="Q83" i="1"/>
  <c r="Q85" i="1" s="1"/>
  <c r="Q86" i="1" s="1"/>
  <c r="F85" i="1"/>
  <c r="F86" i="1" s="1"/>
  <c r="G40" i="1"/>
  <c r="G42" i="1"/>
  <c r="G41" i="1"/>
  <c r="G39" i="1"/>
</calcChain>
</file>

<file path=xl/sharedStrings.xml><?xml version="1.0" encoding="utf-8"?>
<sst xmlns="http://schemas.openxmlformats.org/spreadsheetml/2006/main" count="765" uniqueCount="266">
  <si>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</si>
  <si>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</si>
  <si>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</si>
  <si>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</si>
  <si>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</si>
  <si>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</si>
  <si>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</si>
  <si>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</si>
  <si>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</si>
  <si>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</si>
  <si>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</si>
  <si>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</si>
  <si>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</si>
  <si>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</si>
  <si>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</si>
  <si>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</si>
  <si>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</si>
  <si>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</si>
  <si>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</si>
  <si>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</si>
  <si>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</si>
  <si>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</si>
  <si>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</si>
  <si>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</si>
  <si>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</si>
  <si>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</si>
  <si>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</si>
  <si>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</si>
  <si>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</si>
  <si>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</si>
  <si>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</si>
  <si>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</si>
  <si>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</si>
  <si>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</si>
  <si>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</si>
  <si>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</si>
  <si>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</si>
  <si>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</si>
  <si>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</si>
  <si>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</si>
  <si>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</si>
  <si>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</si>
  <si>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</si>
  <si>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</si>
  <si>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</si>
  <si>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</si>
  <si>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</si>
  <si>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</si>
  <si>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</si>
  <si>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</si>
  <si>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</si>
  <si>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</si>
  <si>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</si>
  <si>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</si>
  <si>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</si>
  <si>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</si>
  <si>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</si>
  <si>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</si>
  <si>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</si>
  <si>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</si>
  <si>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</si>
  <si>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</si>
  <si>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</si>
  <si>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</si>
  <si>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</si>
  <si>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</si>
  <si>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</si>
  <si>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</si>
  <si>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</si>
  <si>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</si>
  <si>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</si>
  <si>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</si>
  <si>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</si>
  <si>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</si>
  <si>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</si>
  <si>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</si>
  <si>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</si>
  <si>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</si>
  <si>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</si>
  <si>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</si>
  <si>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</si>
  <si>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</si>
  <si>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</si>
  <si>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</si>
  <si>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</si>
  <si>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</si>
  <si>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</si>
  <si>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</si>
  <si>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</si>
  <si>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</si>
  <si>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</si>
  <si>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</si>
  <si>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</si>
  <si>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</si>
  <si>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</si>
  <si>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</si>
  <si>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</si>
  <si>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</si>
  <si>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</si>
  <si>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</si>
  <si>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</si>
  <si>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</si>
  <si>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</si>
  <si>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</si>
  <si>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</si>
  <si>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</si>
  <si>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</si>
  <si>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</si>
  <si>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</si>
  <si>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</si>
  <si>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</si>
  <si>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</si>
  <si>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</si>
  <si>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</si>
  <si>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</si>
  <si>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</si>
  <si>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</si>
  <si>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</si>
  <si>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</si>
  <si>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</si>
  <si>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</si>
  <si>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</si>
  <si>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</si>
  <si>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</si>
  <si>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</si>
  <si>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</si>
  <si>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</si>
  <si>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</si>
  <si>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</si>
  <si>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</si>
  <si>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</si>
  <si>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</si>
  <si>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</si>
  <si>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</si>
  <si>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</si>
  <si>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</si>
  <si>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</si>
  <si>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</si>
  <si>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</si>
  <si>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</si>
  <si>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</si>
  <si>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</si>
  <si>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</si>
  <si>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</si>
  <si>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</si>
  <si>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</si>
  <si>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</si>
  <si>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</si>
  <si>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</si>
  <si>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</si>
  <si>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</si>
  <si>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</si>
  <si>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</si>
  <si>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</si>
  <si>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</si>
  <si>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</si>
  <si>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</si>
  <si>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</si>
  <si>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</si>
  <si>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</si>
  <si>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</si>
  <si>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</si>
  <si>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</si>
  <si>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</si>
  <si>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</si>
  <si>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</si>
  <si>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</si>
  <si>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</si>
  <si>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</si>
  <si>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</si>
  <si>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</si>
  <si>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</si>
  <si>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</si>
  <si>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</si>
  <si>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</si>
  <si>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</si>
  <si>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</si>
  <si>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</si>
  <si>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</si>
  <si>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</si>
  <si>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</si>
  <si>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</si>
  <si>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</si>
  <si>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</si>
  <si>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</si>
  <si>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</si>
  <si>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</si>
  <si>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</si>
  <si>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</si>
  <si>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</si>
  <si>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</si>
  <si>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</si>
  <si>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</si>
  <si>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</si>
  <si>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</si>
  <si>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</si>
  <si>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</si>
  <si>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</si>
  <si>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</si>
  <si>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</si>
  <si>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</si>
  <si>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</si>
  <si>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</si>
  <si>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</si>
  <si>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</si>
  <si>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</si>
  <si>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</si>
  <si>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</si>
  <si>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</si>
  <si>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</si>
  <si>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</si>
  <si>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</si>
  <si>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</si>
  <si>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</si>
  <si>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</si>
  <si>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</si>
  <si>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</si>
  <si>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</si>
  <si>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</si>
  <si>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</si>
  <si>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</si>
  <si>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</si>
  <si>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</si>
  <si>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</si>
  <si>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</si>
  <si>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</si>
  <si>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</si>
  <si>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</si>
  <si>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</si>
  <si>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</si>
  <si>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</si>
  <si>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</si>
  <si>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</si>
  <si>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</si>
  <si>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</si>
  <si>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</si>
  <si>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</si>
  <si>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</si>
  <si>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3. Scope 3 สืบค้นข้อมูลได้จ้าก http://thaicarbonlabel.tgo.or.th/admin/uploadfiles/emission/ts_af09c20f4f.pdf บังคับใช้วันที่ 1 มกราคม 2567</t>
  </si>
  <si>
    <t>วิเคราะห์สาเหตุ :</t>
  </si>
  <si>
    <t>รายละเอียด :</t>
  </si>
  <si>
    <t>การวิเคราะห์ข้อมูลและสาเหตุ (เป้าหมาย : ก๊าซเรือนกระจกลดลง ….............% จากปี 25…....)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</si>
  <si>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</si>
  <si>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2568</t>
    </r>
  </si>
  <si>
    <t>สรุป การเปรียบเทียบปริมาณก๊าซเรือนกระจก (kgCO2e) ของปี 2567 และ 2568</t>
  </si>
  <si>
    <t>เดือนมกราคม 2568</t>
  </si>
  <si>
    <t xml:space="preserve">เดือนกุมภาพันธ์ 2568     </t>
  </si>
  <si>
    <t xml:space="preserve">เดือนมีนาคม 2568       </t>
  </si>
  <si>
    <t xml:space="preserve">เดือนเมษายน 2568  </t>
  </si>
  <si>
    <t xml:space="preserve">เดือนพฤษภาคม 2568       </t>
  </si>
  <si>
    <t xml:space="preserve">เดือนมิถุนายน 2568        </t>
  </si>
  <si>
    <t xml:space="preserve">เดือนธันวาคม 2568      </t>
  </si>
  <si>
    <t>สรุป การปล่อยก๊าซเรือนกระจกตั้งแต่เดือน มกราคม ถึง …...................ปี 2568 เท่ากับ …......... tCO2e ลดลงจากมกราคม ถึง …............... ปี 25…. เท่ากับ …............. tCO2e คิดเป็น …...... %</t>
  </si>
  <si>
    <t xml:space="preserve">เดือนพฤศจิกายน 2568      </t>
  </si>
  <si>
    <t xml:space="preserve">เดือนตุลาคม 2568     </t>
  </si>
  <si>
    <t xml:space="preserve">เดือนสิงหาคม 2568   </t>
  </si>
  <si>
    <t xml:space="preserve">เดือนกันยายน 2568    </t>
  </si>
  <si>
    <t xml:space="preserve">เดือนกรกฎาคม 2568        </t>
  </si>
  <si>
    <t>ปี 2568</t>
  </si>
  <si>
    <t>จำนวนคนปี 2568</t>
  </si>
  <si>
    <t>ปริมาณก๊าซเรือนกระจก ปี 2568 (kgCO2e)</t>
  </si>
  <si>
    <t>ผลต่างระหว่างปี 2567 และ 2568 (kgCO2e)</t>
  </si>
  <si>
    <t>ปริมาณก๊าซเรือนกระจกต่อคน ปี 2568 (kgCO2e/คน)</t>
  </si>
  <si>
    <t>ผลต่างระหว่างปี 2567 และ 2568 (kgCO2e/คน)</t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</si>
  <si>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2567</t>
    </r>
  </si>
  <si>
    <r>
      <t>ประจำปี 2567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</si>
</sst>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3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287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190" fontId="32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4" fontId="3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4" fontId="32" fillId="3" borderId="0" xfId="0" applyNumberFormat="1" applyFont="1" applyFill="1" applyAlignment="1">
      <alignment vertical="center"/>
    </xf>
    <xf numFmtId="0" fontId="28" fillId="3" borderId="1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2" borderId="5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28" fillId="9" borderId="5" xfId="0" applyFont="1" applyFill="1" applyBorder="1" applyAlignment="1">
      <alignment horizontal="left" wrapText="1"/>
    </xf>
    <xf numFmtId="0" fontId="28" fillId="9" borderId="2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vertical="center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4.2421918006000006</c:v>
                </c:pt>
                <c:pt idx="1">
                  <c:v>53.390849694000003</c:v>
                </c:pt>
                <c:pt idx="2">
                  <c:v>17.238972999999998</c:v>
                </c:pt>
                <c:pt idx="3">
                  <c:v>74.872014494600009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</a:t>
            </a:r>
            <a:r>
              <a:rPr lang="th-TH" sz="2400"/>
              <a:t>8</a:t>
            </a:r>
          </a:p>
        </c:rich>
      </c:tx>
      <c:layout>
        <c:manualLayout>
          <c:xMode val="edge"/>
          <c:yMode val="edge"/>
          <c:x val="7.4989659989230767E-2"/>
          <c:y val="2.0645181644661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  <c:pt idx="3">
                  <c:v>155.79563780520002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4.2421918006000006</c:v>
                </c:pt>
                <c:pt idx="1">
                  <c:v>53.390849694000003</c:v>
                </c:pt>
                <c:pt idx="2">
                  <c:v>17.238972999999998</c:v>
                </c:pt>
                <c:pt idx="3">
                  <c:v>74.872014494600009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0697626972483816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2568'!$C$79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2568'!$D$79:$Q$79</c15:sqref>
                  </c15:fullRef>
                </c:ext>
              </c:extLst>
              <c:f>('สรุปการคำนวณ ปี 2568'!$D$79:$O$79,'สรุปการคำนวณ ปี 2568'!$Q$79)</c:f>
              <c:numCache>
                <c:formatCode>_(* #,##0.00_);_(* \(#,##0.00\);_(* "-"??_);_(@_)</c:formatCode>
                <c:ptCount val="13"/>
                <c:pt idx="0">
                  <c:v>8410.0258326000003</c:v>
                </c:pt>
                <c:pt idx="1">
                  <c:v>8626.4818988000006</c:v>
                </c:pt>
                <c:pt idx="2">
                  <c:v>13200.875097800003</c:v>
                </c:pt>
                <c:pt idx="3">
                  <c:v>14356.351857599999</c:v>
                </c:pt>
                <c:pt idx="4">
                  <c:v>14565.792129399999</c:v>
                </c:pt>
                <c:pt idx="5">
                  <c:v>15712.487678399999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6239.3345412166664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2568'!$C$80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2568'!$D$80:$Q$80</c15:sqref>
                  </c15:fullRef>
                </c:ext>
              </c:extLst>
              <c:f>('สรุปการคำนวณ ปี 2568'!$D$80:$O$80,'สรุปการคำนวณ ปี 2568'!$Q$80)</c:f>
              <c:numCache>
                <c:formatCode>_(* #,##0.00_);_(* \(#,##0.00\);_(* "-"??_);_(@_)</c:formatCode>
                <c:ptCount val="13"/>
                <c:pt idx="0">
                  <c:v>10396.1978124</c:v>
                </c:pt>
                <c:pt idx="1">
                  <c:v>8816.5982869999989</c:v>
                </c:pt>
                <c:pt idx="2">
                  <c:v>12736.7413318</c:v>
                </c:pt>
                <c:pt idx="3">
                  <c:v>17268.6060536</c:v>
                </c:pt>
                <c:pt idx="4">
                  <c:v>18281.042147799999</c:v>
                </c:pt>
                <c:pt idx="5">
                  <c:v>16264.7177498</c:v>
                </c:pt>
                <c:pt idx="6">
                  <c:v>13751.788465000001</c:v>
                </c:pt>
                <c:pt idx="7">
                  <c:v>13796.0094102</c:v>
                </c:pt>
                <c:pt idx="8">
                  <c:v>13238.417838599999</c:v>
                </c:pt>
                <c:pt idx="9">
                  <c:v>13127.968959200001</c:v>
                </c:pt>
                <c:pt idx="10">
                  <c:v>10727.7687398</c:v>
                </c:pt>
                <c:pt idx="11">
                  <c:v>7389.7810099999997</c:v>
                </c:pt>
                <c:pt idx="12">
                  <c:v>12982.9698171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2568'!$C$83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2568'!$D$83:$Q$83</c15:sqref>
                  </c15:fullRef>
                </c:ext>
              </c:extLst>
              <c:f>('สรุปการคำนวณ ปี 2568'!$D$83:$O$83,'สรุปการคำนวณ ปี 2568'!$Q$83)</c:f>
              <c:numCache>
                <c:formatCode>_(* #,##0.00_);_(* \(#,##0.00\);_(* "-"??_);_(@_)</c:formatCode>
                <c:ptCount val="13"/>
                <c:pt idx="0">
                  <c:v>1.5324391094387755</c:v>
                </c:pt>
                <c:pt idx="1">
                  <c:v>1.7742661248046072</c:v>
                </c:pt>
                <c:pt idx="2">
                  <c:v>2.2291244677136106</c:v>
                </c:pt>
                <c:pt idx="3">
                  <c:v>2.7231319911987857</c:v>
                </c:pt>
                <c:pt idx="4">
                  <c:v>3.7921874848737307</c:v>
                </c:pt>
                <c:pt idx="5">
                  <c:v>4.2766705711486113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1.3606516457648434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2568'!$C$84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2568'!$D$84:$Q$84</c15:sqref>
                  </c15:fullRef>
                </c:ext>
              </c:extLst>
              <c:f>('สรุปการคำนวณ ปี 2568'!$D$84:$O$84,'สรุปการคำนวณ ปี 2568'!$Q$84)</c:f>
              <c:numCache>
                <c:formatCode>_(* #,##0.00_);_(* \(#,##0.00\);_(* "-"??_);_(@_)</c:formatCode>
                <c:ptCount val="13"/>
                <c:pt idx="0">
                  <c:v>1.7804757342695667</c:v>
                </c:pt>
                <c:pt idx="1">
                  <c:v>1.5789037046919769</c:v>
                </c:pt>
                <c:pt idx="2">
                  <c:v>2.1014257270747403</c:v>
                </c:pt>
                <c:pt idx="3">
                  <c:v>3.1755435920559032</c:v>
                </c:pt>
                <c:pt idx="4">
                  <c:v>3.0770984931493013</c:v>
                </c:pt>
                <c:pt idx="5">
                  <c:v>2.837529265491975</c:v>
                </c:pt>
                <c:pt idx="6">
                  <c:v>2.3054129865884327</c:v>
                </c:pt>
                <c:pt idx="7">
                  <c:v>2.1915821144082606</c:v>
                </c:pt>
                <c:pt idx="8">
                  <c:v>0.6597578757344047</c:v>
                </c:pt>
                <c:pt idx="9">
                  <c:v>0.14653314447096261</c:v>
                </c:pt>
                <c:pt idx="10">
                  <c:v>2.042606386100533</c:v>
                </c:pt>
                <c:pt idx="11">
                  <c:v>1.3184265851917929</c:v>
                </c:pt>
                <c:pt idx="12">
                  <c:v>1.9346079674356538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566</a:t>
            </a:r>
            <a:r>
              <a:rPr lang="th-TH"/>
              <a:t> และ 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2568'!$C$79:$C$80</c:f>
              <c:strCache>
                <c:ptCount val="2"/>
                <c:pt idx="0">
                  <c:v>ปริมาณก๊าซเรือนกระจก ปี 2568 (kgCO2e)</c:v>
                </c:pt>
                <c:pt idx="1">
                  <c:v>ปริมาณก๊าซเรือนกระจก ปี 2567 (kgCO2e)</c:v>
                </c:pt>
              </c:strCache>
            </c:strRef>
          </c:cat>
          <c:val>
            <c:numRef>
              <c:f>'สรุปการคำนวณ ปี 2568'!$P$79:$P$80</c:f>
              <c:numCache>
                <c:formatCode>_(* #,##0.00_);_(* \(#,##0.00\);_(* "-"??_);_(@_)</c:formatCode>
                <c:ptCount val="2"/>
                <c:pt idx="0">
                  <c:v>74872.014494599993</c:v>
                </c:pt>
                <c:pt idx="1">
                  <c:v>155795.63780520001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2567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78653969202"/>
          <c:y val="0.23788139598552618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2568'!$C$83:$C$84</c:f>
              <c:strCache>
                <c:ptCount val="2"/>
                <c:pt idx="0">
                  <c:v>ปริมาณก๊าซเรือนกระจกต่อคน ปี 2568 (kgCO2e/คน)</c:v>
                </c:pt>
                <c:pt idx="1">
                  <c:v>ปริมาณก๊าซเรือนกระจกต่อคน ปี 2567 (kgCO2e/คน)</c:v>
                </c:pt>
              </c:strCache>
            </c:strRef>
          </c:cat>
          <c:val>
            <c:numRef>
              <c:f>'สรุปการคำนวณ ปี 2568'!$P$83:$P$84</c:f>
              <c:numCache>
                <c:formatCode>_(* #,##0.00_);_(* \(#,##0.00\);_(* "-"??_);_(@_)</c:formatCode>
                <c:ptCount val="2"/>
                <c:pt idx="0">
                  <c:v>16.327819749178122</c:v>
                </c:pt>
                <c:pt idx="1">
                  <c:v>23.215295609227844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ปีฐาน'!$B$38:$B$40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ปีฐาน'!$C$38:$C$40</c:f>
              <c:numCache>
                <c:formatCode>#,##0.00</c:formatCode>
                <c:ptCount val="3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</a:t>
          </a:r>
          <a:r>
            <a:rPr lang="th-TH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8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กุมภาพันธ์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)</a:t>
          </a:r>
          <a:endParaRPr lang="th-TH" sz="20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89</xdr:row>
      <xdr:rowOff>357188</xdr:rowOff>
    </xdr:from>
    <xdr:to>
      <xdr:col>10</xdr:col>
      <xdr:colOff>7620</xdr:colOff>
      <xdr:row>103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89</xdr:row>
      <xdr:rowOff>367030</xdr:rowOff>
    </xdr:from>
    <xdr:to>
      <xdr:col>28</xdr:col>
      <xdr:colOff>144780</xdr:colOff>
      <xdr:row>103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59</xdr:row>
      <xdr:rowOff>12065</xdr:rowOff>
    </xdr:from>
    <xdr:to>
      <xdr:col>30</xdr:col>
      <xdr:colOff>506730</xdr:colOff>
      <xdr:row>70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71</xdr:row>
      <xdr:rowOff>158748</xdr:rowOff>
    </xdr:from>
    <xdr:to>
      <xdr:col>30</xdr:col>
      <xdr:colOff>444501</xdr:colOff>
      <xdr:row>83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588;&#3635;&#3609;&#3623;&#3603;&#3611;&#3619;&#3636;&#3617;&#3634;&#3603;&#3585;&#3658;&#3634;&#3595;&#3648;&#3619;&#3639;&#3629;&#3609;&#3585;&#3619;&#3632;&#3592;&#3585;%20&#3611;&#3637;&#3611;&#3633;&#3592;&#3592;&#3640;&#3610;&#3633;&#3609;-6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00;&#3634;&#3609;-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48;&#3594;&#3639;&#3657;&#3629;&#3648;&#3614;&#3621;&#3636;&#3591;-6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6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6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6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627;&#3617;&#3623;&#3604;%203%20&#3586;&#3657;&#3629;%203.1(1)%20&#3610;&#3633;&#3609;&#3607;&#3638;&#3585;&#3585;&#3634;&#3619;&#3651;&#3594;&#3657;&#3652;&#3615;&#3615;&#3657;&#3634;-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7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2">
          <cell r="G12">
            <v>420.363</v>
          </cell>
          <cell r="I12">
            <v>165.21899999999999</v>
          </cell>
          <cell r="K12">
            <v>151.80799999999999</v>
          </cell>
          <cell r="M12">
            <v>120.789</v>
          </cell>
          <cell r="O12">
            <v>273.73899999999998</v>
          </cell>
          <cell r="Q12">
            <v>216.02100000000002</v>
          </cell>
          <cell r="S12">
            <v>204.203</v>
          </cell>
          <cell r="U12">
            <v>150.57900000000001</v>
          </cell>
          <cell r="W12">
            <v>79.256999999999991</v>
          </cell>
          <cell r="Y12">
            <v>230.76900000000001</v>
          </cell>
          <cell r="AA12">
            <v>317.71899999999999</v>
          </cell>
          <cell r="AC12">
            <v>104.154</v>
          </cell>
        </row>
        <row r="13">
          <cell r="G13">
            <v>37.234000000000002</v>
          </cell>
          <cell r="I13">
            <v>49.609000000000002</v>
          </cell>
          <cell r="K13">
            <v>68.849999999999994</v>
          </cell>
          <cell r="M13">
            <v>76.522999999999996</v>
          </cell>
          <cell r="O13">
            <v>73.775999999999996</v>
          </cell>
          <cell r="Q13">
            <v>85.307999999999993</v>
          </cell>
          <cell r="S13">
            <v>27.777999999999999</v>
          </cell>
          <cell r="U13">
            <v>69.481999999999999</v>
          </cell>
          <cell r="W13">
            <v>52.631</v>
          </cell>
          <cell r="Y13">
            <v>74.561999999999998</v>
          </cell>
          <cell r="AA13">
            <v>37.735999999999997</v>
          </cell>
          <cell r="AC13">
            <v>37.533999999999999</v>
          </cell>
        </row>
        <row r="20">
          <cell r="G20">
            <v>11683.85</v>
          </cell>
          <cell r="I20">
            <v>11470.99</v>
          </cell>
          <cell r="K20">
            <v>19059.629999999997</v>
          </cell>
          <cell r="M20">
            <v>29068.86</v>
          </cell>
          <cell r="O20">
            <v>29185.3</v>
          </cell>
          <cell r="Q20">
            <v>25235.379999999997</v>
          </cell>
          <cell r="S20">
            <v>20993.3</v>
          </cell>
          <cell r="U20">
            <v>21829.879999999997</v>
          </cell>
          <cell r="W20">
            <v>20065.57</v>
          </cell>
          <cell r="Y20">
            <v>19793.05</v>
          </cell>
          <cell r="AA20">
            <v>14761.5</v>
          </cell>
          <cell r="AC20">
            <v>10050.82</v>
          </cell>
        </row>
        <row r="21">
          <cell r="G21">
            <v>712.5</v>
          </cell>
          <cell r="I21">
            <v>387.5</v>
          </cell>
          <cell r="K21">
            <v>485</v>
          </cell>
          <cell r="M21">
            <v>407.5</v>
          </cell>
          <cell r="O21">
            <v>262.5</v>
          </cell>
          <cell r="Q21">
            <v>575</v>
          </cell>
          <cell r="S21">
            <v>357.5</v>
          </cell>
          <cell r="U21">
            <v>352.5</v>
          </cell>
          <cell r="W21">
            <v>565</v>
          </cell>
          <cell r="Y21">
            <v>345</v>
          </cell>
          <cell r="AA21">
            <v>325</v>
          </cell>
          <cell r="AC21">
            <v>300</v>
          </cell>
        </row>
        <row r="23">
          <cell r="G23">
            <v>590.1</v>
          </cell>
          <cell r="I23">
            <v>607</v>
          </cell>
          <cell r="K23">
            <v>529</v>
          </cell>
          <cell r="M23">
            <v>550</v>
          </cell>
          <cell r="O23">
            <v>499</v>
          </cell>
          <cell r="Q23">
            <v>441</v>
          </cell>
          <cell r="S23">
            <v>480</v>
          </cell>
          <cell r="U23">
            <v>489</v>
          </cell>
          <cell r="W23">
            <v>567</v>
          </cell>
          <cell r="Y23">
            <v>444</v>
          </cell>
          <cell r="AA23">
            <v>483</v>
          </cell>
          <cell r="AC23">
            <v>430</v>
          </cell>
        </row>
        <row r="24">
          <cell r="G24">
            <v>613.70000000000005</v>
          </cell>
          <cell r="I24">
            <v>557.70000000000005</v>
          </cell>
          <cell r="K24">
            <v>543.9</v>
          </cell>
          <cell r="M24">
            <v>433.9</v>
          </cell>
          <cell r="O24">
            <v>813.4</v>
          </cell>
          <cell r="Q24">
            <v>586.20000000000005</v>
          </cell>
          <cell r="S24">
            <v>672.3</v>
          </cell>
          <cell r="U24">
            <v>536.1</v>
          </cell>
          <cell r="W24">
            <v>561.20000000000005</v>
          </cell>
          <cell r="Y24">
            <v>607.29999999999995</v>
          </cell>
          <cell r="AA24">
            <v>596.5</v>
          </cell>
          <cell r="AC24">
            <v>463.3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7">
          <cell r="F17">
            <v>2.8324800000000003</v>
          </cell>
          <cell r="H17">
            <v>2.9136000000000002</v>
          </cell>
          <cell r="J17">
            <v>2.5392000000000006</v>
          </cell>
          <cell r="L17">
            <v>2.6399999999999997</v>
          </cell>
          <cell r="N17">
            <v>2.3952000000000004</v>
          </cell>
          <cell r="P17">
            <v>2.1168</v>
          </cell>
          <cell r="R17">
            <v>2.3040000000000003</v>
          </cell>
          <cell r="T17">
            <v>2.3472000000000004</v>
          </cell>
          <cell r="V17">
            <v>2.7216000000000005</v>
          </cell>
          <cell r="X17">
            <v>2.1312000000000002</v>
          </cell>
          <cell r="Z17">
            <v>2.3184000000000005</v>
          </cell>
          <cell r="AB17">
            <v>2.0640000000000001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กราคม 67"/>
      <sheetName val="กุมภาพันธ์ 67  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 "/>
      <sheetName val="ตุลาคม 67"/>
      <sheetName val="พฤศจิกายน 67"/>
      <sheetName val="ธันวาคม 67"/>
      <sheetName val="น้ำมัน-ดีเซล"/>
      <sheetName val="น้ำมัน-แก๊สโซฮฮอล์ 91"/>
      <sheetName val="มกราคม 68"/>
      <sheetName val="กุมภาพันธ์ 68"/>
      <sheetName val="มีนาคม 68"/>
      <sheetName val="เมษายน 68"/>
      <sheetName val="พฤษภาคม 68"/>
      <sheetName val="มิถุนายน 68 "/>
      <sheetName val="กรกฏาคม 68 "/>
      <sheetName val="สิงหาคม 68 "/>
      <sheetName val="กันยายน 68"/>
      <sheetName val="ตุลาคม 68"/>
      <sheetName val="พฤศจิกายน 68"/>
      <sheetName val="ธันวาคม 6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G5">
            <v>424.125</v>
          </cell>
        </row>
        <row r="6">
          <cell r="G6">
            <v>125.517</v>
          </cell>
        </row>
        <row r="7">
          <cell r="G7">
            <v>135.05500000000001</v>
          </cell>
        </row>
        <row r="8">
          <cell r="G8">
            <v>166.72899999999998</v>
          </cell>
        </row>
        <row r="9">
          <cell r="G9">
            <v>228.78900000000002</v>
          </cell>
        </row>
        <row r="10">
          <cell r="G10">
            <v>60.569000000000003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</sheetData>
      <sheetData sheetId="13">
        <row r="5">
          <cell r="G5">
            <v>53.609000000000002</v>
          </cell>
        </row>
        <row r="6">
          <cell r="G6">
            <v>62.603999999999999</v>
          </cell>
        </row>
        <row r="7">
          <cell r="G7">
            <v>71.322000000000003</v>
          </cell>
        </row>
        <row r="8">
          <cell r="G8">
            <v>25.297999999999998</v>
          </cell>
        </row>
        <row r="9">
          <cell r="G9">
            <v>71.75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B5">
            <v>5839</v>
          </cell>
          <cell r="H5">
            <v>5488</v>
          </cell>
          <cell r="S5">
            <v>8103.37</v>
          </cell>
        </row>
        <row r="6">
          <cell r="B6">
            <v>5584</v>
          </cell>
          <cell r="H6">
            <v>4862</v>
          </cell>
          <cell r="S6">
            <v>10545.89</v>
          </cell>
        </row>
        <row r="7">
          <cell r="B7">
            <v>6061</v>
          </cell>
          <cell r="H7">
            <v>5922</v>
          </cell>
          <cell r="S7">
            <v>19433.22</v>
          </cell>
        </row>
        <row r="8">
          <cell r="B8">
            <v>5438</v>
          </cell>
          <cell r="H8">
            <v>5272</v>
          </cell>
          <cell r="S8">
            <v>23735.809999999998</v>
          </cell>
        </row>
        <row r="9">
          <cell r="B9">
            <v>5941</v>
          </cell>
          <cell r="H9">
            <v>3841</v>
          </cell>
          <cell r="S9">
            <v>21557.54</v>
          </cell>
        </row>
        <row r="10">
          <cell r="B10">
            <v>5732</v>
          </cell>
          <cell r="H10">
            <v>3674</v>
          </cell>
          <cell r="S10">
            <v>23427.23</v>
          </cell>
        </row>
        <row r="11">
          <cell r="B11">
            <v>5965</v>
          </cell>
          <cell r="H11">
            <v>3841</v>
          </cell>
          <cell r="S11">
            <v>0</v>
          </cell>
        </row>
        <row r="12">
          <cell r="B12">
            <v>6295</v>
          </cell>
          <cell r="H12">
            <v>3841</v>
          </cell>
          <cell r="S12">
            <v>0</v>
          </cell>
        </row>
        <row r="13">
          <cell r="C13">
            <v>20065.57</v>
          </cell>
          <cell r="H13">
            <v>3674</v>
          </cell>
          <cell r="S13">
            <v>0</v>
          </cell>
        </row>
        <row r="14">
          <cell r="H14">
            <v>3841</v>
          </cell>
          <cell r="S14">
            <v>0</v>
          </cell>
        </row>
        <row r="15">
          <cell r="B15">
            <v>5252</v>
          </cell>
          <cell r="H15">
            <v>3674</v>
          </cell>
          <cell r="S15">
            <v>0</v>
          </cell>
        </row>
        <row r="16">
          <cell r="B16">
            <v>5605</v>
          </cell>
          <cell r="H16">
            <v>3841</v>
          </cell>
          <cell r="S1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ระดาษ-กอง67"/>
      <sheetName val="ชนิดกระดาษะ สนอ.67"/>
      <sheetName val="กระดาษ"/>
      <sheetName val="ชนิดกระดาษะ สนอ.68"/>
      <sheetName val="แยกกระดาษ-กอง68"/>
    </sheetNames>
    <sheetDataSet>
      <sheetData sheetId="0"/>
      <sheetData sheetId="1"/>
      <sheetData sheetId="2">
        <row r="5">
          <cell r="H5">
            <v>487.5</v>
          </cell>
        </row>
        <row r="6">
          <cell r="H6">
            <v>425</v>
          </cell>
        </row>
        <row r="7">
          <cell r="H7">
            <v>330</v>
          </cell>
        </row>
        <row r="8">
          <cell r="H8">
            <v>150</v>
          </cell>
        </row>
        <row r="9">
          <cell r="H9">
            <v>650</v>
          </cell>
        </row>
        <row r="10">
          <cell r="H10">
            <v>325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M5">
            <v>598</v>
          </cell>
        </row>
        <row r="6">
          <cell r="M6">
            <v>543</v>
          </cell>
        </row>
        <row r="7">
          <cell r="M7">
            <v>563</v>
          </cell>
        </row>
        <row r="8">
          <cell r="M8">
            <v>749</v>
          </cell>
        </row>
        <row r="9">
          <cell r="M9">
            <v>437</v>
          </cell>
        </row>
        <row r="10">
          <cell r="M10">
            <v>670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14">
          <cell r="F14">
            <v>89590.440487690983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7"/>
  <sheetViews>
    <sheetView view="pageBreakPreview" topLeftCell="X2" zoomScaleNormal="40" zoomScaleSheetLayoutView="100" workbookViewId="0">
      <pane ySplit="2616" topLeftCell="A17" activePane="bottomLeft"/>
      <selection activeCell="A2" sqref="A2:AE2"/>
      <selection pane="bottomLeft" activeCell="AF20" sqref="AF20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69921875" style="93" customWidth="1"/>
    <col min="4" max="4" width="10.09765625" style="93" bestFit="1" customWidth="1"/>
    <col min="5" max="5" width="16.69921875" style="93" customWidth="1"/>
    <col min="6" max="6" width="10.69921875" style="93" customWidth="1"/>
    <col min="7" max="7" width="10.69921875" style="94" customWidth="1"/>
    <col min="8" max="10" width="10.09765625" style="93" bestFit="1" customWidth="1"/>
    <col min="11" max="11" width="10.09765625" style="95" bestFit="1" customWidth="1"/>
    <col min="12" max="14" width="10.09765625" style="93" bestFit="1" customWidth="1"/>
    <col min="15" max="15" width="9.8984375" style="93" customWidth="1"/>
    <col min="16" max="16" width="11.09765625" style="93" bestFit="1" customWidth="1"/>
    <col min="17" max="17" width="12" style="93" bestFit="1" customWidth="1"/>
    <col min="18" max="18" width="10.5" style="93" bestFit="1" customWidth="1"/>
    <col min="19" max="30" width="10.09765625" style="93" customWidth="1"/>
    <col min="31" max="31" width="11.29687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20" t="s">
        <v>81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2"/>
    </row>
    <row r="3" spans="1:31" s="92" customFormat="1" ht="23.4">
      <c r="A3" s="223" t="s">
        <v>0</v>
      </c>
      <c r="B3" s="249" t="s">
        <v>17</v>
      </c>
      <c r="C3" s="250"/>
      <c r="D3" s="223" t="s">
        <v>2</v>
      </c>
      <c r="E3" s="223" t="s">
        <v>3</v>
      </c>
      <c r="F3" s="224" t="s">
        <v>80</v>
      </c>
      <c r="G3" s="225" t="s">
        <v>243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7"/>
    </row>
    <row r="4" spans="1:31" s="92" customFormat="1" ht="23.4">
      <c r="A4" s="223"/>
      <c r="B4" s="251"/>
      <c r="C4" s="252"/>
      <c r="D4" s="223"/>
      <c r="E4" s="223"/>
      <c r="F4" s="224"/>
      <c r="G4" s="219" t="s">
        <v>18</v>
      </c>
      <c r="H4" s="219"/>
      <c r="I4" s="219" t="s">
        <v>19</v>
      </c>
      <c r="J4" s="219"/>
      <c r="K4" s="219" t="s">
        <v>20</v>
      </c>
      <c r="L4" s="219"/>
      <c r="M4" s="219" t="s">
        <v>21</v>
      </c>
      <c r="N4" s="219"/>
      <c r="O4" s="219" t="s">
        <v>66</v>
      </c>
      <c r="P4" s="219"/>
      <c r="Q4" s="219" t="s">
        <v>67</v>
      </c>
      <c r="R4" s="219"/>
      <c r="S4" s="219" t="s">
        <v>23</v>
      </c>
      <c r="T4" s="219"/>
      <c r="U4" s="219" t="s">
        <v>24</v>
      </c>
      <c r="V4" s="219"/>
      <c r="W4" s="219" t="s">
        <v>25</v>
      </c>
      <c r="X4" s="219"/>
      <c r="Y4" s="219" t="s">
        <v>26</v>
      </c>
      <c r="Z4" s="219"/>
      <c r="AA4" s="219" t="s">
        <v>22</v>
      </c>
      <c r="AB4" s="219"/>
      <c r="AC4" s="219" t="s">
        <v>27</v>
      </c>
      <c r="AD4" s="219"/>
      <c r="AE4" s="228" t="s">
        <v>28</v>
      </c>
    </row>
    <row r="5" spans="1:31" s="92" customFormat="1" ht="45.6" customHeight="1">
      <c r="A5" s="223"/>
      <c r="B5" s="253"/>
      <c r="C5" s="254"/>
      <c r="D5" s="223"/>
      <c r="E5" s="223"/>
      <c r="F5" s="224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229"/>
    </row>
    <row r="6" spans="1:31" ht="24.6">
      <c r="A6" s="223" t="s">
        <v>97</v>
      </c>
      <c r="B6" s="237" t="s">
        <v>32</v>
      </c>
      <c r="C6" s="238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23"/>
      <c r="B7" s="237" t="s">
        <v>33</v>
      </c>
      <c r="C7" s="238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23"/>
      <c r="B8" s="239" t="s">
        <v>34</v>
      </c>
      <c r="C8" s="240"/>
      <c r="D8" s="101">
        <v>2.7078000000000002</v>
      </c>
      <c r="E8" s="204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3">
        <f>H8+J8+L8+N8+P8+R8+T8+V8+X8+Z8+AB8+AD8</f>
        <v>0</v>
      </c>
    </row>
    <row r="9" spans="1:31" ht="24.6">
      <c r="A9" s="223"/>
      <c r="B9" s="239" t="s">
        <v>35</v>
      </c>
      <c r="C9" s="240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3">
        <f t="shared" ref="AE9:AE24" si="0">H9+J9+L9+N9+P9+R9+T9+V9+X9+Z9+AB9+AD9</f>
        <v>0</v>
      </c>
    </row>
    <row r="10" spans="1:31" ht="24.6">
      <c r="A10" s="223"/>
      <c r="B10" s="237" t="s">
        <v>36</v>
      </c>
      <c r="C10" s="238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3"/>
    </row>
    <row r="11" spans="1:31" ht="24.6">
      <c r="A11" s="223"/>
      <c r="B11" s="237" t="s">
        <v>37</v>
      </c>
      <c r="C11" s="238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3"/>
    </row>
    <row r="12" spans="1:31" ht="24.6">
      <c r="A12" s="223"/>
      <c r="B12" s="239" t="s">
        <v>38</v>
      </c>
      <c r="C12" s="240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424.125</v>
      </c>
      <c r="H12" s="102">
        <f t="shared" ref="H12:H24" si="1">G12*D12</f>
        <v>1162.3569750000001</v>
      </c>
      <c r="I12" s="103">
        <f>'[5]น้ำมัน-ดีเซล'!$G$6</f>
        <v>125.517</v>
      </c>
      <c r="J12" s="102">
        <f t="shared" ref="J12:J24" si="2">I12*D12</f>
        <v>343.9918902</v>
      </c>
      <c r="K12" s="103">
        <f>'[5]น้ำมัน-ดีเซล'!$G$7</f>
        <v>135.05500000000001</v>
      </c>
      <c r="L12" s="102">
        <f t="shared" ref="L12:L24" si="3">K12*D12</f>
        <v>370.13173300000005</v>
      </c>
      <c r="M12" s="103">
        <f>'[5]น้ำมัน-ดีเซล'!$G$8</f>
        <v>166.72899999999998</v>
      </c>
      <c r="N12" s="102">
        <f t="shared" ref="N12:N24" si="4">M12*D12</f>
        <v>456.93749739999998</v>
      </c>
      <c r="O12" s="103">
        <f>'[5]น้ำมัน-ดีเซล'!$G$9</f>
        <v>228.78900000000002</v>
      </c>
      <c r="P12" s="102">
        <f t="shared" ref="P12:P24" si="5">O12*D12</f>
        <v>627.0191334000001</v>
      </c>
      <c r="Q12" s="103">
        <f>'[5]น้ำมัน-ดีเซล'!$G$10</f>
        <v>60.569000000000003</v>
      </c>
      <c r="R12" s="102">
        <f t="shared" ref="R12:R24" si="6">Q12*D12</f>
        <v>165.99540140000002</v>
      </c>
      <c r="S12" s="103">
        <f>'[5]น้ำมัน-ดีเซล'!$G$11</f>
        <v>0</v>
      </c>
      <c r="T12" s="102">
        <f t="shared" ref="T12:T24" si="7">S12*D12</f>
        <v>0</v>
      </c>
      <c r="U12" s="103">
        <f>'[5]น้ำมัน-ดีเซล'!$G$12</f>
        <v>0</v>
      </c>
      <c r="V12" s="102">
        <f t="shared" ref="V12:V24" si="8">U12*D12</f>
        <v>0</v>
      </c>
      <c r="W12" s="103">
        <f>'[5]น้ำมัน-ดีเซล'!$G$13</f>
        <v>0</v>
      </c>
      <c r="X12" s="102">
        <f t="shared" ref="X12:X24" si="9">W12*D12</f>
        <v>0</v>
      </c>
      <c r="Y12" s="103">
        <f>'[5]น้ำมัน-ดีเซล'!$G$14</f>
        <v>0</v>
      </c>
      <c r="Z12" s="102">
        <f t="shared" ref="Z12:Z24" si="10">Y12*D12</f>
        <v>0</v>
      </c>
      <c r="AA12" s="103">
        <f>'[5]น้ำมัน-ดีเซล'!$G$15</f>
        <v>0</v>
      </c>
      <c r="AB12" s="102">
        <f t="shared" ref="AB12:AB24" si="11">AA12*D12</f>
        <v>0</v>
      </c>
      <c r="AC12" s="103">
        <f>'[5]น้ำมัน-ดีเซล'!$G$16</f>
        <v>0</v>
      </c>
      <c r="AD12" s="102">
        <f t="shared" ref="AD12:AD24" si="12">AC12*D12</f>
        <v>0</v>
      </c>
      <c r="AE12" s="203">
        <f t="shared" si="0"/>
        <v>3126.4326304000001</v>
      </c>
    </row>
    <row r="13" spans="1:31" ht="24.6">
      <c r="A13" s="223"/>
      <c r="B13" s="239" t="s">
        <v>61</v>
      </c>
      <c r="C13" s="240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53.609000000000002</v>
      </c>
      <c r="H13" s="102">
        <f t="shared" si="1"/>
        <v>120.0519946</v>
      </c>
      <c r="I13" s="103">
        <f>'[5]น้ำมัน-แก๊สโซฮฮอล์ 91'!$G$6</f>
        <v>62.603999999999999</v>
      </c>
      <c r="J13" s="102">
        <f t="shared" si="2"/>
        <v>140.19539759999998</v>
      </c>
      <c r="K13" s="103">
        <f>'[5]น้ำมัน-แก๊สโซฮฮอล์ 91'!$G$7</f>
        <v>71.322000000000003</v>
      </c>
      <c r="L13" s="102">
        <f t="shared" si="3"/>
        <v>159.71848679999999</v>
      </c>
      <c r="M13" s="103">
        <f>'[5]น้ำมัน-แก๊สโซฮฮอล์ 91'!$G$8</f>
        <v>25.297999999999998</v>
      </c>
      <c r="N13" s="102">
        <f t="shared" si="4"/>
        <v>56.652341199999995</v>
      </c>
      <c r="O13" s="103">
        <f>'[5]น้ำมัน-แก๊สโซฮฮอล์ 91'!$G$9</f>
        <v>71.75</v>
      </c>
      <c r="P13" s="102">
        <f t="shared" si="5"/>
        <v>160.67694999999998</v>
      </c>
      <c r="Q13" s="103">
        <f>'[5]น้ำมัน-แก๊สโซฮฮอล์ 91'!$G$10</f>
        <v>0</v>
      </c>
      <c r="R13" s="102">
        <f t="shared" si="6"/>
        <v>0</v>
      </c>
      <c r="S13" s="103">
        <f>'[5]น้ำมัน-แก๊สโซฮฮอล์ 91'!$G$11</f>
        <v>0</v>
      </c>
      <c r="T13" s="102">
        <f t="shared" si="7"/>
        <v>0</v>
      </c>
      <c r="U13" s="103">
        <f>'[5]น้ำมัน-แก๊สโซฮฮอล์ 91'!$G$12</f>
        <v>0</v>
      </c>
      <c r="V13" s="102">
        <f t="shared" si="8"/>
        <v>0</v>
      </c>
      <c r="W13" s="103">
        <f>'[5]น้ำมัน-แก๊สโซฮฮอล์ 91'!$G$13</f>
        <v>0</v>
      </c>
      <c r="X13" s="102">
        <f t="shared" si="9"/>
        <v>0</v>
      </c>
      <c r="Y13" s="103">
        <f>'[5]น้ำมัน-แก๊สโซฮฮอล์ 91'!$G$14</f>
        <v>0</v>
      </c>
      <c r="Z13" s="102">
        <f t="shared" si="10"/>
        <v>0</v>
      </c>
      <c r="AA13" s="103">
        <f>'[5]น้ำมัน-แก๊สโซฮฮอล์ 91'!$G$15</f>
        <v>0</v>
      </c>
      <c r="AB13" s="102">
        <f t="shared" si="11"/>
        <v>0</v>
      </c>
      <c r="AC13" s="103">
        <f>'[5]น้ำมัน-แก๊สโซฮฮอล์ 91'!$G$16</f>
        <v>0</v>
      </c>
      <c r="AD13" s="102">
        <f t="shared" si="12"/>
        <v>0</v>
      </c>
      <c r="AE13" s="203">
        <f t="shared" si="0"/>
        <v>637.29517020000003</v>
      </c>
    </row>
    <row r="14" spans="1:31" ht="24.6">
      <c r="A14" s="223"/>
      <c r="B14" s="239" t="s">
        <v>39</v>
      </c>
      <c r="C14" s="240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3">
        <f t="shared" si="0"/>
        <v>0</v>
      </c>
    </row>
    <row r="15" spans="1:31" ht="24.6">
      <c r="A15" s="223"/>
      <c r="B15" s="237" t="s">
        <v>59</v>
      </c>
      <c r="C15" s="238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3">
        <f t="shared" si="0"/>
        <v>0</v>
      </c>
    </row>
    <row r="16" spans="1:31" ht="24.6">
      <c r="A16" s="223"/>
      <c r="B16" s="233" t="s">
        <v>57</v>
      </c>
      <c r="C16" s="234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202"/>
      <c r="J16" s="102">
        <f t="shared" si="2"/>
        <v>0</v>
      </c>
      <c r="K16" s="202"/>
      <c r="L16" s="102">
        <f t="shared" si="3"/>
        <v>0</v>
      </c>
      <c r="M16" s="202"/>
      <c r="N16" s="102">
        <f t="shared" si="4"/>
        <v>0</v>
      </c>
      <c r="O16" s="202"/>
      <c r="P16" s="102">
        <f t="shared" si="5"/>
        <v>0</v>
      </c>
      <c r="Q16" s="202"/>
      <c r="R16" s="102">
        <f t="shared" si="6"/>
        <v>0</v>
      </c>
      <c r="S16" s="202"/>
      <c r="T16" s="102">
        <f t="shared" si="7"/>
        <v>0</v>
      </c>
      <c r="U16" s="202"/>
      <c r="V16" s="102">
        <f t="shared" si="8"/>
        <v>0</v>
      </c>
      <c r="W16" s="202"/>
      <c r="X16" s="102">
        <f t="shared" si="9"/>
        <v>0</v>
      </c>
      <c r="Y16" s="202"/>
      <c r="Z16" s="102">
        <f t="shared" si="10"/>
        <v>0</v>
      </c>
      <c r="AA16" s="202"/>
      <c r="AB16" s="102">
        <f t="shared" si="11"/>
        <v>0</v>
      </c>
      <c r="AC16" s="202"/>
      <c r="AD16" s="102">
        <f t="shared" si="12"/>
        <v>0</v>
      </c>
      <c r="AE16" s="203">
        <f t="shared" si="0"/>
        <v>0</v>
      </c>
    </row>
    <row r="17" spans="1:47" ht="24.6">
      <c r="A17" s="223"/>
      <c r="B17" s="235" t="s">
        <v>58</v>
      </c>
      <c r="C17" s="236"/>
      <c r="D17" s="101">
        <v>28</v>
      </c>
      <c r="E17" s="97" t="s">
        <v>45</v>
      </c>
      <c r="F17" s="97" t="s">
        <v>41</v>
      </c>
      <c r="G17" s="201">
        <f>'CH4จากบ่อบำบัดไม่เติมอากาศ '!$B$13</f>
        <v>2.8704000000000001</v>
      </c>
      <c r="H17" s="102">
        <f t="shared" si="1"/>
        <v>80.371200000000002</v>
      </c>
      <c r="I17" s="201">
        <f>'CH4จากบ่อบำบัดไม่เติมอากาศ '!$C$13</f>
        <v>2.6064000000000003</v>
      </c>
      <c r="J17" s="102">
        <f t="shared" si="2"/>
        <v>72.979200000000006</v>
      </c>
      <c r="K17" s="201">
        <f>'CH4จากบ่อบำบัดไม่เติมอากาศ '!$D$13</f>
        <v>2.7024000000000004</v>
      </c>
      <c r="L17" s="102">
        <f t="shared" si="3"/>
        <v>75.667200000000008</v>
      </c>
      <c r="M17" s="201">
        <f>'CH4จากบ่อบำบัดไม่เติมอากาศ '!$E$13</f>
        <v>3.5952000000000006</v>
      </c>
      <c r="N17" s="102">
        <f t="shared" si="4"/>
        <v>100.66560000000001</v>
      </c>
      <c r="O17" s="201">
        <f>'CH4จากบ่อบำบัดไม่เติมอากาศ '!$F$13</f>
        <v>2.0975999999999999</v>
      </c>
      <c r="P17" s="102">
        <f t="shared" si="5"/>
        <v>58.732799999999997</v>
      </c>
      <c r="Q17" s="201">
        <f>'CH4จากบ่อบำบัดไม่เติมอากาศ '!$G$13</f>
        <v>3.2159999999999997</v>
      </c>
      <c r="R17" s="102">
        <f t="shared" si="6"/>
        <v>90.047999999999988</v>
      </c>
      <c r="S17" s="201">
        <f>'CH4จากบ่อบำบัดไม่เติมอากาศ '!$H$13</f>
        <v>0</v>
      </c>
      <c r="T17" s="102">
        <f t="shared" si="7"/>
        <v>0</v>
      </c>
      <c r="U17" s="201">
        <f>'CH4จากบ่อบำบัดไม่เติมอากาศ '!$I$13</f>
        <v>0</v>
      </c>
      <c r="V17" s="102">
        <f t="shared" si="8"/>
        <v>0</v>
      </c>
      <c r="W17" s="201">
        <f>'CH4จากบ่อบำบัดไม่เติมอากาศ '!$J$13</f>
        <v>0</v>
      </c>
      <c r="X17" s="102">
        <f t="shared" si="9"/>
        <v>0</v>
      </c>
      <c r="Y17" s="201">
        <f>'CH4จากบ่อบำบัดไม่เติมอากาศ '!$K$13</f>
        <v>0</v>
      </c>
      <c r="Z17" s="102">
        <f t="shared" si="10"/>
        <v>0</v>
      </c>
      <c r="AA17" s="201">
        <f>'CH4จากบ่อบำบัดไม่เติมอากาศ '!$L$13</f>
        <v>0</v>
      </c>
      <c r="AB17" s="102">
        <f t="shared" si="11"/>
        <v>0</v>
      </c>
      <c r="AC17" s="201">
        <f>'CH4จากบ่อบำบัดไม่เติมอากาศ '!$M$13</f>
        <v>0</v>
      </c>
      <c r="AD17" s="102">
        <f t="shared" si="12"/>
        <v>0</v>
      </c>
      <c r="AE17" s="203">
        <f t="shared" si="0"/>
        <v>478.46400000000006</v>
      </c>
    </row>
    <row r="18" spans="1:47" ht="25.2" customHeight="1">
      <c r="A18" s="223"/>
      <c r="B18" s="237" t="s">
        <v>203</v>
      </c>
      <c r="C18" s="238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3"/>
    </row>
    <row r="19" spans="1:47" ht="24.6">
      <c r="A19" s="223"/>
      <c r="B19" s="237" t="s">
        <v>202</v>
      </c>
      <c r="C19" s="238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3">
        <f t="shared" si="0"/>
        <v>0</v>
      </c>
    </row>
    <row r="20" spans="1:47" ht="48">
      <c r="A20" s="96" t="s">
        <v>96</v>
      </c>
      <c r="B20" s="239" t="s">
        <v>7</v>
      </c>
      <c r="C20" s="240"/>
      <c r="D20" s="101">
        <v>0.49990000000000001</v>
      </c>
      <c r="E20" s="97" t="s">
        <v>14</v>
      </c>
      <c r="F20" s="97" t="s">
        <v>8</v>
      </c>
      <c r="G20" s="103">
        <f>[6]ไฟฟ้า!$S$5</f>
        <v>8103.37</v>
      </c>
      <c r="H20" s="102">
        <f t="shared" si="1"/>
        <v>4050.8746630000001</v>
      </c>
      <c r="I20" s="103">
        <f>[6]ไฟฟ้า!$S$6</f>
        <v>10545.89</v>
      </c>
      <c r="J20" s="102">
        <f t="shared" si="2"/>
        <v>5271.8904109999994</v>
      </c>
      <c r="K20" s="103">
        <f>[6]ไฟฟ้า!$S$7</f>
        <v>19433.22</v>
      </c>
      <c r="L20" s="102">
        <f t="shared" si="3"/>
        <v>9714.6666780000014</v>
      </c>
      <c r="M20" s="103">
        <f>[6]ไฟฟ้า!$S$8</f>
        <v>23735.809999999998</v>
      </c>
      <c r="N20" s="102">
        <f t="shared" si="4"/>
        <v>11865.531418999999</v>
      </c>
      <c r="O20" s="103">
        <f>[6]ไฟฟ้า!$S$9</f>
        <v>21557.54</v>
      </c>
      <c r="P20" s="102">
        <f t="shared" si="5"/>
        <v>10776.614246000001</v>
      </c>
      <c r="Q20" s="103">
        <f>[6]ไฟฟ้า!$S$10</f>
        <v>23427.23</v>
      </c>
      <c r="R20" s="102">
        <f t="shared" si="6"/>
        <v>11711.272277</v>
      </c>
      <c r="S20" s="103">
        <f>[6]ไฟฟ้า!$S$11</f>
        <v>0</v>
      </c>
      <c r="T20" s="102">
        <f t="shared" si="7"/>
        <v>0</v>
      </c>
      <c r="U20" s="103">
        <f>[6]ไฟฟ้า!$S$12</f>
        <v>0</v>
      </c>
      <c r="V20" s="102">
        <f t="shared" si="8"/>
        <v>0</v>
      </c>
      <c r="W20" s="103">
        <f>[6]ไฟฟ้า!$S$13</f>
        <v>0</v>
      </c>
      <c r="X20" s="102">
        <f t="shared" si="9"/>
        <v>0</v>
      </c>
      <c r="Y20" s="103">
        <f>[6]ไฟฟ้า!$S$14</f>
        <v>0</v>
      </c>
      <c r="Z20" s="102">
        <f t="shared" si="10"/>
        <v>0</v>
      </c>
      <c r="AA20" s="103">
        <f>[6]ไฟฟ้า!$S$15</f>
        <v>0</v>
      </c>
      <c r="AB20" s="102">
        <f t="shared" si="11"/>
        <v>0</v>
      </c>
      <c r="AC20" s="103">
        <f>[6]ไฟฟ้า!$S$16</f>
        <v>0</v>
      </c>
      <c r="AD20" s="102">
        <f t="shared" si="12"/>
        <v>0</v>
      </c>
      <c r="AE20" s="203">
        <f t="shared" si="0"/>
        <v>53390.849694000004</v>
      </c>
      <c r="AF20" s="93">
        <f>AE20/1000</f>
        <v>53.390849694000003</v>
      </c>
    </row>
    <row r="21" spans="1:47" ht="24.6">
      <c r="A21" s="223" t="s">
        <v>98</v>
      </c>
      <c r="B21" s="239" t="s">
        <v>40</v>
      </c>
      <c r="C21" s="240"/>
      <c r="D21" s="101">
        <v>2.1019999999999999</v>
      </c>
      <c r="E21" s="97" t="s">
        <v>15</v>
      </c>
      <c r="F21" s="97" t="s">
        <v>10</v>
      </c>
      <c r="G21" s="103">
        <f>[7]กระดาษ!$H$5</f>
        <v>487.5</v>
      </c>
      <c r="H21" s="102">
        <f t="shared" si="1"/>
        <v>1024.7249999999999</v>
      </c>
      <c r="I21" s="103">
        <f>[7]กระดาษ!$H$6</f>
        <v>425</v>
      </c>
      <c r="J21" s="102">
        <f t="shared" si="2"/>
        <v>893.34999999999991</v>
      </c>
      <c r="K21" s="103">
        <f>[7]กระดาษ!$H$7</f>
        <v>330</v>
      </c>
      <c r="L21" s="102">
        <f t="shared" si="3"/>
        <v>693.66</v>
      </c>
      <c r="M21" s="103">
        <f>[7]กระดาษ!$H$8</f>
        <v>150</v>
      </c>
      <c r="N21" s="102">
        <f t="shared" si="4"/>
        <v>315.29999999999995</v>
      </c>
      <c r="O21" s="103">
        <f>[7]กระดาษ!$H$9</f>
        <v>650</v>
      </c>
      <c r="P21" s="102">
        <f t="shared" si="5"/>
        <v>1366.3</v>
      </c>
      <c r="Q21" s="103">
        <f>[7]กระดาษ!$H$10</f>
        <v>325</v>
      </c>
      <c r="R21" s="102">
        <f t="shared" si="6"/>
        <v>683.15</v>
      </c>
      <c r="S21" s="103">
        <f>[7]กระดาษ!$H$11</f>
        <v>0</v>
      </c>
      <c r="T21" s="102">
        <f t="shared" si="7"/>
        <v>0</v>
      </c>
      <c r="U21" s="103">
        <f>[7]กระดาษ!$H$12</f>
        <v>0</v>
      </c>
      <c r="V21" s="102">
        <f t="shared" si="8"/>
        <v>0</v>
      </c>
      <c r="W21" s="103">
        <f>[7]กระดาษ!$H$13</f>
        <v>0</v>
      </c>
      <c r="X21" s="102">
        <f t="shared" si="9"/>
        <v>0</v>
      </c>
      <c r="Y21" s="103">
        <f>[7]กระดาษ!$H$14</f>
        <v>0</v>
      </c>
      <c r="Z21" s="102">
        <f t="shared" si="10"/>
        <v>0</v>
      </c>
      <c r="AA21" s="103">
        <f>[7]กระดาษ!$H$15</f>
        <v>0</v>
      </c>
      <c r="AB21" s="102">
        <f t="shared" si="11"/>
        <v>0</v>
      </c>
      <c r="AC21" s="103">
        <f>[7]กระดาษ!$H$16</f>
        <v>0</v>
      </c>
      <c r="AD21" s="102">
        <f t="shared" si="12"/>
        <v>0</v>
      </c>
      <c r="AE21" s="203">
        <f t="shared" si="0"/>
        <v>4976.4849999999997</v>
      </c>
    </row>
    <row r="22" spans="1:47" ht="24.6">
      <c r="A22" s="223"/>
      <c r="B22" s="239" t="s">
        <v>72</v>
      </c>
      <c r="C22" s="240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200"/>
      <c r="P22" s="102">
        <f t="shared" si="5"/>
        <v>0</v>
      </c>
      <c r="Q22" s="200"/>
      <c r="R22" s="102">
        <f t="shared" si="6"/>
        <v>0</v>
      </c>
      <c r="S22" s="200"/>
      <c r="T22" s="102">
        <f t="shared" si="7"/>
        <v>0</v>
      </c>
      <c r="U22" s="200"/>
      <c r="V22" s="102">
        <f t="shared" si="8"/>
        <v>0</v>
      </c>
      <c r="W22" s="200"/>
      <c r="X22" s="102">
        <f t="shared" si="9"/>
        <v>0</v>
      </c>
      <c r="Y22" s="200"/>
      <c r="Z22" s="102">
        <f t="shared" si="10"/>
        <v>0</v>
      </c>
      <c r="AA22" s="200"/>
      <c r="AB22" s="102">
        <f t="shared" si="11"/>
        <v>0</v>
      </c>
      <c r="AC22" s="200"/>
      <c r="AD22" s="102">
        <f t="shared" si="12"/>
        <v>0</v>
      </c>
      <c r="AE22" s="203">
        <f t="shared" si="0"/>
        <v>0</v>
      </c>
    </row>
    <row r="23" spans="1:47" ht="24.6">
      <c r="A23" s="223"/>
      <c r="B23" s="239" t="s">
        <v>73</v>
      </c>
      <c r="C23" s="240"/>
      <c r="D23" s="101">
        <v>0.54100000000000004</v>
      </c>
      <c r="E23" s="97" t="s">
        <v>16</v>
      </c>
      <c r="F23" s="97" t="s">
        <v>11</v>
      </c>
      <c r="G23" s="103">
        <f>[8]น้ำ!$M$5</f>
        <v>598</v>
      </c>
      <c r="H23" s="102">
        <f t="shared" si="1"/>
        <v>323.51800000000003</v>
      </c>
      <c r="I23" s="103">
        <f>[8]น้ำ!$M$6</f>
        <v>543</v>
      </c>
      <c r="J23" s="102">
        <f t="shared" si="2"/>
        <v>293.76300000000003</v>
      </c>
      <c r="K23" s="103">
        <f>[8]น้ำ!$M$7</f>
        <v>563</v>
      </c>
      <c r="L23" s="102">
        <f t="shared" si="3"/>
        <v>304.58300000000003</v>
      </c>
      <c r="M23" s="103">
        <f>[8]น้ำ!$M$8</f>
        <v>749</v>
      </c>
      <c r="N23" s="102">
        <f t="shared" si="4"/>
        <v>405.209</v>
      </c>
      <c r="O23" s="103">
        <f>[8]น้ำ!$M$9</f>
        <v>437</v>
      </c>
      <c r="P23" s="102">
        <f t="shared" si="5"/>
        <v>236.41700000000003</v>
      </c>
      <c r="Q23" s="103">
        <f>[8]น้ำ!$M$10</f>
        <v>670</v>
      </c>
      <c r="R23" s="102">
        <f t="shared" si="6"/>
        <v>362.47</v>
      </c>
      <c r="S23" s="103">
        <f>[8]น้ำ!$M$11</f>
        <v>0</v>
      </c>
      <c r="T23" s="102">
        <f t="shared" si="7"/>
        <v>0</v>
      </c>
      <c r="U23" s="103">
        <f>[8]น้ำ!$M$12</f>
        <v>0</v>
      </c>
      <c r="V23" s="102">
        <f t="shared" si="8"/>
        <v>0</v>
      </c>
      <c r="W23" s="103">
        <f>[8]น้ำ!$M$13</f>
        <v>0</v>
      </c>
      <c r="X23" s="102">
        <f t="shared" si="9"/>
        <v>0</v>
      </c>
      <c r="Y23" s="103">
        <f>[8]น้ำ!$M$14</f>
        <v>0</v>
      </c>
      <c r="Z23" s="102">
        <f t="shared" si="10"/>
        <v>0</v>
      </c>
      <c r="AA23" s="103">
        <f>[8]น้ำ!$M$15</f>
        <v>0</v>
      </c>
      <c r="AB23" s="102">
        <f t="shared" si="11"/>
        <v>0</v>
      </c>
      <c r="AC23" s="103">
        <f>[8]น้ำ!$M$16</f>
        <v>0</v>
      </c>
      <c r="AD23" s="102">
        <f t="shared" si="12"/>
        <v>0</v>
      </c>
      <c r="AE23" s="203">
        <f t="shared" si="0"/>
        <v>1925.9600000000003</v>
      </c>
    </row>
    <row r="24" spans="1:47" ht="24.6">
      <c r="A24" s="223"/>
      <c r="B24" s="241" t="s">
        <v>29</v>
      </c>
      <c r="C24" s="242"/>
      <c r="D24" s="101">
        <v>2.3199999999999998</v>
      </c>
      <c r="E24" s="97" t="s">
        <v>15</v>
      </c>
      <c r="F24" s="106" t="s">
        <v>10</v>
      </c>
      <c r="G24" s="107">
        <v>710.4</v>
      </c>
      <c r="H24" s="102">
        <f t="shared" si="1"/>
        <v>1648.1279999999999</v>
      </c>
      <c r="I24" s="107">
        <v>694.1</v>
      </c>
      <c r="J24" s="102">
        <f t="shared" si="2"/>
        <v>1610.3119999999999</v>
      </c>
      <c r="K24" s="107">
        <v>811.4</v>
      </c>
      <c r="L24" s="102">
        <f t="shared" si="3"/>
        <v>1882.4479999999999</v>
      </c>
      <c r="M24" s="107">
        <v>498.3</v>
      </c>
      <c r="N24" s="102">
        <f t="shared" si="4"/>
        <v>1156.056</v>
      </c>
      <c r="O24" s="107">
        <v>577.6</v>
      </c>
      <c r="P24" s="102">
        <f t="shared" si="5"/>
        <v>1340.0319999999999</v>
      </c>
      <c r="Q24" s="107">
        <v>1163.5999999999999</v>
      </c>
      <c r="R24" s="102">
        <f t="shared" si="6"/>
        <v>2699.5519999999997</v>
      </c>
      <c r="S24" s="107"/>
      <c r="T24" s="102">
        <f t="shared" si="7"/>
        <v>0</v>
      </c>
      <c r="U24" s="107"/>
      <c r="V24" s="102">
        <f t="shared" si="8"/>
        <v>0</v>
      </c>
      <c r="W24" s="107"/>
      <c r="X24" s="102">
        <f t="shared" si="9"/>
        <v>0</v>
      </c>
      <c r="Y24" s="107"/>
      <c r="Z24" s="102">
        <f t="shared" si="10"/>
        <v>0</v>
      </c>
      <c r="AA24" s="107"/>
      <c r="AB24" s="102">
        <f t="shared" si="11"/>
        <v>0</v>
      </c>
      <c r="AC24" s="107"/>
      <c r="AD24" s="102">
        <f t="shared" si="12"/>
        <v>0</v>
      </c>
      <c r="AE24" s="203">
        <f t="shared" si="0"/>
        <v>10336.527999999998</v>
      </c>
    </row>
    <row r="25" spans="1:47" ht="24.6">
      <c r="A25" s="223"/>
      <c r="B25" s="243" t="s">
        <v>99</v>
      </c>
      <c r="C25" s="244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200"/>
      <c r="P25" s="102">
        <f t="shared" ref="P25" si="17">O25*D25</f>
        <v>0</v>
      </c>
      <c r="Q25" s="200"/>
      <c r="R25" s="102">
        <f t="shared" ref="R25" si="18">Q25*D25</f>
        <v>0</v>
      </c>
      <c r="S25" s="200"/>
      <c r="T25" s="102">
        <f t="shared" ref="T25" si="19">S25*D25</f>
        <v>0</v>
      </c>
      <c r="U25" s="200"/>
      <c r="V25" s="102">
        <f t="shared" ref="V25" si="20">U25*D25</f>
        <v>0</v>
      </c>
      <c r="W25" s="200"/>
      <c r="X25" s="102">
        <f t="shared" ref="X25" si="21">W25*D25</f>
        <v>0</v>
      </c>
      <c r="Y25" s="200"/>
      <c r="Z25" s="102">
        <f t="shared" ref="Z25" si="22">Y25*D25</f>
        <v>0</v>
      </c>
      <c r="AA25" s="200"/>
      <c r="AB25" s="102">
        <f t="shared" ref="AB25" si="23">AA25*D25</f>
        <v>0</v>
      </c>
      <c r="AC25" s="200"/>
      <c r="AD25" s="102">
        <f t="shared" ref="AD25" si="24">AC25*D25</f>
        <v>0</v>
      </c>
      <c r="AE25" s="203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32" t="s">
        <v>28</v>
      </c>
      <c r="B26" s="232"/>
      <c r="C26" s="232"/>
      <c r="D26" s="232"/>
      <c r="E26" s="232"/>
      <c r="F26" s="232"/>
      <c r="G26" s="108"/>
      <c r="H26" s="109">
        <f>SUM(H6:H25)</f>
        <v>8410.0258326000003</v>
      </c>
      <c r="I26" s="109"/>
      <c r="J26" s="109">
        <f t="shared" ref="J26:AE26" si="26">SUM(J6:J25)</f>
        <v>8626.4818988000006</v>
      </c>
      <c r="K26" s="109"/>
      <c r="L26" s="109">
        <f t="shared" si="26"/>
        <v>13200.875097800003</v>
      </c>
      <c r="M26" s="109"/>
      <c r="N26" s="109">
        <f t="shared" si="26"/>
        <v>14356.351857599999</v>
      </c>
      <c r="O26" s="109"/>
      <c r="P26" s="109">
        <f t="shared" si="26"/>
        <v>14565.792129399999</v>
      </c>
      <c r="Q26" s="109"/>
      <c r="R26" s="109">
        <f t="shared" si="26"/>
        <v>15712.487678399999</v>
      </c>
      <c r="S26" s="109"/>
      <c r="T26" s="109">
        <f t="shared" si="26"/>
        <v>0</v>
      </c>
      <c r="U26" s="109"/>
      <c r="V26" s="109">
        <f t="shared" si="26"/>
        <v>0</v>
      </c>
      <c r="W26" s="109"/>
      <c r="X26" s="109">
        <f t="shared" si="26"/>
        <v>0</v>
      </c>
      <c r="Y26" s="109"/>
      <c r="Z26" s="109">
        <f t="shared" si="26"/>
        <v>0</v>
      </c>
      <c r="AA26" s="109"/>
      <c r="AB26" s="109">
        <f t="shared" si="26"/>
        <v>0</v>
      </c>
      <c r="AC26" s="109"/>
      <c r="AD26" s="109">
        <f t="shared" si="26"/>
        <v>0</v>
      </c>
      <c r="AE26" s="109">
        <f t="shared" si="26"/>
        <v>74872.014494600007</v>
      </c>
    </row>
    <row r="27" spans="1:47" ht="24.6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K28" s="117"/>
    </row>
    <row r="29" spans="1:47" ht="24.6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8" t="s">
        <v>238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8" t="s">
        <v>214</v>
      </c>
      <c r="F34" s="245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45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45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2" t="s">
        <v>216</v>
      </c>
      <c r="D37" s="230" t="s">
        <v>217</v>
      </c>
      <c r="E37" s="230"/>
      <c r="F37" s="231" t="s">
        <v>218</v>
      </c>
      <c r="G37" s="231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.6">
      <c r="C38" s="123" t="s">
        <v>83</v>
      </c>
      <c r="D38" s="123" t="s">
        <v>219</v>
      </c>
      <c r="E38" s="123" t="s">
        <v>258</v>
      </c>
      <c r="F38" s="123" t="s">
        <v>219</v>
      </c>
      <c r="G38" s="123" t="s">
        <v>258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4" t="s">
        <v>4</v>
      </c>
      <c r="D39" s="125">
        <f>'สรุปการคำนวณ ปีฐาน'!C38</f>
        <v>9.0408595182000031</v>
      </c>
      <c r="E39" s="125">
        <f>(SUM(AE8:AE19))/1000</f>
        <v>4.2421918006000006</v>
      </c>
      <c r="F39" s="210">
        <f>D39*100/$D$42</f>
        <v>5.8030248122250345</v>
      </c>
      <c r="G39" s="210">
        <f>(E39*100)/$E$42</f>
        <v>5.6659244835811915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4" t="s">
        <v>6</v>
      </c>
      <c r="D40" s="125">
        <f>'สรุปการคำนวณ ปีฐาน'!C39</f>
        <v>116.57574518700001</v>
      </c>
      <c r="E40" s="125">
        <f>$AE$20/1000</f>
        <v>53.390849694000003</v>
      </c>
      <c r="F40" s="210">
        <f t="shared" ref="F40:F42" si="27">D40*100/$D$42</f>
        <v>74.826064984413222</v>
      </c>
      <c r="G40" s="210">
        <f>(E40*100)/$E$42</f>
        <v>71.309487335686299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4" t="s">
        <v>9</v>
      </c>
      <c r="D41" s="125">
        <f>'สรุปการคำนวณ ปีฐาน'!C40</f>
        <v>30.179033100000002</v>
      </c>
      <c r="E41" s="125">
        <f>SUM(AE21:AE24)/1000</f>
        <v>17.238972999999998</v>
      </c>
      <c r="F41" s="210">
        <f t="shared" si="27"/>
        <v>19.370910203361746</v>
      </c>
      <c r="G41" s="210">
        <f>(E41*100)/$E$42</f>
        <v>23.024588180732501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7"/>
      <c r="B42" s="128"/>
      <c r="C42" s="124" t="s">
        <v>28</v>
      </c>
      <c r="D42" s="125">
        <f>SUM(D39:D41)</f>
        <v>155.79563780520002</v>
      </c>
      <c r="E42" s="125">
        <f>SUM(E39:E41)</f>
        <v>74.872014494600009</v>
      </c>
      <c r="F42" s="126">
        <f t="shared" si="27"/>
        <v>100</v>
      </c>
      <c r="G42" s="126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7"/>
      <c r="B43" s="128"/>
      <c r="C43" s="120"/>
      <c r="E43" s="162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7"/>
      <c r="B44" s="128"/>
      <c r="C44" s="120"/>
      <c r="E44" s="286">
        <f>D42+E42</f>
        <v>230.66765229980001</v>
      </c>
      <c r="F44" s="162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E45" s="93">
        <f>E42/E44*100</f>
        <v>32.45882712556871</v>
      </c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E46" s="93">
        <f>E42/D42*100</f>
        <v>48.057837529582613</v>
      </c>
      <c r="K46" s="93"/>
      <c r="AS46" s="95"/>
    </row>
    <row r="47" spans="1:47" ht="24.6"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C58" s="246" t="s">
        <v>244</v>
      </c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AS58" s="95"/>
    </row>
    <row r="59" spans="1:47" ht="24.6">
      <c r="A59" s="129"/>
      <c r="B59" s="130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T59" s="93"/>
      <c r="AU59" s="93"/>
    </row>
    <row r="60" spans="1:47" ht="26.4">
      <c r="A60" s="131"/>
      <c r="B60" s="132"/>
      <c r="C60" s="133" t="s">
        <v>17</v>
      </c>
      <c r="D60" s="134" t="s">
        <v>18</v>
      </c>
      <c r="E60" s="134" t="s">
        <v>19</v>
      </c>
      <c r="F60" s="134" t="s">
        <v>20</v>
      </c>
      <c r="G60" s="134" t="s">
        <v>21</v>
      </c>
      <c r="H60" s="135" t="s">
        <v>66</v>
      </c>
      <c r="I60" s="134" t="s">
        <v>67</v>
      </c>
      <c r="J60" s="134" t="s">
        <v>23</v>
      </c>
      <c r="K60" s="134" t="s">
        <v>225</v>
      </c>
      <c r="L60" s="134" t="s">
        <v>25</v>
      </c>
      <c r="M60" s="134" t="s">
        <v>26</v>
      </c>
      <c r="N60" s="134" t="s">
        <v>22</v>
      </c>
      <c r="O60" s="134" t="s">
        <v>27</v>
      </c>
      <c r="P60" s="134" t="s">
        <v>28</v>
      </c>
      <c r="Q60" s="134" t="s">
        <v>226</v>
      </c>
      <c r="Y60" s="92"/>
      <c r="Z60" s="92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T60" s="93"/>
      <c r="AU60" s="93"/>
    </row>
    <row r="61" spans="1:47" ht="24.6">
      <c r="A61" s="131"/>
      <c r="B61" s="132"/>
      <c r="C61" s="136" t="s">
        <v>220</v>
      </c>
      <c r="D61" s="137">
        <f>H8</f>
        <v>0</v>
      </c>
      <c r="E61" s="138">
        <f>J8</f>
        <v>0</v>
      </c>
      <c r="F61" s="138">
        <f>L8</f>
        <v>0</v>
      </c>
      <c r="G61" s="138">
        <f>N8</f>
        <v>0</v>
      </c>
      <c r="H61" s="138">
        <f>P8</f>
        <v>0</v>
      </c>
      <c r="I61" s="138">
        <f>R8</f>
        <v>0</v>
      </c>
      <c r="J61" s="138">
        <f>T8</f>
        <v>0</v>
      </c>
      <c r="K61" s="138">
        <f>V8</f>
        <v>0</v>
      </c>
      <c r="L61" s="138">
        <f>X8</f>
        <v>0</v>
      </c>
      <c r="M61" s="138">
        <f>Z8</f>
        <v>0</v>
      </c>
      <c r="N61" s="138">
        <f>AB8</f>
        <v>0</v>
      </c>
      <c r="O61" s="138">
        <f>AD8</f>
        <v>0</v>
      </c>
      <c r="P61" s="138">
        <f t="shared" ref="P61:P80" si="28">SUM(D61:O61)</f>
        <v>0</v>
      </c>
      <c r="Q61" s="138">
        <f t="shared" ref="Q61:Q80" si="29">AVERAGE(D61:O61)</f>
        <v>0</v>
      </c>
      <c r="Y61" s="92"/>
      <c r="Z61" s="92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T61" s="93"/>
      <c r="AU61" s="93"/>
    </row>
    <row r="62" spans="1:47" ht="24.6">
      <c r="A62" s="131"/>
      <c r="B62" s="132"/>
      <c r="C62" s="136" t="s">
        <v>221</v>
      </c>
      <c r="D62" s="137">
        <f>H9</f>
        <v>0</v>
      </c>
      <c r="E62" s="138">
        <f>J9</f>
        <v>0</v>
      </c>
      <c r="F62" s="138">
        <f>L9</f>
        <v>0</v>
      </c>
      <c r="G62" s="138">
        <f>N9</f>
        <v>0</v>
      </c>
      <c r="H62" s="138">
        <f>P9</f>
        <v>0</v>
      </c>
      <c r="I62" s="138">
        <f>R9</f>
        <v>0</v>
      </c>
      <c r="J62" s="138">
        <f>T9</f>
        <v>0</v>
      </c>
      <c r="K62" s="138">
        <f>V9</f>
        <v>0</v>
      </c>
      <c r="L62" s="138">
        <f>X9</f>
        <v>0</v>
      </c>
      <c r="M62" s="138">
        <f>Z9</f>
        <v>0</v>
      </c>
      <c r="N62" s="138">
        <f>AB9</f>
        <v>0</v>
      </c>
      <c r="O62" s="138">
        <f>AD9</f>
        <v>0</v>
      </c>
      <c r="P62" s="138">
        <f t="shared" si="28"/>
        <v>0</v>
      </c>
      <c r="Q62" s="138">
        <f t="shared" si="29"/>
        <v>0</v>
      </c>
      <c r="Y62" s="92"/>
      <c r="Z62" s="92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T62" s="93"/>
      <c r="AU62" s="93"/>
    </row>
    <row r="63" spans="1:47" ht="24.6">
      <c r="A63" s="131"/>
      <c r="B63" s="132"/>
      <c r="C63" s="136" t="s">
        <v>227</v>
      </c>
      <c r="D63" s="138">
        <f t="shared" ref="D63:D76" si="30">H12</f>
        <v>1162.3569750000001</v>
      </c>
      <c r="E63" s="138">
        <f t="shared" ref="E63:E76" si="31">J12</f>
        <v>343.9918902</v>
      </c>
      <c r="F63" s="138">
        <f t="shared" ref="F63:F76" si="32">L12</f>
        <v>370.13173300000005</v>
      </c>
      <c r="G63" s="138">
        <f t="shared" ref="G63:G76" si="33">N12</f>
        <v>456.93749739999998</v>
      </c>
      <c r="H63" s="138">
        <f t="shared" ref="H63:H76" si="34">P12</f>
        <v>627.0191334000001</v>
      </c>
      <c r="I63" s="138">
        <f t="shared" ref="I63:I76" si="35">R12</f>
        <v>165.99540140000002</v>
      </c>
      <c r="J63" s="138">
        <f t="shared" ref="J63:J76" si="36">T12</f>
        <v>0</v>
      </c>
      <c r="K63" s="138">
        <f t="shared" ref="K63:K76" si="37">V12</f>
        <v>0</v>
      </c>
      <c r="L63" s="138">
        <f t="shared" ref="L63:L76" si="38">X12</f>
        <v>0</v>
      </c>
      <c r="M63" s="138">
        <f t="shared" ref="M63:M76" si="39">Z12</f>
        <v>0</v>
      </c>
      <c r="N63" s="138">
        <f t="shared" ref="N63:N76" si="40">AB12</f>
        <v>0</v>
      </c>
      <c r="O63" s="138">
        <f t="shared" ref="O63:O76" si="41">AD12</f>
        <v>0</v>
      </c>
      <c r="P63" s="138">
        <f t="shared" si="28"/>
        <v>3126.4326304000001</v>
      </c>
      <c r="Q63" s="138">
        <f t="shared" si="29"/>
        <v>260.53605253333336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T63" s="93"/>
      <c r="AU63" s="93"/>
    </row>
    <row r="64" spans="1:47" ht="24.6">
      <c r="A64" s="131"/>
      <c r="B64" s="132"/>
      <c r="C64" s="136" t="s">
        <v>228</v>
      </c>
      <c r="D64" s="138">
        <f t="shared" si="30"/>
        <v>120.0519946</v>
      </c>
      <c r="E64" s="138">
        <f t="shared" si="31"/>
        <v>140.19539759999998</v>
      </c>
      <c r="F64" s="138">
        <f t="shared" si="32"/>
        <v>159.71848679999999</v>
      </c>
      <c r="G64" s="138">
        <f t="shared" si="33"/>
        <v>56.652341199999995</v>
      </c>
      <c r="H64" s="138">
        <f t="shared" si="34"/>
        <v>160.67694999999998</v>
      </c>
      <c r="I64" s="138">
        <f t="shared" si="35"/>
        <v>0</v>
      </c>
      <c r="J64" s="138">
        <f t="shared" si="36"/>
        <v>0</v>
      </c>
      <c r="K64" s="138">
        <f t="shared" si="37"/>
        <v>0</v>
      </c>
      <c r="L64" s="138">
        <f t="shared" si="38"/>
        <v>0</v>
      </c>
      <c r="M64" s="138">
        <f t="shared" si="39"/>
        <v>0</v>
      </c>
      <c r="N64" s="138">
        <f t="shared" si="40"/>
        <v>0</v>
      </c>
      <c r="O64" s="138">
        <f t="shared" si="41"/>
        <v>0</v>
      </c>
      <c r="P64" s="138">
        <f t="shared" si="28"/>
        <v>637.29517020000003</v>
      </c>
      <c r="Q64" s="138">
        <f t="shared" si="29"/>
        <v>53.107930850000002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30" customHeight="1">
      <c r="A65" s="131"/>
      <c r="B65" s="132"/>
      <c r="C65" s="136" t="s">
        <v>229</v>
      </c>
      <c r="D65" s="138">
        <f t="shared" si="30"/>
        <v>0</v>
      </c>
      <c r="E65" s="138">
        <f t="shared" si="31"/>
        <v>0</v>
      </c>
      <c r="F65" s="138">
        <f t="shared" si="32"/>
        <v>0</v>
      </c>
      <c r="G65" s="138">
        <f t="shared" si="33"/>
        <v>0</v>
      </c>
      <c r="H65" s="138">
        <f t="shared" si="34"/>
        <v>0</v>
      </c>
      <c r="I65" s="138">
        <f t="shared" si="35"/>
        <v>0</v>
      </c>
      <c r="J65" s="138">
        <f t="shared" si="36"/>
        <v>0</v>
      </c>
      <c r="K65" s="138">
        <f t="shared" si="37"/>
        <v>0</v>
      </c>
      <c r="L65" s="138">
        <f t="shared" si="38"/>
        <v>0</v>
      </c>
      <c r="M65" s="138">
        <f t="shared" si="39"/>
        <v>0</v>
      </c>
      <c r="N65" s="138">
        <f t="shared" si="40"/>
        <v>0</v>
      </c>
      <c r="O65" s="138">
        <f t="shared" si="41"/>
        <v>0</v>
      </c>
      <c r="P65" s="138">
        <f t="shared" si="28"/>
        <v>0</v>
      </c>
      <c r="Q65" s="138">
        <f t="shared" si="29"/>
        <v>0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30" customHeight="1">
      <c r="A66" s="131"/>
      <c r="B66" s="132"/>
      <c r="C66" s="136" t="s">
        <v>222</v>
      </c>
      <c r="D66" s="138">
        <f t="shared" si="30"/>
        <v>0</v>
      </c>
      <c r="E66" s="138">
        <f t="shared" si="31"/>
        <v>0</v>
      </c>
      <c r="F66" s="138">
        <f t="shared" si="32"/>
        <v>0</v>
      </c>
      <c r="G66" s="138">
        <f t="shared" si="33"/>
        <v>0</v>
      </c>
      <c r="H66" s="138">
        <f t="shared" si="34"/>
        <v>0</v>
      </c>
      <c r="I66" s="138">
        <f t="shared" si="35"/>
        <v>0</v>
      </c>
      <c r="J66" s="138">
        <f t="shared" si="36"/>
        <v>0</v>
      </c>
      <c r="K66" s="138">
        <f t="shared" si="37"/>
        <v>0</v>
      </c>
      <c r="L66" s="138">
        <f t="shared" si="38"/>
        <v>0</v>
      </c>
      <c r="M66" s="138">
        <f t="shared" si="39"/>
        <v>0</v>
      </c>
      <c r="N66" s="138">
        <f t="shared" si="40"/>
        <v>0</v>
      </c>
      <c r="O66" s="138">
        <f t="shared" si="41"/>
        <v>0</v>
      </c>
      <c r="P66" s="138">
        <f t="shared" si="28"/>
        <v>0</v>
      </c>
      <c r="Q66" s="138">
        <f t="shared" si="29"/>
        <v>0</v>
      </c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30" customHeight="1">
      <c r="A67" s="131"/>
      <c r="B67" s="132"/>
      <c r="C67" s="136" t="s">
        <v>232</v>
      </c>
      <c r="D67" s="138">
        <f t="shared" si="30"/>
        <v>0</v>
      </c>
      <c r="E67" s="138">
        <f t="shared" si="31"/>
        <v>0</v>
      </c>
      <c r="F67" s="138">
        <f t="shared" si="32"/>
        <v>0</v>
      </c>
      <c r="G67" s="138">
        <f t="shared" si="33"/>
        <v>0</v>
      </c>
      <c r="H67" s="138">
        <f t="shared" si="34"/>
        <v>0</v>
      </c>
      <c r="I67" s="138">
        <f t="shared" si="35"/>
        <v>0</v>
      </c>
      <c r="J67" s="138">
        <f t="shared" si="36"/>
        <v>0</v>
      </c>
      <c r="K67" s="138">
        <f t="shared" si="37"/>
        <v>0</v>
      </c>
      <c r="L67" s="138">
        <f t="shared" si="38"/>
        <v>0</v>
      </c>
      <c r="M67" s="138">
        <f t="shared" si="39"/>
        <v>0</v>
      </c>
      <c r="N67" s="138">
        <f t="shared" si="40"/>
        <v>0</v>
      </c>
      <c r="O67" s="138">
        <f t="shared" si="41"/>
        <v>0</v>
      </c>
      <c r="P67" s="138">
        <f t="shared" si="28"/>
        <v>0</v>
      </c>
      <c r="Q67" s="138">
        <f t="shared" si="29"/>
        <v>0</v>
      </c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1"/>
      <c r="B68" s="132"/>
      <c r="C68" s="136" t="s">
        <v>231</v>
      </c>
      <c r="D68" s="138">
        <f t="shared" si="30"/>
        <v>80.371200000000002</v>
      </c>
      <c r="E68" s="138">
        <f t="shared" si="31"/>
        <v>72.979200000000006</v>
      </c>
      <c r="F68" s="138">
        <f t="shared" si="32"/>
        <v>75.667200000000008</v>
      </c>
      <c r="G68" s="138">
        <f t="shared" si="33"/>
        <v>100.66560000000001</v>
      </c>
      <c r="H68" s="138">
        <f t="shared" si="34"/>
        <v>58.732799999999997</v>
      </c>
      <c r="I68" s="138">
        <f t="shared" si="35"/>
        <v>90.047999999999988</v>
      </c>
      <c r="J68" s="138">
        <f t="shared" si="36"/>
        <v>0</v>
      </c>
      <c r="K68" s="138">
        <f t="shared" si="37"/>
        <v>0</v>
      </c>
      <c r="L68" s="138">
        <f t="shared" si="38"/>
        <v>0</v>
      </c>
      <c r="M68" s="138">
        <f t="shared" si="39"/>
        <v>0</v>
      </c>
      <c r="N68" s="138">
        <f t="shared" si="40"/>
        <v>0</v>
      </c>
      <c r="O68" s="138">
        <f t="shared" si="41"/>
        <v>0</v>
      </c>
      <c r="P68" s="138">
        <f t="shared" si="28"/>
        <v>478.46400000000006</v>
      </c>
      <c r="Q68" s="138">
        <f t="shared" si="29"/>
        <v>39.872000000000007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30" customHeight="1">
      <c r="A69" s="131"/>
      <c r="B69" s="132"/>
      <c r="C69" s="136" t="s">
        <v>223</v>
      </c>
      <c r="D69" s="138">
        <f t="shared" si="30"/>
        <v>0</v>
      </c>
      <c r="E69" s="138">
        <f t="shared" si="31"/>
        <v>0</v>
      </c>
      <c r="F69" s="138">
        <f t="shared" si="32"/>
        <v>0</v>
      </c>
      <c r="G69" s="138">
        <f t="shared" si="33"/>
        <v>0</v>
      </c>
      <c r="H69" s="138">
        <f t="shared" si="34"/>
        <v>0</v>
      </c>
      <c r="I69" s="138">
        <f t="shared" si="35"/>
        <v>0</v>
      </c>
      <c r="J69" s="138">
        <f t="shared" si="36"/>
        <v>0</v>
      </c>
      <c r="K69" s="138">
        <f t="shared" si="37"/>
        <v>0</v>
      </c>
      <c r="L69" s="138">
        <f t="shared" si="38"/>
        <v>0</v>
      </c>
      <c r="M69" s="138">
        <f t="shared" si="39"/>
        <v>0</v>
      </c>
      <c r="N69" s="138">
        <f t="shared" si="40"/>
        <v>0</v>
      </c>
      <c r="O69" s="138">
        <f t="shared" si="41"/>
        <v>0</v>
      </c>
      <c r="P69" s="138">
        <f t="shared" si="28"/>
        <v>0</v>
      </c>
      <c r="Q69" s="138">
        <f t="shared" si="29"/>
        <v>0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1"/>
      <c r="B70" s="132"/>
      <c r="C70" s="136" t="s">
        <v>224</v>
      </c>
      <c r="D70" s="138">
        <f t="shared" si="30"/>
        <v>0</v>
      </c>
      <c r="E70" s="138">
        <f t="shared" si="31"/>
        <v>0</v>
      </c>
      <c r="F70" s="138">
        <f t="shared" si="32"/>
        <v>0</v>
      </c>
      <c r="G70" s="138">
        <f t="shared" si="33"/>
        <v>0</v>
      </c>
      <c r="H70" s="138">
        <f t="shared" si="34"/>
        <v>0</v>
      </c>
      <c r="I70" s="138">
        <f t="shared" si="35"/>
        <v>0</v>
      </c>
      <c r="J70" s="138">
        <f t="shared" si="36"/>
        <v>0</v>
      </c>
      <c r="K70" s="138">
        <f t="shared" si="37"/>
        <v>0</v>
      </c>
      <c r="L70" s="138">
        <f t="shared" si="38"/>
        <v>0</v>
      </c>
      <c r="M70" s="138">
        <f t="shared" si="39"/>
        <v>0</v>
      </c>
      <c r="N70" s="138">
        <f t="shared" si="40"/>
        <v>0</v>
      </c>
      <c r="O70" s="138">
        <f t="shared" si="41"/>
        <v>0</v>
      </c>
      <c r="P70" s="138">
        <f t="shared" si="28"/>
        <v>0</v>
      </c>
      <c r="Q70" s="138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1"/>
      <c r="B71" s="132"/>
      <c r="C71" s="136" t="s">
        <v>7</v>
      </c>
      <c r="D71" s="138">
        <f t="shared" si="30"/>
        <v>4050.8746630000001</v>
      </c>
      <c r="E71" s="138">
        <f t="shared" si="31"/>
        <v>5271.8904109999994</v>
      </c>
      <c r="F71" s="138">
        <f t="shared" si="32"/>
        <v>9714.6666780000014</v>
      </c>
      <c r="G71" s="138">
        <f t="shared" si="33"/>
        <v>11865.531418999999</v>
      </c>
      <c r="H71" s="138">
        <f t="shared" si="34"/>
        <v>10776.614246000001</v>
      </c>
      <c r="I71" s="138">
        <f t="shared" si="35"/>
        <v>11711.272277</v>
      </c>
      <c r="J71" s="138">
        <f t="shared" si="36"/>
        <v>0</v>
      </c>
      <c r="K71" s="138">
        <f t="shared" si="37"/>
        <v>0</v>
      </c>
      <c r="L71" s="138">
        <f t="shared" si="38"/>
        <v>0</v>
      </c>
      <c r="M71" s="138">
        <f t="shared" si="39"/>
        <v>0</v>
      </c>
      <c r="N71" s="138">
        <f t="shared" si="40"/>
        <v>0</v>
      </c>
      <c r="O71" s="138">
        <f t="shared" si="41"/>
        <v>0</v>
      </c>
      <c r="P71" s="138">
        <f t="shared" si="28"/>
        <v>53390.849694000004</v>
      </c>
      <c r="Q71" s="138">
        <f t="shared" si="29"/>
        <v>4449.2374745000006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1"/>
      <c r="B72" s="132"/>
      <c r="C72" s="136" t="s">
        <v>40</v>
      </c>
      <c r="D72" s="138">
        <f t="shared" si="30"/>
        <v>1024.7249999999999</v>
      </c>
      <c r="E72" s="138">
        <f t="shared" si="31"/>
        <v>893.34999999999991</v>
      </c>
      <c r="F72" s="138">
        <f t="shared" si="32"/>
        <v>693.66</v>
      </c>
      <c r="G72" s="138">
        <f t="shared" si="33"/>
        <v>315.29999999999995</v>
      </c>
      <c r="H72" s="138">
        <f t="shared" si="34"/>
        <v>1366.3</v>
      </c>
      <c r="I72" s="138">
        <f t="shared" si="35"/>
        <v>683.15</v>
      </c>
      <c r="J72" s="138">
        <f t="shared" si="36"/>
        <v>0</v>
      </c>
      <c r="K72" s="138">
        <f t="shared" si="37"/>
        <v>0</v>
      </c>
      <c r="L72" s="138">
        <f t="shared" si="38"/>
        <v>0</v>
      </c>
      <c r="M72" s="138">
        <f t="shared" si="39"/>
        <v>0</v>
      </c>
      <c r="N72" s="138">
        <f t="shared" si="40"/>
        <v>0</v>
      </c>
      <c r="O72" s="138">
        <f t="shared" si="41"/>
        <v>0</v>
      </c>
      <c r="P72" s="138">
        <f t="shared" si="28"/>
        <v>4976.4849999999997</v>
      </c>
      <c r="Q72" s="138">
        <f t="shared" si="29"/>
        <v>414.70708333333329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30" customHeight="1">
      <c r="A73" s="131"/>
      <c r="B73" s="132"/>
      <c r="C73" s="136" t="s">
        <v>72</v>
      </c>
      <c r="D73" s="138">
        <f t="shared" si="30"/>
        <v>0</v>
      </c>
      <c r="E73" s="138">
        <f t="shared" si="31"/>
        <v>0</v>
      </c>
      <c r="F73" s="138">
        <f t="shared" si="32"/>
        <v>0</v>
      </c>
      <c r="G73" s="138">
        <f t="shared" si="33"/>
        <v>0</v>
      </c>
      <c r="H73" s="138">
        <f t="shared" si="34"/>
        <v>0</v>
      </c>
      <c r="I73" s="138">
        <f t="shared" si="35"/>
        <v>0</v>
      </c>
      <c r="J73" s="138">
        <f t="shared" si="36"/>
        <v>0</v>
      </c>
      <c r="K73" s="138">
        <f t="shared" si="37"/>
        <v>0</v>
      </c>
      <c r="L73" s="138">
        <f t="shared" si="38"/>
        <v>0</v>
      </c>
      <c r="M73" s="138">
        <f t="shared" si="39"/>
        <v>0</v>
      </c>
      <c r="N73" s="138">
        <f t="shared" si="40"/>
        <v>0</v>
      </c>
      <c r="O73" s="138">
        <f t="shared" si="41"/>
        <v>0</v>
      </c>
      <c r="P73" s="138">
        <f t="shared" si="28"/>
        <v>0</v>
      </c>
      <c r="Q73" s="138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136" t="s">
        <v>73</v>
      </c>
      <c r="D74" s="138">
        <f t="shared" si="30"/>
        <v>323.51800000000003</v>
      </c>
      <c r="E74" s="138">
        <f t="shared" si="31"/>
        <v>293.76300000000003</v>
      </c>
      <c r="F74" s="138">
        <f t="shared" si="32"/>
        <v>304.58300000000003</v>
      </c>
      <c r="G74" s="138">
        <f t="shared" si="33"/>
        <v>405.209</v>
      </c>
      <c r="H74" s="138">
        <f t="shared" si="34"/>
        <v>236.41700000000003</v>
      </c>
      <c r="I74" s="138">
        <f t="shared" si="35"/>
        <v>362.47</v>
      </c>
      <c r="J74" s="138">
        <f t="shared" si="36"/>
        <v>0</v>
      </c>
      <c r="K74" s="138">
        <f t="shared" si="37"/>
        <v>0</v>
      </c>
      <c r="L74" s="138">
        <f t="shared" si="38"/>
        <v>0</v>
      </c>
      <c r="M74" s="138">
        <f t="shared" si="39"/>
        <v>0</v>
      </c>
      <c r="N74" s="138">
        <f t="shared" si="40"/>
        <v>0</v>
      </c>
      <c r="O74" s="138">
        <f t="shared" si="41"/>
        <v>0</v>
      </c>
      <c r="P74" s="138">
        <f t="shared" si="28"/>
        <v>1925.9600000000003</v>
      </c>
      <c r="Q74" s="138">
        <f t="shared" si="29"/>
        <v>160.4966666666667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24.6">
      <c r="A75" s="131"/>
      <c r="B75" s="132"/>
      <c r="C75" s="139" t="s">
        <v>29</v>
      </c>
      <c r="D75" s="138">
        <f t="shared" si="30"/>
        <v>1648.1279999999999</v>
      </c>
      <c r="E75" s="138">
        <f t="shared" si="31"/>
        <v>1610.3119999999999</v>
      </c>
      <c r="F75" s="138">
        <f t="shared" si="32"/>
        <v>1882.4479999999999</v>
      </c>
      <c r="G75" s="138">
        <f t="shared" si="33"/>
        <v>1156.056</v>
      </c>
      <c r="H75" s="138">
        <f t="shared" si="34"/>
        <v>1340.0319999999999</v>
      </c>
      <c r="I75" s="138">
        <f t="shared" si="35"/>
        <v>2699.5519999999997</v>
      </c>
      <c r="J75" s="138">
        <f t="shared" si="36"/>
        <v>0</v>
      </c>
      <c r="K75" s="138">
        <f t="shared" si="37"/>
        <v>0</v>
      </c>
      <c r="L75" s="138">
        <f t="shared" si="38"/>
        <v>0</v>
      </c>
      <c r="M75" s="138">
        <f t="shared" si="39"/>
        <v>0</v>
      </c>
      <c r="N75" s="138">
        <f t="shared" si="40"/>
        <v>0</v>
      </c>
      <c r="O75" s="138">
        <f t="shared" si="41"/>
        <v>0</v>
      </c>
      <c r="P75" s="138">
        <f t="shared" si="28"/>
        <v>10336.527999999998</v>
      </c>
      <c r="Q75" s="138">
        <f t="shared" si="29"/>
        <v>861.37733333333324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24.6">
      <c r="A76" s="129"/>
      <c r="B76" s="140"/>
      <c r="C76" s="141" t="s">
        <v>99</v>
      </c>
      <c r="D76" s="138">
        <f t="shared" si="30"/>
        <v>0</v>
      </c>
      <c r="E76" s="138">
        <f t="shared" si="31"/>
        <v>0</v>
      </c>
      <c r="F76" s="138">
        <f t="shared" si="32"/>
        <v>0</v>
      </c>
      <c r="G76" s="138">
        <f t="shared" si="33"/>
        <v>0</v>
      </c>
      <c r="H76" s="138">
        <f t="shared" si="34"/>
        <v>0</v>
      </c>
      <c r="I76" s="138">
        <f t="shared" si="35"/>
        <v>0</v>
      </c>
      <c r="J76" s="138">
        <f t="shared" si="36"/>
        <v>0</v>
      </c>
      <c r="K76" s="138">
        <f t="shared" si="37"/>
        <v>0</v>
      </c>
      <c r="L76" s="138">
        <f t="shared" si="38"/>
        <v>0</v>
      </c>
      <c r="M76" s="142">
        <f t="shared" si="39"/>
        <v>0</v>
      </c>
      <c r="N76" s="138">
        <f t="shared" si="40"/>
        <v>0</v>
      </c>
      <c r="O76" s="138">
        <f t="shared" si="41"/>
        <v>0</v>
      </c>
      <c r="P76" s="138">
        <f t="shared" si="28"/>
        <v>0</v>
      </c>
      <c r="Q76" s="138">
        <f t="shared" si="29"/>
        <v>0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24.6">
      <c r="C77" s="143" t="s">
        <v>259</v>
      </c>
      <c r="D77" s="144">
        <f>[6]ไฟฟ้า!$H$5</f>
        <v>5488</v>
      </c>
      <c r="E77" s="144">
        <f>[6]ไฟฟ้า!$H$6</f>
        <v>4862</v>
      </c>
      <c r="F77" s="144">
        <f>[6]ไฟฟ้า!$H$7</f>
        <v>5922</v>
      </c>
      <c r="G77" s="144">
        <f>[6]ไฟฟ้า!$H$8</f>
        <v>5272</v>
      </c>
      <c r="H77" s="144">
        <f>[6]ไฟฟ้า!$H$9</f>
        <v>3841</v>
      </c>
      <c r="I77" s="144">
        <f>[6]ไฟฟ้า!$H$10</f>
        <v>3674</v>
      </c>
      <c r="J77" s="144">
        <f>[6]ไฟฟ้า!$H$11</f>
        <v>3841</v>
      </c>
      <c r="K77" s="144">
        <f>[6]ไฟฟ้า!$H$12</f>
        <v>3841</v>
      </c>
      <c r="L77" s="144">
        <f>[6]ไฟฟ้า!$H$13</f>
        <v>3674</v>
      </c>
      <c r="M77" s="144">
        <f>[6]ไฟฟ้า!$H$14</f>
        <v>3841</v>
      </c>
      <c r="N77" s="144">
        <f>[6]ไฟฟ้า!$H$15</f>
        <v>3674</v>
      </c>
      <c r="O77" s="144">
        <f>[6]ไฟฟ้า!$H$16</f>
        <v>3841</v>
      </c>
      <c r="P77" s="144">
        <f t="shared" si="28"/>
        <v>51771</v>
      </c>
      <c r="Q77" s="144">
        <f t="shared" si="29"/>
        <v>4314.25</v>
      </c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24.6">
      <c r="C78" s="143" t="s">
        <v>230</v>
      </c>
      <c r="D78" s="144">
        <f>[6]ไฟฟ้า!$B$5</f>
        <v>5839</v>
      </c>
      <c r="E78" s="144">
        <f>[6]ไฟฟ้า!$B$6</f>
        <v>5584</v>
      </c>
      <c r="F78" s="144">
        <f>[6]ไฟฟ้า!$B$7</f>
        <v>6061</v>
      </c>
      <c r="G78" s="144">
        <f>[6]ไฟฟ้า!$B$8</f>
        <v>5438</v>
      </c>
      <c r="H78" s="144">
        <f>[6]ไฟฟ้า!$B$9</f>
        <v>5941</v>
      </c>
      <c r="I78" s="144">
        <f>[6]ไฟฟ้า!$B$10</f>
        <v>5732</v>
      </c>
      <c r="J78" s="144">
        <f>[6]ไฟฟ้า!$B$11</f>
        <v>5965</v>
      </c>
      <c r="K78" s="144">
        <f>[6]ไฟฟ้า!$B$12</f>
        <v>6295</v>
      </c>
      <c r="L78" s="144">
        <f>[6]ไฟฟ้า!$C$13</f>
        <v>20065.57</v>
      </c>
      <c r="M78" s="144">
        <f>[9]ไฟฟ้า!$F$14</f>
        <v>89590.440487690983</v>
      </c>
      <c r="N78" s="144">
        <f>[6]ไฟฟ้า!$B$15</f>
        <v>5252</v>
      </c>
      <c r="O78" s="144">
        <f>[6]ไฟฟ้า!$B$16</f>
        <v>5605</v>
      </c>
      <c r="P78" s="144">
        <f t="shared" ref="P78" si="42">SUM(D78:O78)</f>
        <v>167368.01048769098</v>
      </c>
      <c r="Q78" s="144">
        <f t="shared" ref="Q78" si="43">AVERAGE(D78:O78)</f>
        <v>13947.334207307582</v>
      </c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24.6">
      <c r="C79" s="143" t="s">
        <v>260</v>
      </c>
      <c r="D79" s="144">
        <f>SUM(D61:D76)</f>
        <v>8410.0258326000003</v>
      </c>
      <c r="E79" s="144">
        <f t="shared" ref="E79:H79" si="44">SUM(E61:E76)</f>
        <v>8626.4818988000006</v>
      </c>
      <c r="F79" s="144">
        <f t="shared" si="44"/>
        <v>13200.875097800003</v>
      </c>
      <c r="G79" s="144">
        <f t="shared" si="44"/>
        <v>14356.351857599999</v>
      </c>
      <c r="H79" s="144">
        <f t="shared" si="44"/>
        <v>14565.792129399999</v>
      </c>
      <c r="I79" s="144">
        <f t="shared" ref="I79:O79" si="45">SUM(I61:I76)</f>
        <v>15712.487678399999</v>
      </c>
      <c r="J79" s="144">
        <f t="shared" si="45"/>
        <v>0</v>
      </c>
      <c r="K79" s="144">
        <f t="shared" si="45"/>
        <v>0</v>
      </c>
      <c r="L79" s="144">
        <f t="shared" si="45"/>
        <v>0</v>
      </c>
      <c r="M79" s="144">
        <f t="shared" si="45"/>
        <v>0</v>
      </c>
      <c r="N79" s="144">
        <f t="shared" si="45"/>
        <v>0</v>
      </c>
      <c r="O79" s="144">
        <f t="shared" si="45"/>
        <v>0</v>
      </c>
      <c r="P79" s="144">
        <f t="shared" si="28"/>
        <v>74872.014494599993</v>
      </c>
      <c r="Q79" s="144">
        <f t="shared" si="29"/>
        <v>6239.3345412166664</v>
      </c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30" customHeight="1">
      <c r="C80" s="143" t="s">
        <v>233</v>
      </c>
      <c r="D80" s="144">
        <f>'สรุปการคำนวณ ปีฐาน'!$G$26</f>
        <v>10396.1978124</v>
      </c>
      <c r="E80" s="144">
        <f>'สรุปการคำนวณ ปีฐาน'!$I$26</f>
        <v>8816.5982869999989</v>
      </c>
      <c r="F80" s="144">
        <f>'สรุปการคำนวณ ปีฐาน'!$K$26</f>
        <v>12736.7413318</v>
      </c>
      <c r="G80" s="144">
        <f>'สรุปการคำนวณ ปีฐาน'!$M$26</f>
        <v>17268.6060536</v>
      </c>
      <c r="H80" s="144">
        <f>'สรุปการคำนวณ ปีฐาน'!$O$26</f>
        <v>18281.042147799999</v>
      </c>
      <c r="I80" s="144">
        <f>'สรุปการคำนวณ ปีฐาน'!$Q$26</f>
        <v>16264.7177498</v>
      </c>
      <c r="J80" s="144">
        <f>'สรุปการคำนวณ ปีฐาน'!$S$26</f>
        <v>13751.788465000001</v>
      </c>
      <c r="K80" s="144">
        <f>'สรุปการคำนวณ ปีฐาน'!$U$26</f>
        <v>13796.0094102</v>
      </c>
      <c r="L80" s="144">
        <f>'สรุปการคำนวณ ปีฐาน'!$W$26</f>
        <v>13238.417838599999</v>
      </c>
      <c r="M80" s="144">
        <f>'สรุปการคำนวณ ปีฐาน'!$Y$26</f>
        <v>13127.968959200001</v>
      </c>
      <c r="N80" s="144">
        <f>'สรุปการคำนวณ ปีฐาน'!$AA$26</f>
        <v>10727.7687398</v>
      </c>
      <c r="O80" s="146">
        <f>'สรุปการคำนวณ ปีฐาน'!$AC$26</f>
        <v>7389.7810099999997</v>
      </c>
      <c r="P80" s="144">
        <f t="shared" si="28"/>
        <v>155795.63780520001</v>
      </c>
      <c r="Q80" s="144">
        <f t="shared" si="29"/>
        <v>12982.9698171</v>
      </c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3:47" ht="30" customHeight="1">
      <c r="C81" s="143" t="s">
        <v>261</v>
      </c>
      <c r="D81" s="144">
        <f>D79-D80</f>
        <v>-1986.1719797999995</v>
      </c>
      <c r="E81" s="144">
        <f t="shared" ref="E81:H81" si="46">E79-E80</f>
        <v>-190.11638819999826</v>
      </c>
      <c r="F81" s="144">
        <f t="shared" si="46"/>
        <v>464.13376600000265</v>
      </c>
      <c r="G81" s="144">
        <f t="shared" si="46"/>
        <v>-2912.2541960000017</v>
      </c>
      <c r="H81" s="144">
        <f t="shared" si="46"/>
        <v>-3715.2500184</v>
      </c>
      <c r="I81" s="144">
        <f t="shared" ref="I81:O81" si="47">I79-I80</f>
        <v>-552.23007140000118</v>
      </c>
      <c r="J81" s="144">
        <f t="shared" si="47"/>
        <v>-13751.788465000001</v>
      </c>
      <c r="K81" s="144">
        <f t="shared" si="47"/>
        <v>-13796.0094102</v>
      </c>
      <c r="L81" s="144">
        <f t="shared" si="47"/>
        <v>-13238.417838599999</v>
      </c>
      <c r="M81" s="144">
        <f t="shared" si="47"/>
        <v>-13127.968959200001</v>
      </c>
      <c r="N81" s="144">
        <f t="shared" si="47"/>
        <v>-10727.7687398</v>
      </c>
      <c r="O81" s="144">
        <f t="shared" si="47"/>
        <v>-7389.7810099999997</v>
      </c>
      <c r="P81" s="144">
        <f t="shared" ref="P81" si="48">P79-P80</f>
        <v>-80923.623310600015</v>
      </c>
      <c r="Q81" s="144">
        <f t="shared" ref="Q81" si="49">Q79-Q80</f>
        <v>-6743.6352758833336</v>
      </c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3:47" ht="24.6">
      <c r="C82" s="143" t="s">
        <v>236</v>
      </c>
      <c r="D82" s="147">
        <f>D81*100/D80</f>
        <v>-19.10479211381497</v>
      </c>
      <c r="E82" s="147">
        <f t="shared" ref="E82:H82" si="50">E81*100/E80</f>
        <v>-2.1563462688361712</v>
      </c>
      <c r="F82" s="147">
        <f t="shared" si="50"/>
        <v>3.6440542671710965</v>
      </c>
      <c r="G82" s="147">
        <f t="shared" si="50"/>
        <v>-16.864442833200666</v>
      </c>
      <c r="H82" s="147">
        <f t="shared" si="50"/>
        <v>-20.32296620927109</v>
      </c>
      <c r="I82" s="147">
        <f t="shared" ref="I82:Q82" si="51">I81*100/I80</f>
        <v>-3.3952637844378928</v>
      </c>
      <c r="J82" s="147">
        <f t="shared" si="51"/>
        <v>-100</v>
      </c>
      <c r="K82" s="147">
        <f t="shared" si="51"/>
        <v>-100</v>
      </c>
      <c r="L82" s="147">
        <f t="shared" si="51"/>
        <v>-100</v>
      </c>
      <c r="M82" s="147">
        <f t="shared" si="51"/>
        <v>-99.999999999999986</v>
      </c>
      <c r="N82" s="147">
        <f t="shared" si="51"/>
        <v>-100</v>
      </c>
      <c r="O82" s="147">
        <f t="shared" si="51"/>
        <v>-100.00000000000001</v>
      </c>
      <c r="P82" s="147">
        <f t="shared" si="51"/>
        <v>-51.942162470417394</v>
      </c>
      <c r="Q82" s="147">
        <f t="shared" si="51"/>
        <v>-51.942162470417394</v>
      </c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</row>
    <row r="83" spans="3:47" ht="24.6">
      <c r="C83" s="143" t="s">
        <v>262</v>
      </c>
      <c r="D83" s="144">
        <f t="shared" ref="D83:O83" si="52">D79/D77</f>
        <v>1.5324391094387755</v>
      </c>
      <c r="E83" s="144">
        <f t="shared" si="52"/>
        <v>1.7742661248046072</v>
      </c>
      <c r="F83" s="144">
        <f t="shared" si="52"/>
        <v>2.2291244677136106</v>
      </c>
      <c r="G83" s="144">
        <f t="shared" si="52"/>
        <v>2.7231319911987857</v>
      </c>
      <c r="H83" s="144">
        <f t="shared" si="52"/>
        <v>3.7921874848737307</v>
      </c>
      <c r="I83" s="144">
        <f t="shared" si="52"/>
        <v>4.2766705711486113</v>
      </c>
      <c r="J83" s="144">
        <f t="shared" si="52"/>
        <v>0</v>
      </c>
      <c r="K83" s="144">
        <f t="shared" si="52"/>
        <v>0</v>
      </c>
      <c r="L83" s="144">
        <f t="shared" si="52"/>
        <v>0</v>
      </c>
      <c r="M83" s="144">
        <f t="shared" si="52"/>
        <v>0</v>
      </c>
      <c r="N83" s="144">
        <f t="shared" si="52"/>
        <v>0</v>
      </c>
      <c r="O83" s="144">
        <f t="shared" si="52"/>
        <v>0</v>
      </c>
      <c r="P83" s="144">
        <f>SUM(D83:O83)</f>
        <v>16.327819749178122</v>
      </c>
      <c r="Q83" s="144">
        <f>AVERAGE(D83:O83)</f>
        <v>1.3606516457648434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</row>
    <row r="84" spans="3:47" ht="24.6">
      <c r="C84" s="143" t="s">
        <v>234</v>
      </c>
      <c r="D84" s="144">
        <f t="shared" ref="D84:O84" si="53">D80/D78</f>
        <v>1.7804757342695667</v>
      </c>
      <c r="E84" s="144">
        <f t="shared" si="53"/>
        <v>1.5789037046919769</v>
      </c>
      <c r="F84" s="144">
        <f t="shared" si="53"/>
        <v>2.1014257270747403</v>
      </c>
      <c r="G84" s="144">
        <f t="shared" si="53"/>
        <v>3.1755435920559032</v>
      </c>
      <c r="H84" s="144">
        <f t="shared" si="53"/>
        <v>3.0770984931493013</v>
      </c>
      <c r="I84" s="144">
        <f t="shared" si="53"/>
        <v>2.837529265491975</v>
      </c>
      <c r="J84" s="144">
        <f t="shared" si="53"/>
        <v>2.3054129865884327</v>
      </c>
      <c r="K84" s="144">
        <f t="shared" si="53"/>
        <v>2.1915821144082606</v>
      </c>
      <c r="L84" s="144">
        <f t="shared" si="53"/>
        <v>0.6597578757344047</v>
      </c>
      <c r="M84" s="144">
        <f t="shared" si="53"/>
        <v>0.14653314447096261</v>
      </c>
      <c r="N84" s="144">
        <f t="shared" si="53"/>
        <v>2.042606386100533</v>
      </c>
      <c r="O84" s="144">
        <f t="shared" si="53"/>
        <v>1.3184265851917929</v>
      </c>
      <c r="P84" s="144">
        <f>SUM(D84:O84)</f>
        <v>23.215295609227844</v>
      </c>
      <c r="Q84" s="144">
        <f>AVERAGE(D84:O84)</f>
        <v>1.9346079674356538</v>
      </c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</row>
    <row r="85" spans="3:47" ht="24.6">
      <c r="C85" s="143" t="s">
        <v>263</v>
      </c>
      <c r="D85" s="144">
        <f>D83-D84</f>
        <v>-0.24803662483079125</v>
      </c>
      <c r="E85" s="144">
        <f t="shared" ref="E85:H85" si="54">E83-E84</f>
        <v>0.19536242011263028</v>
      </c>
      <c r="F85" s="144">
        <f t="shared" si="54"/>
        <v>0.12769874063887032</v>
      </c>
      <c r="G85" s="144">
        <f t="shared" si="54"/>
        <v>-0.45241160085711751</v>
      </c>
      <c r="H85" s="144">
        <f t="shared" si="54"/>
        <v>0.71508899172442941</v>
      </c>
      <c r="I85" s="144">
        <f t="shared" ref="I85:P85" si="55">I83-I84</f>
        <v>1.4391413056566362</v>
      </c>
      <c r="J85" s="144">
        <f t="shared" si="55"/>
        <v>-2.3054129865884327</v>
      </c>
      <c r="K85" s="144">
        <f t="shared" si="55"/>
        <v>-2.1915821144082606</v>
      </c>
      <c r="L85" s="144">
        <f t="shared" si="55"/>
        <v>-0.6597578757344047</v>
      </c>
      <c r="M85" s="144">
        <f t="shared" si="55"/>
        <v>-0.14653314447096261</v>
      </c>
      <c r="N85" s="144">
        <f t="shared" si="55"/>
        <v>-2.042606386100533</v>
      </c>
      <c r="O85" s="144">
        <f t="shared" si="55"/>
        <v>-1.3184265851917929</v>
      </c>
      <c r="P85" s="144">
        <f t="shared" si="55"/>
        <v>-6.8874758600497223</v>
      </c>
      <c r="Q85" s="144">
        <f t="shared" ref="Q85" si="56">Q83-Q84</f>
        <v>-0.57395632167081034</v>
      </c>
      <c r="R85" s="110"/>
      <c r="S85" s="110"/>
      <c r="T85" s="110"/>
      <c r="U85" s="110"/>
      <c r="V85" s="110"/>
      <c r="W85" s="110"/>
      <c r="X85" s="110"/>
      <c r="Y85" s="110"/>
      <c r="Z85" s="110"/>
      <c r="AA85" s="145"/>
      <c r="AB85" s="145"/>
      <c r="AC85" s="145"/>
      <c r="AD85" s="145"/>
    </row>
    <row r="86" spans="3:47" ht="24.6">
      <c r="C86" s="143" t="s">
        <v>235</v>
      </c>
      <c r="D86" s="144">
        <f>D85*100/D84</f>
        <v>-13.930918577362545</v>
      </c>
      <c r="E86" s="144">
        <f t="shared" ref="E86:H86" si="57">E85*100/E84</f>
        <v>12.373295441139197</v>
      </c>
      <c r="F86" s="144">
        <f t="shared" si="57"/>
        <v>6.0767667871198823</v>
      </c>
      <c r="G86" s="144">
        <f t="shared" si="57"/>
        <v>-14.246745092364431</v>
      </c>
      <c r="H86" s="144">
        <f t="shared" si="57"/>
        <v>23.239067365457032</v>
      </c>
      <c r="I86" s="144">
        <f t="shared" ref="I86:Q86" si="58">I85*100/I84</f>
        <v>50.718113224714727</v>
      </c>
      <c r="J86" s="144">
        <f t="shared" si="58"/>
        <v>-100</v>
      </c>
      <c r="K86" s="144">
        <f t="shared" si="58"/>
        <v>-100</v>
      </c>
      <c r="L86" s="144">
        <f t="shared" si="58"/>
        <v>-100</v>
      </c>
      <c r="M86" s="144">
        <f t="shared" si="58"/>
        <v>-100</v>
      </c>
      <c r="N86" s="144">
        <f t="shared" si="58"/>
        <v>-100</v>
      </c>
      <c r="O86" s="144">
        <f t="shared" si="58"/>
        <v>-100</v>
      </c>
      <c r="P86" s="144">
        <f t="shared" si="58"/>
        <v>-29.667836136930433</v>
      </c>
      <c r="Q86" s="144">
        <f t="shared" si="58"/>
        <v>-29.667836136930436</v>
      </c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</row>
    <row r="87" spans="3:47" ht="30" customHeight="1">
      <c r="G87" s="93"/>
      <c r="K87" s="93"/>
    </row>
    <row r="88" spans="3:47" ht="30" customHeight="1">
      <c r="D88" s="94"/>
      <c r="E88" s="94"/>
      <c r="F88" s="94"/>
      <c r="H88" s="94"/>
      <c r="I88" s="94"/>
      <c r="J88" s="148"/>
      <c r="K88" s="94"/>
      <c r="L88" s="94"/>
      <c r="M88" s="94"/>
      <c r="N88" s="94"/>
      <c r="P88" s="208"/>
      <c r="Q88" s="94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T88" s="93"/>
      <c r="AU88" s="93"/>
    </row>
    <row r="89" spans="3:47" ht="30" customHeight="1">
      <c r="D89" s="94"/>
      <c r="E89" s="94"/>
      <c r="F89" s="94"/>
      <c r="H89" s="94"/>
      <c r="I89" s="94"/>
      <c r="J89" s="148"/>
      <c r="K89" s="94"/>
      <c r="L89" s="94"/>
      <c r="M89" s="94"/>
      <c r="N89" s="94"/>
      <c r="P89" s="94"/>
      <c r="Q89" s="94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T89" s="93"/>
      <c r="AU89" s="93"/>
    </row>
    <row r="90" spans="3:47" ht="30" customHeight="1">
      <c r="D90" s="94"/>
      <c r="E90" s="94"/>
      <c r="F90" s="94"/>
      <c r="H90" s="94"/>
      <c r="I90" s="94"/>
      <c r="J90" s="94"/>
      <c r="K90" s="94"/>
      <c r="L90" s="94"/>
      <c r="M90" s="94"/>
      <c r="N90" s="94"/>
      <c r="P90" s="94"/>
      <c r="Q90" s="94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T90" s="93"/>
      <c r="AU90" s="93"/>
    </row>
    <row r="91" spans="3:47" ht="30" customHeight="1">
      <c r="D91" s="94"/>
      <c r="E91" s="94"/>
      <c r="F91" s="94"/>
      <c r="H91" s="94"/>
      <c r="I91" s="94"/>
      <c r="J91" s="94"/>
      <c r="K91" s="94"/>
      <c r="L91" s="94"/>
      <c r="M91" s="94"/>
      <c r="N91" s="94"/>
      <c r="O91" s="95"/>
      <c r="P91" s="94"/>
      <c r="Q91" s="94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T91" s="93"/>
      <c r="AU91" s="93"/>
    </row>
    <row r="92" spans="3:47" ht="30" customHeight="1">
      <c r="D92" s="94"/>
      <c r="E92" s="94"/>
      <c r="F92" s="94"/>
      <c r="H92" s="94"/>
      <c r="I92" s="94"/>
      <c r="J92" s="94"/>
      <c r="K92" s="94"/>
      <c r="L92" s="94"/>
      <c r="M92" s="94"/>
      <c r="N92" s="94"/>
      <c r="O92" s="95"/>
      <c r="P92" s="94"/>
      <c r="Q92" s="94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T92" s="93"/>
      <c r="AU92" s="93"/>
    </row>
    <row r="93" spans="3:47" ht="30" customHeight="1">
      <c r="D93" s="94"/>
      <c r="E93" s="94"/>
      <c r="F93" s="94"/>
      <c r="H93" s="94"/>
      <c r="I93" s="94"/>
      <c r="J93" s="94"/>
      <c r="K93" s="94"/>
      <c r="L93" s="94"/>
      <c r="M93" s="94"/>
      <c r="N93" s="94"/>
      <c r="O93" s="95"/>
      <c r="P93" s="94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3:47" ht="30" customHeight="1">
      <c r="D94" s="94"/>
      <c r="E94" s="94"/>
      <c r="F94" s="94"/>
      <c r="H94" s="94"/>
      <c r="I94" s="94"/>
      <c r="J94" s="94"/>
      <c r="K94" s="94"/>
      <c r="L94" s="94"/>
      <c r="M94" s="94"/>
      <c r="N94" s="94"/>
      <c r="O94" s="95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3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O95" s="95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3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1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1:47" ht="30" customHeight="1">
      <c r="C98" s="94"/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1:47" ht="30" customHeight="1">
      <c r="C99" s="94"/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1:47" ht="30" customHeight="1">
      <c r="C100" s="94"/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1:47" ht="30" customHeight="1">
      <c r="C101" s="94"/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1:47" ht="30" customHeight="1">
      <c r="C102" s="94"/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1:47" ht="30" customHeight="1"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1:47" ht="30" customHeight="1"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1:47" ht="30" customHeight="1"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1:47" ht="30" customHeight="1"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1:47" ht="30" customHeight="1"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1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1:47" s="150" customFormat="1" ht="24.6">
      <c r="A109" s="248" t="s">
        <v>241</v>
      </c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149"/>
      <c r="AG109" s="149"/>
      <c r="AH109" s="149"/>
      <c r="AI109" s="149"/>
      <c r="AJ109" s="149"/>
      <c r="AK109" s="149"/>
      <c r="AL109" s="149"/>
    </row>
    <row r="110" spans="1:47" s="150" customFormat="1" ht="30.6" customHeight="1">
      <c r="A110" s="248"/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149"/>
      <c r="AG110" s="149"/>
      <c r="AH110" s="149"/>
      <c r="AI110" s="149"/>
      <c r="AJ110" s="149"/>
      <c r="AK110" s="149"/>
      <c r="AL110" s="149"/>
      <c r="AM110" s="151"/>
      <c r="AN110" s="151"/>
      <c r="AO110" s="151"/>
      <c r="AP110" s="151"/>
      <c r="AQ110" s="151"/>
      <c r="AR110" s="151"/>
      <c r="AT110" s="151"/>
      <c r="AU110" s="151"/>
    </row>
    <row r="111" spans="1:47" s="150" customFormat="1" ht="49.95" customHeight="1">
      <c r="A111" s="152" t="s">
        <v>245</v>
      </c>
      <c r="B111" s="152"/>
      <c r="C111" s="153"/>
      <c r="D111" s="154"/>
      <c r="E111" s="154"/>
      <c r="F111" s="154"/>
      <c r="G111" s="154"/>
      <c r="H111" s="154"/>
      <c r="I111" s="154"/>
      <c r="J111" s="154"/>
      <c r="K111" s="154"/>
      <c r="L111" s="154"/>
      <c r="M111" s="155"/>
      <c r="N111" s="156"/>
      <c r="O111" s="153" t="s">
        <v>257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49"/>
      <c r="AG111" s="149"/>
      <c r="AH111" s="149"/>
      <c r="AI111" s="149"/>
      <c r="AJ111" s="149"/>
      <c r="AK111" s="149"/>
      <c r="AL111" s="149"/>
      <c r="AM111" s="151"/>
      <c r="AN111" s="151"/>
      <c r="AO111" s="151"/>
      <c r="AP111" s="151"/>
      <c r="AQ111" s="151"/>
      <c r="AR111" s="151"/>
      <c r="AT111" s="151"/>
      <c r="AU111" s="151"/>
    </row>
    <row r="112" spans="1:47" s="150" customFormat="1" ht="49.95" customHeight="1">
      <c r="A112" s="91" t="s">
        <v>240</v>
      </c>
      <c r="B112" s="91"/>
      <c r="C112" s="157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156"/>
      <c r="O112" s="91" t="s">
        <v>240</v>
      </c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9"/>
      <c r="AG112" s="159"/>
      <c r="AH112" s="159"/>
      <c r="AI112" s="149"/>
      <c r="AJ112" s="149"/>
      <c r="AK112" s="149"/>
      <c r="AL112" s="149"/>
      <c r="AM112" s="151"/>
      <c r="AN112" s="151"/>
      <c r="AO112" s="151"/>
      <c r="AP112" s="151"/>
      <c r="AQ112" s="151"/>
      <c r="AR112" s="151"/>
      <c r="AT112" s="151"/>
      <c r="AU112" s="151"/>
    </row>
    <row r="113" spans="1:47" s="150" customFormat="1" ht="57" customHeight="1">
      <c r="A113" s="255" t="s">
        <v>239</v>
      </c>
      <c r="B113" s="255"/>
      <c r="C113" s="160"/>
      <c r="D113" s="161"/>
      <c r="E113" s="93"/>
      <c r="F113" s="93"/>
      <c r="G113" s="93"/>
      <c r="H113" s="93"/>
      <c r="I113" s="93"/>
      <c r="J113" s="93"/>
      <c r="K113" s="93"/>
      <c r="L113" s="93"/>
      <c r="M113" s="158"/>
      <c r="N113" s="156"/>
      <c r="O113" s="255" t="s">
        <v>239</v>
      </c>
      <c r="P113" s="255"/>
      <c r="Q113" s="255"/>
      <c r="R113" s="160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9"/>
      <c r="AG113" s="159"/>
      <c r="AH113" s="159"/>
      <c r="AI113" s="149"/>
      <c r="AJ113" s="149"/>
      <c r="AK113" s="149"/>
      <c r="AL113" s="149"/>
      <c r="AM113" s="151"/>
      <c r="AN113" s="151"/>
      <c r="AO113" s="151"/>
      <c r="AP113" s="151"/>
      <c r="AQ113" s="151"/>
      <c r="AR113" s="151"/>
      <c r="AT113" s="151"/>
      <c r="AU113" s="151"/>
    </row>
    <row r="114" spans="1:47" s="150" customFormat="1" ht="49.95" customHeight="1">
      <c r="A114" s="91" t="s">
        <v>237</v>
      </c>
      <c r="B114" s="92"/>
      <c r="C114" s="92"/>
      <c r="D114" s="93"/>
      <c r="E114" s="93"/>
      <c r="F114" s="93"/>
      <c r="G114" s="93"/>
      <c r="H114" s="93"/>
      <c r="I114" s="93"/>
      <c r="J114" s="93"/>
      <c r="K114" s="93"/>
      <c r="L114" s="93"/>
      <c r="M114" s="158"/>
      <c r="N114" s="156"/>
      <c r="O114" s="92" t="s">
        <v>237</v>
      </c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9"/>
      <c r="AG114" s="159"/>
      <c r="AH114" s="159"/>
      <c r="AM114" s="151"/>
      <c r="AN114" s="151"/>
      <c r="AO114" s="151"/>
      <c r="AP114" s="151"/>
      <c r="AQ114" s="151"/>
      <c r="AR114" s="151"/>
      <c r="AT114" s="151"/>
      <c r="AU114" s="151"/>
    </row>
    <row r="115" spans="1:47" s="150" customFormat="1" ht="49.95" customHeight="1">
      <c r="A115" s="152" t="s">
        <v>246</v>
      </c>
      <c r="B115" s="153"/>
      <c r="C115" s="153"/>
      <c r="D115" s="153"/>
      <c r="E115" s="154"/>
      <c r="F115" s="154"/>
      <c r="G115" s="154"/>
      <c r="H115" s="154"/>
      <c r="I115" s="154"/>
      <c r="J115" s="154"/>
      <c r="K115" s="154"/>
      <c r="L115" s="154"/>
      <c r="M115" s="155"/>
      <c r="N115" s="156"/>
      <c r="O115" s="153" t="s">
        <v>255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9"/>
      <c r="AG115" s="159"/>
      <c r="AH115" s="159"/>
      <c r="AM115" s="151"/>
      <c r="AN115" s="151"/>
      <c r="AO115" s="151"/>
      <c r="AP115" s="151"/>
      <c r="AQ115" s="151"/>
      <c r="AR115" s="151"/>
      <c r="AT115" s="151"/>
      <c r="AU115" s="151"/>
    </row>
    <row r="116" spans="1:47" s="150" customFormat="1" ht="49.95" customHeight="1">
      <c r="A116" s="91" t="s">
        <v>240</v>
      </c>
      <c r="B116" s="91"/>
      <c r="C116" s="92"/>
      <c r="D116" s="92"/>
      <c r="E116" s="93"/>
      <c r="F116" s="93"/>
      <c r="G116" s="93"/>
      <c r="H116" s="93"/>
      <c r="I116" s="93"/>
      <c r="J116" s="93"/>
      <c r="K116" s="93"/>
      <c r="L116" s="93"/>
      <c r="M116" s="158"/>
      <c r="N116" s="156"/>
      <c r="O116" s="91" t="s">
        <v>240</v>
      </c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9"/>
      <c r="AG116" s="159"/>
      <c r="AH116" s="159"/>
      <c r="AM116" s="151"/>
      <c r="AN116" s="151"/>
      <c r="AO116" s="151"/>
      <c r="AP116" s="151"/>
      <c r="AQ116" s="151"/>
      <c r="AR116" s="151"/>
      <c r="AT116" s="151"/>
      <c r="AU116" s="151"/>
    </row>
    <row r="117" spans="1:47" s="150" customFormat="1" ht="49.95" customHeight="1">
      <c r="A117" s="255" t="s">
        <v>239</v>
      </c>
      <c r="B117" s="255"/>
      <c r="C117" s="160"/>
      <c r="D117" s="161"/>
      <c r="E117" s="93"/>
      <c r="F117" s="93"/>
      <c r="G117" s="93"/>
      <c r="H117" s="93"/>
      <c r="I117" s="93"/>
      <c r="J117" s="93"/>
      <c r="K117" s="93"/>
      <c r="L117" s="93"/>
      <c r="M117" s="158"/>
      <c r="N117" s="156"/>
      <c r="O117" s="255" t="s">
        <v>239</v>
      </c>
      <c r="P117" s="255"/>
      <c r="Q117" s="255"/>
      <c r="R117" s="255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9"/>
      <c r="AG117" s="159"/>
      <c r="AH117" s="159"/>
      <c r="AM117" s="151"/>
      <c r="AN117" s="151"/>
      <c r="AO117" s="151"/>
      <c r="AP117" s="151"/>
      <c r="AQ117" s="151"/>
      <c r="AR117" s="151"/>
      <c r="AT117" s="151"/>
      <c r="AU117" s="151"/>
    </row>
    <row r="118" spans="1:47" s="150" customFormat="1" ht="49.95" customHeight="1">
      <c r="A118" s="91" t="s">
        <v>237</v>
      </c>
      <c r="B118" s="92"/>
      <c r="C118" s="92"/>
      <c r="D118" s="93"/>
      <c r="E118" s="93"/>
      <c r="F118" s="93"/>
      <c r="G118" s="93"/>
      <c r="H118" s="93"/>
      <c r="I118" s="93"/>
      <c r="J118" s="93"/>
      <c r="K118" s="93"/>
      <c r="L118" s="93"/>
      <c r="M118" s="158"/>
      <c r="N118" s="156"/>
      <c r="O118" s="92" t="s">
        <v>237</v>
      </c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9"/>
      <c r="AG118" s="159"/>
      <c r="AH118" s="159"/>
      <c r="AM118" s="151"/>
      <c r="AN118" s="151"/>
      <c r="AO118" s="151"/>
      <c r="AP118" s="151"/>
      <c r="AQ118" s="151"/>
      <c r="AR118" s="151"/>
      <c r="AT118" s="151"/>
      <c r="AU118" s="151"/>
    </row>
    <row r="119" spans="1:47" s="150" customFormat="1" ht="49.95" customHeight="1">
      <c r="A119" s="152" t="s">
        <v>247</v>
      </c>
      <c r="B119" s="153"/>
      <c r="C119" s="153"/>
      <c r="D119" s="153"/>
      <c r="E119" s="154"/>
      <c r="F119" s="154"/>
      <c r="G119" s="154"/>
      <c r="H119" s="154"/>
      <c r="I119" s="154"/>
      <c r="J119" s="154"/>
      <c r="K119" s="154"/>
      <c r="L119" s="154"/>
      <c r="M119" s="155"/>
      <c r="N119" s="156"/>
      <c r="O119" s="153" t="s">
        <v>256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9"/>
      <c r="AG119" s="159"/>
      <c r="AH119" s="159"/>
      <c r="AM119" s="151"/>
      <c r="AN119" s="151"/>
      <c r="AO119" s="151"/>
      <c r="AP119" s="151"/>
      <c r="AQ119" s="151"/>
      <c r="AR119" s="151"/>
      <c r="AT119" s="151"/>
      <c r="AU119" s="151"/>
    </row>
    <row r="120" spans="1:47" s="150" customFormat="1" ht="49.95" customHeight="1">
      <c r="A120" s="91" t="s">
        <v>240</v>
      </c>
      <c r="B120" s="91"/>
      <c r="C120" s="92"/>
      <c r="D120" s="92"/>
      <c r="E120" s="93"/>
      <c r="F120" s="93"/>
      <c r="G120" s="93"/>
      <c r="H120" s="93"/>
      <c r="I120" s="93"/>
      <c r="J120" s="93"/>
      <c r="K120" s="93"/>
      <c r="L120" s="93"/>
      <c r="M120" s="158"/>
      <c r="N120" s="156"/>
      <c r="O120" s="91" t="s">
        <v>240</v>
      </c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9"/>
      <c r="AG120" s="159"/>
      <c r="AH120" s="159"/>
      <c r="AM120" s="151"/>
      <c r="AN120" s="151"/>
      <c r="AO120" s="151"/>
      <c r="AP120" s="151"/>
      <c r="AQ120" s="151"/>
      <c r="AR120" s="151"/>
      <c r="AT120" s="151"/>
      <c r="AU120" s="151"/>
    </row>
    <row r="121" spans="1:47" s="150" customFormat="1" ht="49.95" customHeight="1">
      <c r="A121" s="255" t="s">
        <v>239</v>
      </c>
      <c r="B121" s="255"/>
      <c r="C121" s="160"/>
      <c r="D121" s="161"/>
      <c r="E121" s="93"/>
      <c r="F121" s="93"/>
      <c r="G121" s="93"/>
      <c r="H121" s="93"/>
      <c r="I121" s="93"/>
      <c r="J121" s="93"/>
      <c r="K121" s="93"/>
      <c r="L121" s="93"/>
      <c r="M121" s="158"/>
      <c r="N121" s="156"/>
      <c r="O121" s="255" t="s">
        <v>239</v>
      </c>
      <c r="P121" s="255"/>
      <c r="Q121" s="255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9"/>
      <c r="AG121" s="159"/>
      <c r="AH121" s="159"/>
      <c r="AM121" s="151"/>
      <c r="AN121" s="151"/>
      <c r="AO121" s="151"/>
      <c r="AP121" s="151"/>
      <c r="AQ121" s="151"/>
      <c r="AR121" s="151"/>
      <c r="AT121" s="151"/>
      <c r="AU121" s="151"/>
    </row>
    <row r="122" spans="1:47" s="150" customFormat="1" ht="49.95" customHeight="1">
      <c r="A122" s="91" t="s">
        <v>237</v>
      </c>
      <c r="B122" s="92"/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158"/>
      <c r="N122" s="156"/>
      <c r="O122" s="92" t="s">
        <v>237</v>
      </c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9"/>
      <c r="AG122" s="159"/>
      <c r="AH122" s="159"/>
      <c r="AM122" s="151"/>
      <c r="AN122" s="151"/>
      <c r="AO122" s="151"/>
      <c r="AP122" s="151"/>
      <c r="AQ122" s="151"/>
      <c r="AR122" s="151"/>
      <c r="AT122" s="151"/>
      <c r="AU122" s="151"/>
    </row>
    <row r="123" spans="1:47" s="150" customFormat="1" ht="49.95" customHeight="1">
      <c r="A123" s="152" t="s">
        <v>248</v>
      </c>
      <c r="B123" s="153"/>
      <c r="C123" s="153"/>
      <c r="D123" s="153"/>
      <c r="E123" s="154"/>
      <c r="F123" s="154"/>
      <c r="G123" s="154"/>
      <c r="H123" s="154"/>
      <c r="I123" s="154"/>
      <c r="J123" s="154"/>
      <c r="K123" s="154"/>
      <c r="L123" s="154"/>
      <c r="M123" s="155"/>
      <c r="N123" s="156"/>
      <c r="O123" s="153" t="s">
        <v>254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9"/>
      <c r="AG123" s="159"/>
      <c r="AH123" s="159"/>
      <c r="AM123" s="151"/>
      <c r="AN123" s="151"/>
      <c r="AO123" s="151"/>
      <c r="AP123" s="151"/>
      <c r="AQ123" s="151"/>
      <c r="AR123" s="151"/>
      <c r="AT123" s="151"/>
      <c r="AU123" s="151"/>
    </row>
    <row r="124" spans="1:47" s="150" customFormat="1" ht="49.95" customHeight="1">
      <c r="A124" s="91" t="s">
        <v>240</v>
      </c>
      <c r="B124" s="91"/>
      <c r="C124" s="92"/>
      <c r="D124" s="92"/>
      <c r="E124" s="93"/>
      <c r="F124" s="93"/>
      <c r="G124" s="93"/>
      <c r="H124" s="93"/>
      <c r="I124" s="93"/>
      <c r="J124" s="93"/>
      <c r="K124" s="93"/>
      <c r="L124" s="93"/>
      <c r="M124" s="158"/>
      <c r="N124" s="156"/>
      <c r="O124" s="91" t="s">
        <v>240</v>
      </c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9"/>
      <c r="AG124" s="159"/>
      <c r="AH124" s="159"/>
      <c r="AM124" s="151"/>
      <c r="AN124" s="151"/>
      <c r="AO124" s="151"/>
      <c r="AP124" s="151"/>
      <c r="AQ124" s="151"/>
      <c r="AR124" s="151"/>
      <c r="AT124" s="151"/>
      <c r="AU124" s="151"/>
    </row>
    <row r="125" spans="1:47" s="150" customFormat="1" ht="49.95" customHeight="1">
      <c r="A125" s="255" t="s">
        <v>239</v>
      </c>
      <c r="B125" s="255"/>
      <c r="C125" s="160"/>
      <c r="D125" s="161"/>
      <c r="E125" s="93"/>
      <c r="F125" s="93"/>
      <c r="G125" s="93"/>
      <c r="H125" s="93"/>
      <c r="I125" s="93"/>
      <c r="J125" s="93"/>
      <c r="K125" s="93"/>
      <c r="L125" s="93"/>
      <c r="M125" s="158"/>
      <c r="N125" s="156"/>
      <c r="O125" s="255" t="s">
        <v>239</v>
      </c>
      <c r="P125" s="255"/>
      <c r="Q125" s="255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9"/>
      <c r="AG125" s="159"/>
      <c r="AH125" s="159"/>
      <c r="AM125" s="151"/>
      <c r="AN125" s="151"/>
      <c r="AO125" s="151"/>
      <c r="AP125" s="151"/>
      <c r="AQ125" s="151"/>
      <c r="AR125" s="151"/>
      <c r="AT125" s="151"/>
      <c r="AU125" s="151"/>
    </row>
    <row r="126" spans="1:47" s="150" customFormat="1" ht="49.95" customHeight="1">
      <c r="A126" s="91" t="s">
        <v>237</v>
      </c>
      <c r="B126" s="92"/>
      <c r="C126" s="92"/>
      <c r="D126" s="93"/>
      <c r="E126" s="93"/>
      <c r="F126" s="93"/>
      <c r="G126" s="93"/>
      <c r="H126" s="93"/>
      <c r="I126" s="93"/>
      <c r="J126" s="93"/>
      <c r="K126" s="93"/>
      <c r="L126" s="93"/>
      <c r="M126" s="158"/>
      <c r="N126" s="156"/>
      <c r="O126" s="92" t="s">
        <v>237</v>
      </c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9"/>
      <c r="AG126" s="159"/>
      <c r="AH126" s="159"/>
      <c r="AM126" s="151"/>
      <c r="AN126" s="151"/>
      <c r="AO126" s="151"/>
      <c r="AP126" s="151"/>
      <c r="AQ126" s="151"/>
      <c r="AR126" s="151"/>
      <c r="AT126" s="151"/>
      <c r="AU126" s="151"/>
    </row>
    <row r="127" spans="1:47" s="150" customFormat="1" ht="49.95" customHeight="1">
      <c r="A127" s="152" t="s">
        <v>249</v>
      </c>
      <c r="B127" s="153"/>
      <c r="C127" s="153"/>
      <c r="D127" s="153"/>
      <c r="E127" s="154"/>
      <c r="F127" s="154"/>
      <c r="G127" s="154"/>
      <c r="H127" s="154"/>
      <c r="I127" s="154"/>
      <c r="J127" s="154"/>
      <c r="K127" s="154"/>
      <c r="L127" s="154"/>
      <c r="M127" s="155"/>
      <c r="N127" s="156"/>
      <c r="O127" s="153" t="s">
        <v>253</v>
      </c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9"/>
      <c r="AG127" s="159"/>
      <c r="AH127" s="159"/>
      <c r="AM127" s="151"/>
      <c r="AN127" s="151"/>
      <c r="AO127" s="151"/>
      <c r="AP127" s="151"/>
      <c r="AQ127" s="151"/>
      <c r="AR127" s="151"/>
      <c r="AT127" s="151"/>
      <c r="AU127" s="151"/>
    </row>
    <row r="128" spans="1:47" s="150" customFormat="1" ht="49.95" customHeight="1">
      <c r="A128" s="91" t="s">
        <v>240</v>
      </c>
      <c r="B128" s="91"/>
      <c r="C128" s="92"/>
      <c r="D128" s="92"/>
      <c r="E128" s="93"/>
      <c r="F128" s="93"/>
      <c r="G128" s="93"/>
      <c r="H128" s="93"/>
      <c r="I128" s="93"/>
      <c r="J128" s="93"/>
      <c r="K128" s="93"/>
      <c r="L128" s="93"/>
      <c r="M128" s="158"/>
      <c r="N128" s="156"/>
      <c r="O128" s="91" t="s">
        <v>240</v>
      </c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9"/>
      <c r="AG128" s="159"/>
      <c r="AH128" s="159"/>
      <c r="AM128" s="151"/>
      <c r="AN128" s="151"/>
      <c r="AO128" s="151"/>
      <c r="AP128" s="151"/>
      <c r="AQ128" s="151"/>
      <c r="AR128" s="151"/>
      <c r="AT128" s="151"/>
      <c r="AU128" s="151"/>
    </row>
    <row r="129" spans="1:47" s="150" customFormat="1" ht="49.95" customHeight="1">
      <c r="A129" s="255" t="s">
        <v>239</v>
      </c>
      <c r="B129" s="255"/>
      <c r="C129" s="160"/>
      <c r="D129" s="93"/>
      <c r="E129" s="93"/>
      <c r="F129" s="93"/>
      <c r="G129" s="93"/>
      <c r="H129" s="93"/>
      <c r="I129" s="93"/>
      <c r="J129" s="93"/>
      <c r="K129" s="93"/>
      <c r="L129" s="93"/>
      <c r="M129" s="158"/>
      <c r="N129" s="156"/>
      <c r="O129" s="255" t="s">
        <v>239</v>
      </c>
      <c r="P129" s="255"/>
      <c r="Q129" s="255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9"/>
      <c r="AG129" s="159"/>
      <c r="AH129" s="159"/>
      <c r="AM129" s="151"/>
      <c r="AN129" s="151"/>
      <c r="AO129" s="151"/>
      <c r="AP129" s="151"/>
      <c r="AQ129" s="151"/>
      <c r="AR129" s="151"/>
      <c r="AT129" s="151"/>
      <c r="AU129" s="151"/>
    </row>
    <row r="130" spans="1:47" s="150" customFormat="1" ht="49.95" customHeight="1">
      <c r="A130" s="91" t="s">
        <v>237</v>
      </c>
      <c r="B130" s="92"/>
      <c r="C130" s="92"/>
      <c r="D130" s="93"/>
      <c r="E130" s="93"/>
      <c r="F130" s="93"/>
      <c r="G130" s="93"/>
      <c r="H130" s="93"/>
      <c r="I130" s="93"/>
      <c r="J130" s="93"/>
      <c r="K130" s="93"/>
      <c r="L130" s="93"/>
      <c r="M130" s="158"/>
      <c r="N130" s="156"/>
      <c r="O130" s="92" t="s">
        <v>237</v>
      </c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9"/>
      <c r="AG130" s="159"/>
      <c r="AH130" s="159"/>
      <c r="AM130" s="151"/>
      <c r="AN130" s="151"/>
      <c r="AO130" s="151"/>
      <c r="AP130" s="151"/>
      <c r="AQ130" s="151"/>
      <c r="AR130" s="151"/>
      <c r="AT130" s="151"/>
      <c r="AU130" s="151"/>
    </row>
    <row r="131" spans="1:47" s="150" customFormat="1" ht="49.95" customHeight="1">
      <c r="A131" s="152" t="s">
        <v>250</v>
      </c>
      <c r="B131" s="153"/>
      <c r="C131" s="153"/>
      <c r="D131" s="153"/>
      <c r="E131" s="154"/>
      <c r="F131" s="154"/>
      <c r="G131" s="154"/>
      <c r="H131" s="154"/>
      <c r="I131" s="154"/>
      <c r="J131" s="154"/>
      <c r="K131" s="154"/>
      <c r="L131" s="154"/>
      <c r="M131" s="155"/>
      <c r="N131" s="156"/>
      <c r="O131" s="153" t="s">
        <v>251</v>
      </c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9"/>
      <c r="AG131" s="159"/>
      <c r="AH131" s="159"/>
      <c r="AM131" s="151"/>
      <c r="AN131" s="151"/>
      <c r="AO131" s="151"/>
      <c r="AP131" s="151"/>
      <c r="AQ131" s="151"/>
      <c r="AR131" s="151"/>
      <c r="AT131" s="151"/>
      <c r="AU131" s="151"/>
    </row>
    <row r="132" spans="1:47" s="150" customFormat="1" ht="49.95" customHeight="1">
      <c r="A132" s="91" t="s">
        <v>240</v>
      </c>
      <c r="B132" s="91"/>
      <c r="C132" s="92"/>
      <c r="D132" s="92"/>
      <c r="E132" s="93"/>
      <c r="F132" s="93"/>
      <c r="G132" s="93"/>
      <c r="H132" s="93"/>
      <c r="I132" s="93"/>
      <c r="J132" s="93"/>
      <c r="K132" s="93"/>
      <c r="L132" s="93"/>
      <c r="M132" s="158"/>
      <c r="N132" s="156"/>
      <c r="O132" s="91" t="s">
        <v>240</v>
      </c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9"/>
      <c r="AG132" s="159"/>
      <c r="AH132" s="159"/>
      <c r="AM132" s="151"/>
      <c r="AN132" s="151"/>
      <c r="AO132" s="151"/>
      <c r="AP132" s="151"/>
      <c r="AQ132" s="151"/>
      <c r="AR132" s="151"/>
      <c r="AT132" s="151"/>
      <c r="AU132" s="151"/>
    </row>
    <row r="133" spans="1:47" s="150" customFormat="1" ht="49.95" customHeight="1">
      <c r="A133" s="255" t="s">
        <v>239</v>
      </c>
      <c r="B133" s="255"/>
      <c r="C133" s="160"/>
      <c r="D133" s="161"/>
      <c r="E133" s="93"/>
      <c r="F133" s="93"/>
      <c r="G133" s="93"/>
      <c r="H133" s="93"/>
      <c r="I133" s="93"/>
      <c r="J133" s="93"/>
      <c r="K133" s="93"/>
      <c r="L133" s="93"/>
      <c r="M133" s="158"/>
      <c r="N133" s="156"/>
      <c r="O133" s="255" t="s">
        <v>239</v>
      </c>
      <c r="P133" s="255"/>
      <c r="Q133" s="255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9"/>
      <c r="AG133" s="159"/>
      <c r="AH133" s="159"/>
      <c r="AM133" s="151"/>
      <c r="AN133" s="151"/>
      <c r="AO133" s="151"/>
      <c r="AP133" s="151"/>
      <c r="AQ133" s="151"/>
      <c r="AR133" s="151"/>
      <c r="AT133" s="151"/>
      <c r="AU133" s="151"/>
    </row>
    <row r="134" spans="1:47" s="150" customFormat="1" ht="49.95" customHeight="1">
      <c r="A134" s="91" t="s">
        <v>237</v>
      </c>
      <c r="B134" s="92"/>
      <c r="C134" s="92"/>
      <c r="D134" s="93"/>
      <c r="E134" s="162"/>
      <c r="F134" s="162"/>
      <c r="G134" s="93"/>
      <c r="H134" s="93"/>
      <c r="I134" s="93"/>
      <c r="J134" s="93"/>
      <c r="K134" s="93"/>
      <c r="L134" s="93"/>
      <c r="M134" s="158"/>
      <c r="N134" s="156"/>
      <c r="O134" s="92" t="s">
        <v>237</v>
      </c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9"/>
      <c r="AG134" s="159"/>
      <c r="AH134" s="159"/>
      <c r="AM134" s="151"/>
      <c r="AN134" s="151"/>
      <c r="AO134" s="151"/>
      <c r="AP134" s="151"/>
      <c r="AQ134" s="151"/>
      <c r="AR134" s="151"/>
      <c r="AT134" s="151"/>
      <c r="AU134" s="151"/>
    </row>
    <row r="135" spans="1:47" s="150" customFormat="1" ht="30" customHeight="1">
      <c r="A135" s="248" t="s">
        <v>252</v>
      </c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149"/>
      <c r="AG135" s="149"/>
      <c r="AH135" s="149"/>
      <c r="AI135" s="149"/>
      <c r="AJ135" s="149"/>
      <c r="AK135" s="149"/>
      <c r="AL135" s="149"/>
      <c r="AM135" s="151"/>
      <c r="AN135" s="151"/>
      <c r="AO135" s="151"/>
      <c r="AP135" s="151"/>
      <c r="AQ135" s="151"/>
      <c r="AR135" s="151"/>
      <c r="AT135" s="151"/>
      <c r="AU135" s="151"/>
    </row>
    <row r="136" spans="1:47" s="150" customFormat="1" ht="30" customHeight="1">
      <c r="A136" s="248"/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M136" s="151"/>
      <c r="AN136" s="151"/>
      <c r="AO136" s="151"/>
      <c r="AP136" s="151"/>
      <c r="AQ136" s="151"/>
      <c r="AR136" s="151"/>
      <c r="AT136" s="151"/>
      <c r="AU136" s="151"/>
    </row>
    <row r="137" spans="1:47" s="150" customFormat="1" ht="30" customHeight="1">
      <c r="A137" s="248"/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T137" s="151"/>
      <c r="AU137" s="151"/>
    </row>
  </sheetData>
  <mergeCells count="61">
    <mergeCell ref="A135:AE137"/>
    <mergeCell ref="A113:B113"/>
    <mergeCell ref="A117:B117"/>
    <mergeCell ref="A121:B121"/>
    <mergeCell ref="A125:B125"/>
    <mergeCell ref="A129:B129"/>
    <mergeCell ref="A133:B133"/>
    <mergeCell ref="O113:Q113"/>
    <mergeCell ref="O117:R117"/>
    <mergeCell ref="O121:Q121"/>
    <mergeCell ref="O125:Q125"/>
    <mergeCell ref="O129:Q129"/>
    <mergeCell ref="O133:Q133"/>
    <mergeCell ref="C58:Q59"/>
    <mergeCell ref="A109:AE110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S4:T4"/>
    <mergeCell ref="Y4:Z4"/>
    <mergeCell ref="AE4:AE5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F34:F36"/>
    <mergeCell ref="AA4:AB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U4:V4"/>
    <mergeCell ref="W4:X4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tabSelected="1" view="pageBreakPreview" topLeftCell="A2" zoomScaleNormal="100" zoomScaleSheetLayoutView="100" workbookViewId="0">
      <pane xSplit="11052" ySplit="3108" topLeftCell="AG19" activePane="topRight"/>
      <selection activeCell="D3" sqref="D3:D5"/>
      <selection pane="topRight" activeCell="AJ3" sqref="AJ3"/>
      <selection pane="bottomLeft" activeCell="C38" sqref="C38"/>
      <selection pane="bottomRight" activeCell="AM22" sqref="AM22"/>
    </sheetView>
  </sheetViews>
  <sheetFormatPr defaultColWidth="9" defaultRowHeight="25.05" customHeight="1"/>
  <cols>
    <col min="1" max="1" width="10.8984375" style="110" customWidth="1"/>
    <col min="2" max="2" width="42" style="145" customWidth="1"/>
    <col min="3" max="3" width="9.3984375" style="145" bestFit="1" customWidth="1"/>
    <col min="4" max="4" width="17.296875" style="145" customWidth="1"/>
    <col min="5" max="5" width="8.3984375" style="145" customWidth="1"/>
    <col min="6" max="6" width="7.8984375" style="163" bestFit="1" customWidth="1"/>
    <col min="7" max="9" width="8.8984375" style="145" bestFit="1" customWidth="1"/>
    <col min="10" max="10" width="8.8984375" style="164" bestFit="1" customWidth="1"/>
    <col min="11" max="28" width="8.8984375" style="145" bestFit="1" customWidth="1"/>
    <col min="29" max="29" width="6.69921875" style="145" customWidth="1"/>
    <col min="30" max="30" width="9.69921875" style="145" customWidth="1"/>
    <col min="31" max="31" width="9" style="145"/>
    <col min="32" max="32" width="9" style="145" customWidth="1"/>
    <col min="33" max="16384" width="9" style="145"/>
  </cols>
  <sheetData>
    <row r="1" spans="1:37" ht="25.05" customHeight="1">
      <c r="AC1" s="145" t="s">
        <v>82</v>
      </c>
    </row>
    <row r="2" spans="1:37" ht="25.05" customHeight="1">
      <c r="A2" s="258" t="s">
        <v>81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60"/>
    </row>
    <row r="3" spans="1:37" s="110" customFormat="1" ht="25.05" customHeight="1">
      <c r="A3" s="224" t="s">
        <v>0</v>
      </c>
      <c r="B3" s="224" t="s">
        <v>17</v>
      </c>
      <c r="C3" s="224" t="s">
        <v>2</v>
      </c>
      <c r="D3" s="224" t="s">
        <v>3</v>
      </c>
      <c r="E3" s="224" t="s">
        <v>80</v>
      </c>
      <c r="F3" s="261" t="s">
        <v>264</v>
      </c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3" t="s">
        <v>3</v>
      </c>
    </row>
    <row r="4" spans="1:37" s="110" customFormat="1" ht="25.05" customHeight="1">
      <c r="A4" s="224"/>
      <c r="B4" s="224"/>
      <c r="C4" s="224"/>
      <c r="D4" s="224"/>
      <c r="E4" s="224"/>
      <c r="F4" s="266" t="s">
        <v>18</v>
      </c>
      <c r="G4" s="266"/>
      <c r="H4" s="266" t="s">
        <v>19</v>
      </c>
      <c r="I4" s="266"/>
      <c r="J4" s="266" t="s">
        <v>20</v>
      </c>
      <c r="K4" s="266"/>
      <c r="L4" s="266" t="s">
        <v>21</v>
      </c>
      <c r="M4" s="266"/>
      <c r="N4" s="266" t="s">
        <v>66</v>
      </c>
      <c r="O4" s="266"/>
      <c r="P4" s="266" t="s">
        <v>67</v>
      </c>
      <c r="Q4" s="266"/>
      <c r="R4" s="266" t="s">
        <v>23</v>
      </c>
      <c r="S4" s="266"/>
      <c r="T4" s="266" t="s">
        <v>24</v>
      </c>
      <c r="U4" s="266"/>
      <c r="V4" s="266" t="s">
        <v>25</v>
      </c>
      <c r="W4" s="266"/>
      <c r="X4" s="266" t="s">
        <v>26</v>
      </c>
      <c r="Y4" s="266"/>
      <c r="Z4" s="266" t="s">
        <v>22</v>
      </c>
      <c r="AA4" s="266"/>
      <c r="AB4" s="266" t="s">
        <v>27</v>
      </c>
      <c r="AC4" s="266"/>
      <c r="AD4" s="258" t="s">
        <v>28</v>
      </c>
      <c r="AE4" s="264"/>
      <c r="AH4" s="266" t="s">
        <v>28</v>
      </c>
    </row>
    <row r="5" spans="1:37" s="110" customFormat="1" ht="43.2" customHeight="1">
      <c r="A5" s="224"/>
      <c r="B5" s="224"/>
      <c r="C5" s="224"/>
      <c r="D5" s="224"/>
      <c r="E5" s="224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267"/>
      <c r="AE5" s="265"/>
      <c r="AH5" s="266"/>
    </row>
    <row r="6" spans="1:37" ht="46.8">
      <c r="A6" s="268" t="s">
        <v>97</v>
      </c>
      <c r="B6" s="165" t="s">
        <v>32</v>
      </c>
      <c r="C6" s="166"/>
      <c r="D6" s="166"/>
      <c r="E6" s="166"/>
      <c r="F6" s="167"/>
      <c r="G6" s="168"/>
      <c r="H6" s="169"/>
      <c r="I6" s="169"/>
      <c r="J6" s="168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7"/>
      <c r="AH6" s="169"/>
    </row>
    <row r="7" spans="1:37" ht="25.05" customHeight="1">
      <c r="A7" s="269"/>
      <c r="B7" s="165" t="s">
        <v>33</v>
      </c>
      <c r="C7" s="166"/>
      <c r="D7" s="166"/>
      <c r="E7" s="166"/>
      <c r="F7" s="167"/>
      <c r="G7" s="168"/>
      <c r="H7" s="169"/>
      <c r="I7" s="169"/>
      <c r="J7" s="16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70"/>
      <c r="AH7" s="169"/>
    </row>
    <row r="8" spans="1:37" ht="25.05" customHeight="1">
      <c r="A8" s="269"/>
      <c r="B8" s="171" t="s">
        <v>34</v>
      </c>
      <c r="C8" s="172">
        <v>2.7078000000000002</v>
      </c>
      <c r="D8" s="166" t="s">
        <v>13</v>
      </c>
      <c r="E8" s="166" t="s">
        <v>5</v>
      </c>
      <c r="F8" s="167"/>
      <c r="G8" s="173">
        <f>F8*C8</f>
        <v>0</v>
      </c>
      <c r="H8" s="167"/>
      <c r="I8" s="173">
        <f>H8*C8</f>
        <v>0</v>
      </c>
      <c r="J8" s="167"/>
      <c r="K8" s="173">
        <f>J8*C8</f>
        <v>0</v>
      </c>
      <c r="L8" s="167"/>
      <c r="M8" s="173">
        <f>L8*C8</f>
        <v>0</v>
      </c>
      <c r="N8" s="167"/>
      <c r="O8" s="173">
        <f>N8*C8</f>
        <v>0</v>
      </c>
      <c r="P8" s="167"/>
      <c r="Q8" s="173">
        <f>P8*C8</f>
        <v>0</v>
      </c>
      <c r="R8" s="167"/>
      <c r="S8" s="173">
        <f>R8*C8</f>
        <v>0</v>
      </c>
      <c r="T8" s="167"/>
      <c r="U8" s="173">
        <f>T8*C8</f>
        <v>0</v>
      </c>
      <c r="V8" s="167"/>
      <c r="W8" s="173">
        <f>V8*C8</f>
        <v>0</v>
      </c>
      <c r="X8" s="167"/>
      <c r="Y8" s="173">
        <f>X8*C8</f>
        <v>0</v>
      </c>
      <c r="Z8" s="167"/>
      <c r="AA8" s="173">
        <f>Z8*C8</f>
        <v>0</v>
      </c>
      <c r="AB8" s="167"/>
      <c r="AC8" s="173">
        <f>AB8*C8</f>
        <v>0</v>
      </c>
      <c r="AD8" s="174">
        <f>G8+I8+K8+M8+O8+Q8+S8+U8+W8+Y8+AA8+AC8</f>
        <v>0</v>
      </c>
      <c r="AE8" s="167" t="s">
        <v>84</v>
      </c>
      <c r="AH8" s="174"/>
    </row>
    <row r="9" spans="1:37" ht="25.05" customHeight="1">
      <c r="A9" s="269"/>
      <c r="B9" s="171" t="s">
        <v>35</v>
      </c>
      <c r="C9" s="172">
        <v>2.7078000000000002</v>
      </c>
      <c r="D9" s="166" t="s">
        <v>13</v>
      </c>
      <c r="E9" s="166" t="s">
        <v>5</v>
      </c>
      <c r="F9" s="167"/>
      <c r="G9" s="173">
        <f>F9*C9</f>
        <v>0</v>
      </c>
      <c r="H9" s="167"/>
      <c r="I9" s="173">
        <f>H9*C9</f>
        <v>0</v>
      </c>
      <c r="J9" s="167"/>
      <c r="K9" s="173">
        <f>J9*C9</f>
        <v>0</v>
      </c>
      <c r="L9" s="167"/>
      <c r="M9" s="173">
        <f>L9*C9</f>
        <v>0</v>
      </c>
      <c r="N9" s="167"/>
      <c r="O9" s="173">
        <f>N9*C9</f>
        <v>0</v>
      </c>
      <c r="P9" s="167"/>
      <c r="Q9" s="173">
        <f>P9*C9</f>
        <v>0</v>
      </c>
      <c r="R9" s="167"/>
      <c r="S9" s="173">
        <f>R9*C9</f>
        <v>0</v>
      </c>
      <c r="T9" s="167"/>
      <c r="U9" s="173">
        <f>T9*C9</f>
        <v>0</v>
      </c>
      <c r="V9" s="167"/>
      <c r="W9" s="173">
        <f>V9*C9</f>
        <v>0</v>
      </c>
      <c r="X9" s="167"/>
      <c r="Y9" s="173">
        <f>X9*C9</f>
        <v>0</v>
      </c>
      <c r="Z9" s="167"/>
      <c r="AA9" s="173">
        <f>Z9*C9</f>
        <v>0</v>
      </c>
      <c r="AB9" s="167"/>
      <c r="AC9" s="173">
        <f>AB9*C9</f>
        <v>0</v>
      </c>
      <c r="AD9" s="174">
        <f t="shared" ref="AD9:AD25" si="0">G9+I9+K9+M9+O9+Q9+S9+U9+W9+Y9+AA9+AC9</f>
        <v>0</v>
      </c>
      <c r="AE9" s="167" t="s">
        <v>84</v>
      </c>
      <c r="AH9" s="174"/>
    </row>
    <row r="10" spans="1:37" ht="25.05" customHeight="1">
      <c r="A10" s="269"/>
      <c r="B10" s="175" t="s">
        <v>36</v>
      </c>
      <c r="C10" s="172"/>
      <c r="D10" s="166"/>
      <c r="E10" s="166"/>
      <c r="F10" s="167"/>
      <c r="G10" s="173"/>
      <c r="H10" s="167"/>
      <c r="I10" s="173"/>
      <c r="J10" s="167"/>
      <c r="K10" s="173"/>
      <c r="L10" s="167"/>
      <c r="M10" s="173"/>
      <c r="N10" s="167"/>
      <c r="O10" s="173"/>
      <c r="P10" s="167"/>
      <c r="Q10" s="173"/>
      <c r="R10" s="167"/>
      <c r="S10" s="173"/>
      <c r="T10" s="167"/>
      <c r="U10" s="173"/>
      <c r="V10" s="167"/>
      <c r="W10" s="173"/>
      <c r="X10" s="167"/>
      <c r="Y10" s="173"/>
      <c r="Z10" s="167"/>
      <c r="AA10" s="173"/>
      <c r="AB10" s="167"/>
      <c r="AC10" s="173"/>
      <c r="AD10" s="174"/>
      <c r="AE10" s="167"/>
      <c r="AH10" s="174"/>
    </row>
    <row r="11" spans="1:37" ht="46.8">
      <c r="A11" s="269"/>
      <c r="B11" s="175" t="s">
        <v>37</v>
      </c>
      <c r="C11" s="172"/>
      <c r="D11" s="166"/>
      <c r="E11" s="166"/>
      <c r="F11" s="167"/>
      <c r="G11" s="173"/>
      <c r="H11" s="167"/>
      <c r="I11" s="173"/>
      <c r="J11" s="167"/>
      <c r="K11" s="173"/>
      <c r="L11" s="167"/>
      <c r="M11" s="173"/>
      <c r="N11" s="167"/>
      <c r="O11" s="173"/>
      <c r="P11" s="167"/>
      <c r="Q11" s="173"/>
      <c r="R11" s="167"/>
      <c r="S11" s="173"/>
      <c r="T11" s="167"/>
      <c r="U11" s="173"/>
      <c r="V11" s="167"/>
      <c r="W11" s="173"/>
      <c r="X11" s="167"/>
      <c r="Y11" s="173"/>
      <c r="Z11" s="167"/>
      <c r="AA11" s="173"/>
      <c r="AB11" s="167"/>
      <c r="AC11" s="173"/>
      <c r="AD11" s="174"/>
      <c r="AE11" s="167"/>
      <c r="AH11" s="174"/>
    </row>
    <row r="12" spans="1:37" ht="25.05" customHeight="1">
      <c r="A12" s="269"/>
      <c r="B12" s="171" t="s">
        <v>38</v>
      </c>
      <c r="C12" s="172">
        <v>2.7406000000000001</v>
      </c>
      <c r="D12" s="166" t="s">
        <v>13</v>
      </c>
      <c r="E12" s="166" t="s">
        <v>5</v>
      </c>
      <c r="F12" s="176">
        <f>'[10]สรุปการคำนวณ ปี 2567'!G12</f>
        <v>420.363</v>
      </c>
      <c r="G12" s="177">
        <f t="shared" ref="G12:G13" si="1">F12*$C12</f>
        <v>1152.0468378</v>
      </c>
      <c r="H12" s="176">
        <f>'[10]สรุปการคำนวณ ปี 2567'!I12</f>
        <v>165.21899999999999</v>
      </c>
      <c r="I12" s="177">
        <f t="shared" ref="I12:I13" si="2">H12*$C12</f>
        <v>452.79919139999998</v>
      </c>
      <c r="J12" s="176">
        <f>'[10]สรุปการคำนวณ ปี 2567'!K12</f>
        <v>151.80799999999999</v>
      </c>
      <c r="K12" s="177">
        <f t="shared" ref="K12:K13" si="3">J12*$C12</f>
        <v>416.04500480000002</v>
      </c>
      <c r="L12" s="176">
        <f>'[10]สรุปการคำนวณ ปี 2567'!M12</f>
        <v>120.789</v>
      </c>
      <c r="M12" s="177">
        <f t="shared" ref="M12:M13" si="4">L12*$C12</f>
        <v>331.03433340000004</v>
      </c>
      <c r="N12" s="176">
        <f>'[10]สรุปการคำนวณ ปี 2567'!O12</f>
        <v>273.73899999999998</v>
      </c>
      <c r="O12" s="177">
        <f t="shared" ref="O12:O13" si="5">N12*$C12</f>
        <v>750.2091034</v>
      </c>
      <c r="P12" s="176">
        <f>'[10]สรุปการคำนวณ ปี 2567'!Q12</f>
        <v>216.02100000000002</v>
      </c>
      <c r="Q12" s="177">
        <f t="shared" ref="Q12:Q13" si="6">P12*$C12</f>
        <v>592.02715260000002</v>
      </c>
      <c r="R12" s="176">
        <f>'[10]สรุปการคำนวณ ปี 2567'!S12</f>
        <v>204.203</v>
      </c>
      <c r="S12" s="177">
        <f t="shared" ref="S12:S13" si="7">R12*$C12</f>
        <v>559.63874180000005</v>
      </c>
      <c r="T12" s="176">
        <f>'[10]สรุปการคำนวณ ปี 2567'!U12</f>
        <v>150.57900000000001</v>
      </c>
      <c r="U12" s="177">
        <f t="shared" ref="U12:U13" si="8">T12*$C12</f>
        <v>412.67680740000003</v>
      </c>
      <c r="V12" s="176">
        <f>'[10]สรุปการคำนวณ ปี 2567'!W12</f>
        <v>79.256999999999991</v>
      </c>
      <c r="W12" s="177">
        <f t="shared" ref="W12:W13" si="9">V12*$C12</f>
        <v>217.2117342</v>
      </c>
      <c r="X12" s="176">
        <f>'[10]สรุปการคำนวณ ปี 2567'!Y12</f>
        <v>230.76900000000001</v>
      </c>
      <c r="Y12" s="177">
        <f t="shared" ref="Y12:Y13" si="10">X12*$C12</f>
        <v>632.44552140000008</v>
      </c>
      <c r="Z12" s="176">
        <f>'[10]สรุปการคำนวณ ปี 2567'!AA12</f>
        <v>317.71899999999999</v>
      </c>
      <c r="AA12" s="177">
        <f t="shared" ref="AA12:AA13" si="11">Z12*$C12</f>
        <v>870.74069140000006</v>
      </c>
      <c r="AB12" s="176">
        <f>'[10]สรุปการคำนวณ ปี 2567'!AC12</f>
        <v>104.154</v>
      </c>
      <c r="AC12" s="177">
        <f t="shared" ref="AC12:AC13" si="12">AB12*$C12</f>
        <v>285.44445239999999</v>
      </c>
      <c r="AD12" s="174">
        <f>G12+I12+K12+M12+O12+Q12+S12+U12+W12+Y12+AA12+AC12</f>
        <v>6672.3195720000012</v>
      </c>
      <c r="AE12" s="167" t="s">
        <v>84</v>
      </c>
      <c r="AH12" s="174">
        <f>G12+I12+K12+M12+O12</f>
        <v>3102.1344708000001</v>
      </c>
    </row>
    <row r="13" spans="1:37" ht="25.05" customHeight="1">
      <c r="A13" s="269"/>
      <c r="B13" s="171" t="s">
        <v>61</v>
      </c>
      <c r="C13" s="172">
        <v>2.2393999999999998</v>
      </c>
      <c r="D13" s="166" t="s">
        <v>13</v>
      </c>
      <c r="E13" s="166" t="s">
        <v>5</v>
      </c>
      <c r="F13" s="176">
        <f>'[10]สรุปการคำนวณ ปี 2567'!G13</f>
        <v>37.234000000000002</v>
      </c>
      <c r="G13" s="177">
        <f t="shared" si="1"/>
        <v>83.3818196</v>
      </c>
      <c r="H13" s="176">
        <f>'[10]สรุปการคำนวณ ปี 2567'!I13</f>
        <v>49.609000000000002</v>
      </c>
      <c r="I13" s="177">
        <f t="shared" si="2"/>
        <v>111.0943946</v>
      </c>
      <c r="J13" s="176">
        <f>'[10]สรุปการคำนวณ ปี 2567'!K13</f>
        <v>68.849999999999994</v>
      </c>
      <c r="K13" s="177">
        <f t="shared" si="3"/>
        <v>154.18268999999998</v>
      </c>
      <c r="L13" s="176">
        <f>'[10]สรุปการคำนวณ ปี 2567'!M13</f>
        <v>76.522999999999996</v>
      </c>
      <c r="M13" s="177">
        <f t="shared" si="4"/>
        <v>171.36560619999997</v>
      </c>
      <c r="N13" s="176">
        <f>'[10]สรุปการคำนวณ ปี 2567'!O13</f>
        <v>73.775999999999996</v>
      </c>
      <c r="O13" s="177">
        <f t="shared" si="5"/>
        <v>165.21397439999998</v>
      </c>
      <c r="P13" s="176">
        <f>'[10]สรุปการคำนวณ ปี 2567'!Q13</f>
        <v>85.307999999999993</v>
      </c>
      <c r="Q13" s="177">
        <f t="shared" si="6"/>
        <v>191.03873519999996</v>
      </c>
      <c r="R13" s="176">
        <f>'[10]สรุปการคำนวณ ปี 2567'!S13</f>
        <v>27.777999999999999</v>
      </c>
      <c r="S13" s="177">
        <f t="shared" si="7"/>
        <v>62.206053199999992</v>
      </c>
      <c r="T13" s="176">
        <f>'[10]สรุปการคำนวณ ปี 2567'!U13</f>
        <v>69.481999999999999</v>
      </c>
      <c r="U13" s="177">
        <f t="shared" si="8"/>
        <v>155.59799079999999</v>
      </c>
      <c r="V13" s="176">
        <f>'[10]สรุปการคำนวณ ปี 2567'!W13</f>
        <v>52.631</v>
      </c>
      <c r="W13" s="177">
        <f t="shared" si="9"/>
        <v>117.8618614</v>
      </c>
      <c r="X13" s="176">
        <f>'[10]สรุปการคำนวณ ปี 2567'!Y13</f>
        <v>74.561999999999998</v>
      </c>
      <c r="Y13" s="177">
        <f t="shared" si="10"/>
        <v>166.97414279999998</v>
      </c>
      <c r="Z13" s="176">
        <f>'[10]สรุปการคำนวณ ปี 2567'!AA13</f>
        <v>37.735999999999997</v>
      </c>
      <c r="AA13" s="177">
        <f t="shared" si="11"/>
        <v>84.505998399999982</v>
      </c>
      <c r="AB13" s="176">
        <f>'[10]สรุปการคำนวณ ปี 2567'!AC13</f>
        <v>37.533999999999999</v>
      </c>
      <c r="AC13" s="177">
        <f t="shared" si="12"/>
        <v>84.053639599999997</v>
      </c>
      <c r="AD13" s="174">
        <f t="shared" si="0"/>
        <v>1547.4769061999998</v>
      </c>
      <c r="AE13" s="167" t="s">
        <v>84</v>
      </c>
      <c r="AH13" s="174">
        <f t="shared" ref="AH13:AH25" si="13">G13+I13+K13+M13+O13</f>
        <v>685.23848479999992</v>
      </c>
    </row>
    <row r="14" spans="1:37" ht="25.05" customHeight="1">
      <c r="A14" s="269"/>
      <c r="B14" s="171" t="s">
        <v>39</v>
      </c>
      <c r="C14" s="172">
        <v>2.2393999999999998</v>
      </c>
      <c r="D14" s="166" t="s">
        <v>13</v>
      </c>
      <c r="E14" s="166" t="s">
        <v>5</v>
      </c>
      <c r="F14" s="178"/>
      <c r="G14" s="173">
        <f t="shared" ref="G14:G25" si="14">F14*C14</f>
        <v>0</v>
      </c>
      <c r="H14" s="178"/>
      <c r="I14" s="173">
        <f t="shared" ref="I14:I25" si="15">H14*C14</f>
        <v>0</v>
      </c>
      <c r="J14" s="178"/>
      <c r="K14" s="173">
        <f t="shared" ref="K14:K25" si="16">J14*C14</f>
        <v>0</v>
      </c>
      <c r="L14" s="178"/>
      <c r="M14" s="173">
        <f t="shared" ref="M14:M25" si="17">L14*C14</f>
        <v>0</v>
      </c>
      <c r="N14" s="178"/>
      <c r="O14" s="173">
        <f t="shared" ref="O14:O25" si="18">N14*C14</f>
        <v>0</v>
      </c>
      <c r="P14" s="178"/>
      <c r="Q14" s="173">
        <f t="shared" ref="Q14:Q25" si="19">P14*C14</f>
        <v>0</v>
      </c>
      <c r="R14" s="178"/>
      <c r="S14" s="173">
        <f t="shared" ref="S14:S25" si="20">R14*C14</f>
        <v>0</v>
      </c>
      <c r="T14" s="178"/>
      <c r="U14" s="173">
        <f t="shared" ref="U14:U25" si="21">T14*C14</f>
        <v>0</v>
      </c>
      <c r="V14" s="178"/>
      <c r="W14" s="173">
        <f t="shared" ref="W14:W25" si="22">V14*C14</f>
        <v>0</v>
      </c>
      <c r="X14" s="178"/>
      <c r="Y14" s="173">
        <f t="shared" ref="Y14:Y25" si="23">X14*C14</f>
        <v>0</v>
      </c>
      <c r="Z14" s="178"/>
      <c r="AA14" s="173">
        <f t="shared" ref="AA14:AA25" si="24">Z14*C14</f>
        <v>0</v>
      </c>
      <c r="AB14" s="178"/>
      <c r="AC14" s="173">
        <f t="shared" ref="AC14:AC25" si="25">AB14*C14</f>
        <v>0</v>
      </c>
      <c r="AD14" s="174">
        <f t="shared" si="0"/>
        <v>0</v>
      </c>
      <c r="AE14" s="167" t="s">
        <v>84</v>
      </c>
      <c r="AH14" s="174">
        <f>G14+I14+K14+M14+O14+Q14</f>
        <v>0</v>
      </c>
    </row>
    <row r="15" spans="1:37" ht="25.05" customHeight="1">
      <c r="A15" s="269"/>
      <c r="B15" s="175" t="s">
        <v>59</v>
      </c>
      <c r="C15" s="172">
        <v>1</v>
      </c>
      <c r="D15" s="166" t="s">
        <v>60</v>
      </c>
      <c r="E15" s="166" t="s">
        <v>10</v>
      </c>
      <c r="F15" s="178"/>
      <c r="G15" s="173">
        <f t="shared" si="14"/>
        <v>0</v>
      </c>
      <c r="H15" s="178"/>
      <c r="I15" s="173">
        <f t="shared" si="15"/>
        <v>0</v>
      </c>
      <c r="J15" s="178"/>
      <c r="K15" s="173">
        <f t="shared" si="16"/>
        <v>0</v>
      </c>
      <c r="L15" s="178"/>
      <c r="M15" s="173">
        <f t="shared" si="17"/>
        <v>0</v>
      </c>
      <c r="N15" s="178"/>
      <c r="O15" s="173">
        <f t="shared" si="18"/>
        <v>0</v>
      </c>
      <c r="P15" s="178"/>
      <c r="Q15" s="173">
        <f t="shared" si="19"/>
        <v>0</v>
      </c>
      <c r="R15" s="178"/>
      <c r="S15" s="173">
        <f t="shared" si="20"/>
        <v>0</v>
      </c>
      <c r="T15" s="178"/>
      <c r="U15" s="173">
        <f t="shared" si="21"/>
        <v>0</v>
      </c>
      <c r="V15" s="178"/>
      <c r="W15" s="173">
        <f t="shared" si="22"/>
        <v>0</v>
      </c>
      <c r="X15" s="178"/>
      <c r="Y15" s="173">
        <f t="shared" si="23"/>
        <v>0</v>
      </c>
      <c r="Z15" s="178"/>
      <c r="AA15" s="173">
        <f t="shared" si="24"/>
        <v>0</v>
      </c>
      <c r="AB15" s="178"/>
      <c r="AC15" s="173">
        <f t="shared" si="25"/>
        <v>0</v>
      </c>
      <c r="AD15" s="174">
        <f t="shared" si="0"/>
        <v>0</v>
      </c>
      <c r="AE15" s="167" t="s">
        <v>84</v>
      </c>
      <c r="AH15" s="174">
        <f>G15+I15+K15+M15+O15+Q15</f>
        <v>0</v>
      </c>
    </row>
    <row r="16" spans="1:37" ht="24.45" customHeight="1">
      <c r="A16" s="269"/>
      <c r="B16" s="179" t="s">
        <v>57</v>
      </c>
      <c r="C16" s="180">
        <v>28</v>
      </c>
      <c r="D16" s="166" t="s">
        <v>45</v>
      </c>
      <c r="E16" s="166" t="s">
        <v>41</v>
      </c>
      <c r="F16" s="182"/>
      <c r="G16" s="177">
        <f t="shared" ref="G16:G17" si="26">F16*$C16</f>
        <v>0</v>
      </c>
      <c r="H16" s="182"/>
      <c r="I16" s="177">
        <f t="shared" ref="I16:I17" si="27">H16*$C16</f>
        <v>0</v>
      </c>
      <c r="J16" s="182"/>
      <c r="K16" s="177">
        <f t="shared" ref="K16:K17" si="28">J16*$C16</f>
        <v>0</v>
      </c>
      <c r="L16" s="182"/>
      <c r="M16" s="177">
        <f t="shared" ref="M16:M17" si="29">L16*$C16</f>
        <v>0</v>
      </c>
      <c r="N16" s="182"/>
      <c r="O16" s="177">
        <f t="shared" ref="O16:O17" si="30">N16*$C16</f>
        <v>0</v>
      </c>
      <c r="P16" s="182"/>
      <c r="Q16" s="177">
        <f t="shared" ref="Q16:Q17" si="31">P16*$C16</f>
        <v>0</v>
      </c>
      <c r="R16" s="182"/>
      <c r="S16" s="177">
        <f t="shared" ref="S16:S17" si="32">R16*$C16</f>
        <v>0</v>
      </c>
      <c r="T16" s="182"/>
      <c r="U16" s="177">
        <f t="shared" ref="U16:U17" si="33">T16*$C16</f>
        <v>0</v>
      </c>
      <c r="V16" s="182"/>
      <c r="W16" s="177">
        <f t="shared" ref="W16:W17" si="34">V16*$C16</f>
        <v>0</v>
      </c>
      <c r="X16" s="182"/>
      <c r="Y16" s="177">
        <f t="shared" ref="Y16:Y17" si="35">X16*$C16</f>
        <v>0</v>
      </c>
      <c r="Z16" s="182"/>
      <c r="AA16" s="177">
        <f t="shared" ref="AA16:AA17" si="36">Z16*$C16</f>
        <v>0</v>
      </c>
      <c r="AB16" s="182"/>
      <c r="AC16" s="177">
        <f t="shared" ref="AC16:AC17" si="37">AB16*$C16</f>
        <v>0</v>
      </c>
      <c r="AD16" s="174">
        <f t="shared" si="0"/>
        <v>0</v>
      </c>
      <c r="AE16" s="167" t="s">
        <v>84</v>
      </c>
      <c r="AH16" s="174">
        <f t="shared" ref="AH16:AH25" si="38">G16+I16+K16+M16+O16+Q16</f>
        <v>0</v>
      </c>
      <c r="AJ16" s="256" t="s">
        <v>217</v>
      </c>
      <c r="AK16" s="257"/>
    </row>
    <row r="17" spans="1:44" ht="46.8">
      <c r="A17" s="269"/>
      <c r="B17" s="181" t="s">
        <v>58</v>
      </c>
      <c r="C17" s="172">
        <v>28</v>
      </c>
      <c r="D17" s="166" t="s">
        <v>45</v>
      </c>
      <c r="E17" s="166" t="s">
        <v>41</v>
      </c>
      <c r="F17" s="211">
        <f>'[11]สรุปการคำนวณ ปีฐาน'!F17</f>
        <v>2.8324800000000003</v>
      </c>
      <c r="G17" s="212">
        <f t="shared" si="26"/>
        <v>79.309440000000009</v>
      </c>
      <c r="H17" s="211">
        <f>'[11]สรุปการคำนวณ ปีฐาน'!H17</f>
        <v>2.9136000000000002</v>
      </c>
      <c r="I17" s="212">
        <f t="shared" si="27"/>
        <v>81.580800000000011</v>
      </c>
      <c r="J17" s="211">
        <f>'[11]สรุปการคำนวณ ปีฐาน'!J17</f>
        <v>2.5392000000000006</v>
      </c>
      <c r="K17" s="212">
        <f t="shared" si="28"/>
        <v>71.097600000000014</v>
      </c>
      <c r="L17" s="211">
        <f>'[11]สรุปการคำนวณ ปีฐาน'!L17</f>
        <v>2.6399999999999997</v>
      </c>
      <c r="M17" s="212">
        <f t="shared" si="29"/>
        <v>73.919999999999987</v>
      </c>
      <c r="N17" s="211">
        <f>'[11]สรุปการคำนวณ ปีฐาน'!N17</f>
        <v>2.3952000000000004</v>
      </c>
      <c r="O17" s="212">
        <f t="shared" si="30"/>
        <v>67.065600000000018</v>
      </c>
      <c r="P17" s="211">
        <f>'[11]สรุปการคำนวณ ปีฐาน'!P17</f>
        <v>2.1168</v>
      </c>
      <c r="Q17" s="212">
        <f t="shared" si="31"/>
        <v>59.270400000000002</v>
      </c>
      <c r="R17" s="211">
        <f>'[11]สรุปการคำนวณ ปีฐาน'!R17</f>
        <v>2.3040000000000003</v>
      </c>
      <c r="S17" s="212">
        <f t="shared" si="32"/>
        <v>64.512</v>
      </c>
      <c r="T17" s="211">
        <f>'[11]สรุปการคำนวณ ปีฐาน'!T17</f>
        <v>2.3472000000000004</v>
      </c>
      <c r="U17" s="212">
        <f t="shared" si="33"/>
        <v>65.721600000000009</v>
      </c>
      <c r="V17" s="211">
        <f>'[11]สรุปการคำนวณ ปีฐาน'!V17</f>
        <v>2.7216000000000005</v>
      </c>
      <c r="W17" s="212">
        <f t="shared" si="34"/>
        <v>76.204800000000006</v>
      </c>
      <c r="X17" s="211">
        <f>'[11]สรุปการคำนวณ ปีฐาน'!X17</f>
        <v>2.1312000000000002</v>
      </c>
      <c r="Y17" s="212">
        <f t="shared" si="35"/>
        <v>59.673600000000008</v>
      </c>
      <c r="Z17" s="211">
        <f>'[11]สรุปการคำนวณ ปีฐาน'!Z17</f>
        <v>2.3184000000000005</v>
      </c>
      <c r="AA17" s="212">
        <f t="shared" si="36"/>
        <v>64.915200000000013</v>
      </c>
      <c r="AB17" s="211">
        <f>'[11]สรุปการคำนวณ ปีฐาน'!AB17</f>
        <v>2.0640000000000001</v>
      </c>
      <c r="AC17" s="212">
        <f t="shared" si="37"/>
        <v>57.792000000000002</v>
      </c>
      <c r="AD17" s="174">
        <f>G17+I17+K17+M17+O17+Q17+S17+U17+W17+Y17+AA17+AC17</f>
        <v>821.06304</v>
      </c>
      <c r="AE17" s="167" t="s">
        <v>84</v>
      </c>
      <c r="AH17" s="174">
        <f t="shared" si="38"/>
        <v>432.24383999999998</v>
      </c>
      <c r="AJ17" s="215" t="s">
        <v>66</v>
      </c>
      <c r="AK17" s="215" t="s">
        <v>67</v>
      </c>
    </row>
    <row r="18" spans="1:44" ht="24.45" customHeight="1">
      <c r="A18" s="269"/>
      <c r="B18" s="175" t="s">
        <v>203</v>
      </c>
      <c r="C18" s="172">
        <v>1760</v>
      </c>
      <c r="D18" s="166" t="s">
        <v>204</v>
      </c>
      <c r="E18" s="166" t="s">
        <v>207</v>
      </c>
      <c r="F18" s="183"/>
      <c r="G18" s="173"/>
      <c r="H18" s="183"/>
      <c r="I18" s="173"/>
      <c r="J18" s="183"/>
      <c r="K18" s="173"/>
      <c r="L18" s="183"/>
      <c r="M18" s="173"/>
      <c r="N18" s="183"/>
      <c r="O18" s="173"/>
      <c r="P18" s="183"/>
      <c r="Q18" s="173"/>
      <c r="R18" s="183"/>
      <c r="S18" s="173"/>
      <c r="T18" s="183"/>
      <c r="U18" s="173"/>
      <c r="V18" s="183"/>
      <c r="W18" s="173"/>
      <c r="X18" s="183"/>
      <c r="Y18" s="173"/>
      <c r="Z18" s="183"/>
      <c r="AA18" s="173"/>
      <c r="AB18" s="183"/>
      <c r="AC18" s="173"/>
      <c r="AD18" s="174"/>
      <c r="AE18" s="167"/>
      <c r="AH18" s="174">
        <f t="shared" si="38"/>
        <v>0</v>
      </c>
      <c r="AJ18" s="216">
        <v>2567</v>
      </c>
      <c r="AK18" s="216">
        <v>2568</v>
      </c>
    </row>
    <row r="19" spans="1:44" ht="25.05" customHeight="1">
      <c r="A19" s="270"/>
      <c r="B19" s="175" t="s">
        <v>202</v>
      </c>
      <c r="C19" s="172">
        <v>677</v>
      </c>
      <c r="D19" s="166" t="s">
        <v>205</v>
      </c>
      <c r="E19" s="184" t="s">
        <v>206</v>
      </c>
      <c r="F19" s="178"/>
      <c r="G19" s="173">
        <f t="shared" si="14"/>
        <v>0</v>
      </c>
      <c r="H19" s="178"/>
      <c r="I19" s="173">
        <f t="shared" si="15"/>
        <v>0</v>
      </c>
      <c r="J19" s="178"/>
      <c r="K19" s="173">
        <f t="shared" si="16"/>
        <v>0</v>
      </c>
      <c r="L19" s="178"/>
      <c r="M19" s="173">
        <f t="shared" si="17"/>
        <v>0</v>
      </c>
      <c r="N19" s="178"/>
      <c r="O19" s="173">
        <f t="shared" si="18"/>
        <v>0</v>
      </c>
      <c r="P19" s="178"/>
      <c r="Q19" s="173">
        <f t="shared" si="19"/>
        <v>0</v>
      </c>
      <c r="R19" s="178"/>
      <c r="S19" s="173">
        <f t="shared" si="20"/>
        <v>0</v>
      </c>
      <c r="T19" s="178"/>
      <c r="U19" s="173">
        <f t="shared" si="21"/>
        <v>0</v>
      </c>
      <c r="V19" s="178"/>
      <c r="W19" s="173">
        <f t="shared" si="22"/>
        <v>0</v>
      </c>
      <c r="X19" s="178"/>
      <c r="Y19" s="173">
        <f t="shared" si="23"/>
        <v>0</v>
      </c>
      <c r="Z19" s="178"/>
      <c r="AA19" s="173">
        <f t="shared" si="24"/>
        <v>0</v>
      </c>
      <c r="AB19" s="178"/>
      <c r="AC19" s="173">
        <f t="shared" si="25"/>
        <v>0</v>
      </c>
      <c r="AD19" s="174">
        <f t="shared" si="0"/>
        <v>0</v>
      </c>
      <c r="AE19" s="167" t="s">
        <v>84</v>
      </c>
      <c r="AH19" s="174">
        <f t="shared" si="38"/>
        <v>0</v>
      </c>
      <c r="AI19" s="163" t="s">
        <v>4</v>
      </c>
      <c r="AJ19" s="214">
        <f>SUM(AH12:AH19)/1000</f>
        <v>4.2196167956000004</v>
      </c>
      <c r="AK19" s="214">
        <f>'สรุปการคำนวณ ปี 2568'!E39</f>
        <v>4.2421918006000006</v>
      </c>
    </row>
    <row r="20" spans="1:44" ht="46.8">
      <c r="A20" s="85" t="s">
        <v>96</v>
      </c>
      <c r="B20" s="171" t="s">
        <v>7</v>
      </c>
      <c r="C20" s="172">
        <v>0.49990000000000001</v>
      </c>
      <c r="D20" s="166" t="s">
        <v>14</v>
      </c>
      <c r="E20" s="166" t="s">
        <v>8</v>
      </c>
      <c r="F20" s="176">
        <f>'[10]สรุปการคำนวณ ปี 2567'!G20</f>
        <v>11683.85</v>
      </c>
      <c r="G20" s="177">
        <f t="shared" ref="G20:G23" si="39">F20*$C20</f>
        <v>5840.7566150000002</v>
      </c>
      <c r="H20" s="176">
        <f>'[10]สรุปการคำนวณ ปี 2567'!I20</f>
        <v>11470.99</v>
      </c>
      <c r="I20" s="177">
        <f t="shared" ref="I20:I23" si="40">H20*$C20</f>
        <v>5734.3479010000001</v>
      </c>
      <c r="J20" s="176">
        <f>'[10]สรุปการคำนวณ ปี 2567'!K20</f>
        <v>19059.629999999997</v>
      </c>
      <c r="K20" s="177">
        <f t="shared" ref="K20:K23" si="41">J20*$C20</f>
        <v>9527.9090369999994</v>
      </c>
      <c r="L20" s="176">
        <f>'[10]สรุปการคำนวณ ปี 2567'!M20</f>
        <v>29068.86</v>
      </c>
      <c r="M20" s="177">
        <f t="shared" ref="M20:M23" si="42">L20*$C20</f>
        <v>14531.523114000001</v>
      </c>
      <c r="N20" s="176">
        <f>'[10]สรุปการคำนวณ ปี 2567'!O20</f>
        <v>29185.3</v>
      </c>
      <c r="O20" s="177">
        <f t="shared" ref="O20:O23" si="43">N20*$C20</f>
        <v>14589.731470000001</v>
      </c>
      <c r="P20" s="176">
        <f>'[10]สรุปการคำนวณ ปี 2567'!Q20</f>
        <v>25235.379999999997</v>
      </c>
      <c r="Q20" s="177">
        <f t="shared" ref="Q20:Q23" si="44">P20*$C20</f>
        <v>12615.166461999999</v>
      </c>
      <c r="R20" s="176">
        <f>'[10]สรุปการคำนวณ ปี 2567'!S20</f>
        <v>20993.3</v>
      </c>
      <c r="S20" s="177">
        <f t="shared" ref="S20:S23" si="45">R20*$C20</f>
        <v>10494.550670000001</v>
      </c>
      <c r="T20" s="176">
        <f>'[10]สรุปการคำนวณ ปี 2567'!U20</f>
        <v>21829.879999999997</v>
      </c>
      <c r="U20" s="177">
        <f t="shared" ref="U20:U23" si="46">T20*$C20</f>
        <v>10912.757011999998</v>
      </c>
      <c r="V20" s="176">
        <f>'[10]สรุปการคำนวณ ปี 2567'!W20</f>
        <v>20065.57</v>
      </c>
      <c r="W20" s="177">
        <f t="shared" ref="W20:W23" si="47">V20*$C20</f>
        <v>10030.778442999999</v>
      </c>
      <c r="X20" s="176">
        <f>'[10]สรุปการคำนวณ ปี 2567'!Y20</f>
        <v>19793.05</v>
      </c>
      <c r="Y20" s="177">
        <f t="shared" ref="Y20:Y23" si="48">X20*$C20</f>
        <v>9894.5456950000007</v>
      </c>
      <c r="Z20" s="176">
        <f>'[10]สรุปการคำนวณ ปี 2567'!AA20</f>
        <v>14761.5</v>
      </c>
      <c r="AA20" s="177">
        <f>Z20*$C20</f>
        <v>7379.2738500000005</v>
      </c>
      <c r="AB20" s="176">
        <f>'[10]สรุปการคำนวณ ปี 2567'!AC20</f>
        <v>10050.82</v>
      </c>
      <c r="AC20" s="177">
        <f t="shared" ref="AC20:AC24" si="49">AB20*$C20</f>
        <v>5024.4049180000002</v>
      </c>
      <c r="AD20" s="174">
        <f t="shared" si="0"/>
        <v>116575.74518700001</v>
      </c>
      <c r="AE20" s="167" t="s">
        <v>84</v>
      </c>
      <c r="AH20" s="174">
        <f t="shared" si="38"/>
        <v>62839.434599</v>
      </c>
      <c r="AI20" s="163" t="s">
        <v>6</v>
      </c>
      <c r="AJ20" s="214">
        <f>AH20/1000</f>
        <v>62.839434599000001</v>
      </c>
      <c r="AK20" s="214">
        <f>'สรุปการคำนวณ ปี 2568'!E40</f>
        <v>53.390849694000003</v>
      </c>
    </row>
    <row r="21" spans="1:44" ht="25.05" customHeight="1">
      <c r="A21" s="268" t="s">
        <v>98</v>
      </c>
      <c r="B21" s="171" t="s">
        <v>40</v>
      </c>
      <c r="C21" s="172">
        <v>2.1019999999999999</v>
      </c>
      <c r="D21" s="166" t="s">
        <v>15</v>
      </c>
      <c r="E21" s="166" t="s">
        <v>10</v>
      </c>
      <c r="F21" s="176">
        <f>'[10]สรุปการคำนวณ ปี 2567'!G21</f>
        <v>712.5</v>
      </c>
      <c r="G21" s="177">
        <f t="shared" si="39"/>
        <v>1497.675</v>
      </c>
      <c r="H21" s="176">
        <f>'[10]สรุปการคำนวณ ปี 2567'!I21</f>
        <v>387.5</v>
      </c>
      <c r="I21" s="177">
        <f t="shared" si="40"/>
        <v>814.52499999999998</v>
      </c>
      <c r="J21" s="176">
        <f>'[10]สรุปการคำนวณ ปี 2567'!K21</f>
        <v>485</v>
      </c>
      <c r="K21" s="177">
        <f t="shared" si="41"/>
        <v>1019.4699999999999</v>
      </c>
      <c r="L21" s="176">
        <f>'[10]สรุปการคำนวณ ปี 2567'!M21</f>
        <v>407.5</v>
      </c>
      <c r="M21" s="177">
        <f t="shared" si="42"/>
        <v>856.56499999999994</v>
      </c>
      <c r="N21" s="176">
        <f>'[10]สรุปการคำนวณ ปี 2567'!O21</f>
        <v>262.5</v>
      </c>
      <c r="O21" s="177">
        <f t="shared" si="43"/>
        <v>551.77499999999998</v>
      </c>
      <c r="P21" s="176">
        <f>'[10]สรุปการคำนวณ ปี 2567'!Q21</f>
        <v>575</v>
      </c>
      <c r="Q21" s="177">
        <f t="shared" si="44"/>
        <v>1208.6499999999999</v>
      </c>
      <c r="R21" s="176">
        <f>'[10]สรุปการคำนวณ ปี 2567'!S21</f>
        <v>357.5</v>
      </c>
      <c r="S21" s="177">
        <f t="shared" si="45"/>
        <v>751.46499999999992</v>
      </c>
      <c r="T21" s="176">
        <f>'[10]สรุปการคำนวณ ปี 2567'!U21</f>
        <v>352.5</v>
      </c>
      <c r="U21" s="177">
        <f t="shared" si="46"/>
        <v>740.95499999999993</v>
      </c>
      <c r="V21" s="176">
        <f>'[10]สรุปการคำนวณ ปี 2567'!W21</f>
        <v>565</v>
      </c>
      <c r="W21" s="177">
        <f t="shared" si="47"/>
        <v>1187.6299999999999</v>
      </c>
      <c r="X21" s="176">
        <f>'[10]สรุปการคำนวณ ปี 2567'!Y21</f>
        <v>345</v>
      </c>
      <c r="Y21" s="177">
        <f t="shared" si="48"/>
        <v>725.18999999999994</v>
      </c>
      <c r="Z21" s="176">
        <f>'[10]สรุปการคำนวณ ปี 2567'!AA21</f>
        <v>325</v>
      </c>
      <c r="AA21" s="177">
        <f t="shared" ref="AA21:AA23" si="50">Z21*$C21</f>
        <v>683.15</v>
      </c>
      <c r="AB21" s="176">
        <f>'[10]สรุปการคำนวณ ปี 2567'!AC21</f>
        <v>300</v>
      </c>
      <c r="AC21" s="177">
        <f t="shared" si="49"/>
        <v>630.59999999999991</v>
      </c>
      <c r="AD21" s="174">
        <f t="shared" si="0"/>
        <v>10667.65</v>
      </c>
      <c r="AE21" s="167" t="s">
        <v>84</v>
      </c>
      <c r="AH21" s="174">
        <f t="shared" si="38"/>
        <v>5948.6599999999989</v>
      </c>
      <c r="AI21" s="163" t="s">
        <v>9</v>
      </c>
      <c r="AJ21" s="214">
        <f>SUM(AH21:AH25)/1000</f>
        <v>15.921786099999998</v>
      </c>
      <c r="AK21" s="214">
        <f>'สรุปการคำนวณ ปี 2568'!E41</f>
        <v>17.238972999999998</v>
      </c>
    </row>
    <row r="22" spans="1:44" ht="25.05" customHeight="1">
      <c r="A22" s="269"/>
      <c r="B22" s="171" t="s">
        <v>72</v>
      </c>
      <c r="C22" s="172">
        <v>0.79479999999999995</v>
      </c>
      <c r="D22" s="166" t="s">
        <v>16</v>
      </c>
      <c r="E22" s="166" t="s">
        <v>11</v>
      </c>
      <c r="F22" s="176"/>
      <c r="G22" s="177">
        <f t="shared" si="39"/>
        <v>0</v>
      </c>
      <c r="H22" s="176"/>
      <c r="I22" s="177">
        <f t="shared" si="40"/>
        <v>0</v>
      </c>
      <c r="J22" s="176"/>
      <c r="K22" s="177">
        <f t="shared" si="41"/>
        <v>0</v>
      </c>
      <c r="L22" s="176"/>
      <c r="M22" s="177">
        <f t="shared" si="42"/>
        <v>0</v>
      </c>
      <c r="N22" s="176"/>
      <c r="O22" s="177">
        <f t="shared" si="43"/>
        <v>0</v>
      </c>
      <c r="P22" s="176"/>
      <c r="Q22" s="177">
        <f t="shared" si="44"/>
        <v>0</v>
      </c>
      <c r="R22" s="176"/>
      <c r="S22" s="177">
        <f t="shared" si="45"/>
        <v>0</v>
      </c>
      <c r="T22" s="176"/>
      <c r="U22" s="177">
        <f t="shared" si="46"/>
        <v>0</v>
      </c>
      <c r="V22" s="176"/>
      <c r="W22" s="177">
        <f t="shared" si="47"/>
        <v>0</v>
      </c>
      <c r="X22" s="176"/>
      <c r="Y22" s="177">
        <f t="shared" si="48"/>
        <v>0</v>
      </c>
      <c r="Z22" s="176"/>
      <c r="AA22" s="177">
        <f t="shared" si="50"/>
        <v>0</v>
      </c>
      <c r="AB22" s="176"/>
      <c r="AC22" s="177">
        <f t="shared" si="49"/>
        <v>0</v>
      </c>
      <c r="AD22" s="174">
        <f t="shared" si="0"/>
        <v>0</v>
      </c>
      <c r="AE22" s="167" t="s">
        <v>84</v>
      </c>
      <c r="AH22" s="174">
        <f t="shared" si="38"/>
        <v>0</v>
      </c>
      <c r="AI22" s="163" t="s">
        <v>28</v>
      </c>
      <c r="AJ22" s="214">
        <f>SUM(AJ19:AJ21)</f>
        <v>82.980837494599996</v>
      </c>
      <c r="AK22" s="214">
        <f>SUM(AK19:AK21)</f>
        <v>74.872014494600009</v>
      </c>
      <c r="AM22" s="217">
        <f>(AK22-AJ22)/AK22</f>
        <v>-0.10830245525963268</v>
      </c>
    </row>
    <row r="23" spans="1:44" ht="25.05" customHeight="1">
      <c r="A23" s="269"/>
      <c r="B23" s="171" t="s">
        <v>73</v>
      </c>
      <c r="C23" s="172">
        <v>0.54100000000000004</v>
      </c>
      <c r="D23" s="166" t="s">
        <v>16</v>
      </c>
      <c r="E23" s="166" t="s">
        <v>11</v>
      </c>
      <c r="F23" s="176">
        <f>'[10]สรุปการคำนวณ ปี 2567'!G23</f>
        <v>590.1</v>
      </c>
      <c r="G23" s="177">
        <f t="shared" si="39"/>
        <v>319.24410000000006</v>
      </c>
      <c r="H23" s="176">
        <f>'[10]สรุปการคำนวณ ปี 2567'!I23</f>
        <v>607</v>
      </c>
      <c r="I23" s="177">
        <f t="shared" si="40"/>
        <v>328.387</v>
      </c>
      <c r="J23" s="176">
        <f>'[10]สรุปการคำนวณ ปี 2567'!K23</f>
        <v>529</v>
      </c>
      <c r="K23" s="177">
        <f t="shared" si="41"/>
        <v>286.18900000000002</v>
      </c>
      <c r="L23" s="176">
        <f>'[10]สรุปการคำนวณ ปี 2567'!M23</f>
        <v>550</v>
      </c>
      <c r="M23" s="177">
        <f t="shared" si="42"/>
        <v>297.55</v>
      </c>
      <c r="N23" s="176">
        <f>'[10]สรุปการคำนวณ ปี 2567'!O23</f>
        <v>499</v>
      </c>
      <c r="O23" s="177">
        <f t="shared" si="43"/>
        <v>269.959</v>
      </c>
      <c r="P23" s="176">
        <f>'[10]สรุปการคำนวณ ปี 2567'!Q23</f>
        <v>441</v>
      </c>
      <c r="Q23" s="177">
        <f t="shared" si="44"/>
        <v>238.58100000000002</v>
      </c>
      <c r="R23" s="176">
        <f>'[10]สรุปการคำนวณ ปี 2567'!S23</f>
        <v>480</v>
      </c>
      <c r="S23" s="177">
        <f t="shared" si="45"/>
        <v>259.68</v>
      </c>
      <c r="T23" s="176">
        <f>'[10]สรุปการคำนวณ ปี 2567'!U23</f>
        <v>489</v>
      </c>
      <c r="U23" s="177">
        <f t="shared" si="46"/>
        <v>264.54900000000004</v>
      </c>
      <c r="V23" s="176">
        <f>'[10]สรุปการคำนวณ ปี 2567'!W23</f>
        <v>567</v>
      </c>
      <c r="W23" s="177">
        <f t="shared" si="47"/>
        <v>306.74700000000001</v>
      </c>
      <c r="X23" s="176">
        <f>'[10]สรุปการคำนวณ ปี 2567'!Y23</f>
        <v>444</v>
      </c>
      <c r="Y23" s="177">
        <f t="shared" si="48"/>
        <v>240.20400000000001</v>
      </c>
      <c r="Z23" s="176">
        <f>'[10]สรุปการคำนวณ ปี 2567'!AA23</f>
        <v>483</v>
      </c>
      <c r="AA23" s="177">
        <f t="shared" si="50"/>
        <v>261.303</v>
      </c>
      <c r="AB23" s="176">
        <f>'[10]สรุปการคำนวณ ปี 2567'!AC23</f>
        <v>430</v>
      </c>
      <c r="AC23" s="177">
        <f t="shared" si="49"/>
        <v>232.63000000000002</v>
      </c>
      <c r="AD23" s="174">
        <f t="shared" si="0"/>
        <v>3305.0231000000003</v>
      </c>
      <c r="AE23" s="167" t="s">
        <v>84</v>
      </c>
      <c r="AH23" s="174">
        <f t="shared" si="38"/>
        <v>1739.9101000000001</v>
      </c>
      <c r="AR23" s="185"/>
    </row>
    <row r="24" spans="1:44" ht="25.05" customHeight="1">
      <c r="A24" s="269"/>
      <c r="B24" s="186" t="s">
        <v>29</v>
      </c>
      <c r="C24" s="172">
        <v>2.3199999999999998</v>
      </c>
      <c r="D24" s="166" t="s">
        <v>15</v>
      </c>
      <c r="E24" s="184" t="s">
        <v>10</v>
      </c>
      <c r="F24" s="176">
        <f>'[10]สรุปการคำนวณ ปี 2567'!G24</f>
        <v>613.70000000000005</v>
      </c>
      <c r="G24" s="102">
        <f t="shared" ref="G24" si="51">F24*C24</f>
        <v>1423.7840000000001</v>
      </c>
      <c r="H24" s="176">
        <f>'[10]สรุปการคำนวณ ปี 2567'!I24</f>
        <v>557.70000000000005</v>
      </c>
      <c r="I24" s="102">
        <f t="shared" ref="I24" si="52">H24*C24</f>
        <v>1293.864</v>
      </c>
      <c r="J24" s="176">
        <f>'[10]สรุปการคำนวณ ปี 2567'!K24</f>
        <v>543.9</v>
      </c>
      <c r="K24" s="102">
        <f t="shared" ref="K24" si="53">J24*C24</f>
        <v>1261.848</v>
      </c>
      <c r="L24" s="176">
        <f>'[10]สรุปการคำนวณ ปี 2567'!M24</f>
        <v>433.9</v>
      </c>
      <c r="M24" s="102">
        <f t="shared" ref="M24" si="54">L24*C24</f>
        <v>1006.6479999999999</v>
      </c>
      <c r="N24" s="176">
        <f>'[10]สรุปการคำนวณ ปี 2567'!O24</f>
        <v>813.4</v>
      </c>
      <c r="O24" s="102">
        <f t="shared" ref="O24" si="55">N24*C24</f>
        <v>1887.0879999999997</v>
      </c>
      <c r="P24" s="176">
        <f>'[10]สรุปการคำนวณ ปี 2567'!Q24</f>
        <v>586.20000000000005</v>
      </c>
      <c r="Q24" s="102">
        <f t="shared" ref="Q24" si="56">P24*C24</f>
        <v>1359.9839999999999</v>
      </c>
      <c r="R24" s="176">
        <f>'[10]สรุปการคำนวณ ปี 2567'!S24</f>
        <v>672.3</v>
      </c>
      <c r="S24" s="102">
        <f t="shared" ref="S24" si="57">R24*C24</f>
        <v>1559.7359999999999</v>
      </c>
      <c r="T24" s="176">
        <f>'[10]สรุปการคำนวณ ปี 2567'!U24</f>
        <v>536.1</v>
      </c>
      <c r="U24" s="102">
        <f t="shared" ref="U24" si="58">T24*C24</f>
        <v>1243.752</v>
      </c>
      <c r="V24" s="176">
        <f>'[10]สรุปการคำนวณ ปี 2567'!W24</f>
        <v>561.20000000000005</v>
      </c>
      <c r="W24" s="102">
        <f t="shared" ref="W24" si="59">V24*C24</f>
        <v>1301.9839999999999</v>
      </c>
      <c r="X24" s="176">
        <f>'[10]สรุปการคำนวณ ปี 2567'!Y24</f>
        <v>607.29999999999995</v>
      </c>
      <c r="Y24" s="102">
        <f t="shared" ref="Y24" si="60">X24*C24</f>
        <v>1408.9359999999997</v>
      </c>
      <c r="Z24" s="176">
        <f>'[10]สรุปการคำนวณ ปี 2567'!AA24</f>
        <v>596.5</v>
      </c>
      <c r="AA24" s="102">
        <f t="shared" ref="AA24" si="61">Z24*C24</f>
        <v>1383.8799999999999</v>
      </c>
      <c r="AB24" s="176">
        <f>'[10]สรุปการคำนวณ ปี 2567'!AC24</f>
        <v>463.3</v>
      </c>
      <c r="AC24" s="177">
        <f t="shared" si="49"/>
        <v>1074.856</v>
      </c>
      <c r="AD24" s="174">
        <f t="shared" si="0"/>
        <v>16206.36</v>
      </c>
      <c r="AE24" s="167" t="s">
        <v>84</v>
      </c>
      <c r="AH24" s="174">
        <f t="shared" si="38"/>
        <v>8233.2160000000003</v>
      </c>
      <c r="AK24" s="218">
        <f>SUM(AJ22:AK22)</f>
        <v>157.85285198920002</v>
      </c>
      <c r="AR24" s="187"/>
    </row>
    <row r="25" spans="1:44" ht="25.5" customHeight="1">
      <c r="A25" s="270"/>
      <c r="B25" s="188" t="s">
        <v>99</v>
      </c>
      <c r="C25" s="172">
        <v>2.7078000000000002</v>
      </c>
      <c r="D25" s="166" t="s">
        <v>13</v>
      </c>
      <c r="E25" s="166" t="s">
        <v>5</v>
      </c>
      <c r="F25" s="178"/>
      <c r="G25" s="173">
        <f t="shared" si="14"/>
        <v>0</v>
      </c>
      <c r="H25" s="178"/>
      <c r="I25" s="173">
        <f t="shared" si="15"/>
        <v>0</v>
      </c>
      <c r="J25" s="178"/>
      <c r="K25" s="173">
        <f t="shared" si="16"/>
        <v>0</v>
      </c>
      <c r="L25" s="178"/>
      <c r="M25" s="173">
        <f t="shared" si="17"/>
        <v>0</v>
      </c>
      <c r="N25" s="178"/>
      <c r="O25" s="173">
        <f t="shared" si="18"/>
        <v>0</v>
      </c>
      <c r="P25" s="178"/>
      <c r="Q25" s="173">
        <f t="shared" si="19"/>
        <v>0</v>
      </c>
      <c r="R25" s="178"/>
      <c r="S25" s="173">
        <f t="shared" si="20"/>
        <v>0</v>
      </c>
      <c r="T25" s="178"/>
      <c r="U25" s="173">
        <f t="shared" si="21"/>
        <v>0</v>
      </c>
      <c r="V25" s="178"/>
      <c r="W25" s="173">
        <f t="shared" si="22"/>
        <v>0</v>
      </c>
      <c r="X25" s="178"/>
      <c r="Y25" s="173">
        <f t="shared" si="23"/>
        <v>0</v>
      </c>
      <c r="Z25" s="178"/>
      <c r="AA25" s="173">
        <f t="shared" si="24"/>
        <v>0</v>
      </c>
      <c r="AB25" s="178"/>
      <c r="AC25" s="173">
        <f t="shared" si="25"/>
        <v>0</v>
      </c>
      <c r="AD25" s="174">
        <f t="shared" si="0"/>
        <v>0</v>
      </c>
      <c r="AE25" s="167" t="s">
        <v>84</v>
      </c>
      <c r="AH25" s="174">
        <f t="shared" si="38"/>
        <v>0</v>
      </c>
      <c r="AR25" s="187"/>
    </row>
    <row r="26" spans="1:44" s="110" customFormat="1" ht="25.5" customHeight="1">
      <c r="A26" s="271" t="s">
        <v>28</v>
      </c>
      <c r="B26" s="271"/>
      <c r="C26" s="271"/>
      <c r="D26" s="271"/>
      <c r="E26" s="271"/>
      <c r="F26" s="189"/>
      <c r="G26" s="190">
        <f t="shared" ref="G26:AD26" si="62">SUM(G8:G25)</f>
        <v>10396.1978124</v>
      </c>
      <c r="H26" s="190"/>
      <c r="I26" s="190">
        <f t="shared" si="62"/>
        <v>8816.5982869999989</v>
      </c>
      <c r="J26" s="190"/>
      <c r="K26" s="190">
        <f t="shared" si="62"/>
        <v>12736.7413318</v>
      </c>
      <c r="L26" s="190"/>
      <c r="M26" s="190">
        <f t="shared" si="62"/>
        <v>17268.6060536</v>
      </c>
      <c r="N26" s="190"/>
      <c r="O26" s="190">
        <f t="shared" si="62"/>
        <v>18281.042147799999</v>
      </c>
      <c r="P26" s="190"/>
      <c r="Q26" s="190">
        <f t="shared" si="62"/>
        <v>16264.7177498</v>
      </c>
      <c r="R26" s="190"/>
      <c r="S26" s="190">
        <f t="shared" si="62"/>
        <v>13751.788465000001</v>
      </c>
      <c r="T26" s="190"/>
      <c r="U26" s="190">
        <f t="shared" si="62"/>
        <v>13796.0094102</v>
      </c>
      <c r="V26" s="190"/>
      <c r="W26" s="190">
        <f t="shared" si="62"/>
        <v>13238.417838599999</v>
      </c>
      <c r="X26" s="190"/>
      <c r="Y26" s="190">
        <f t="shared" si="62"/>
        <v>13127.968959200001</v>
      </c>
      <c r="Z26" s="190"/>
      <c r="AA26" s="190">
        <f t="shared" si="62"/>
        <v>10727.7687398</v>
      </c>
      <c r="AB26" s="190"/>
      <c r="AC26" s="190">
        <f t="shared" si="62"/>
        <v>7389.7810099999997</v>
      </c>
      <c r="AD26" s="190">
        <f t="shared" si="62"/>
        <v>155795.63780520001</v>
      </c>
      <c r="AE26" s="191" t="s">
        <v>84</v>
      </c>
      <c r="AH26" s="190">
        <f t="shared" ref="AH26" si="63">SUM(AH8:AH25)</f>
        <v>82980.837494599997</v>
      </c>
      <c r="AR26" s="192"/>
    </row>
    <row r="27" spans="1:44" s="110" customFormat="1" ht="25.05" customHeight="1">
      <c r="A27" s="110" t="s">
        <v>89</v>
      </c>
      <c r="B27" s="145" t="s">
        <v>209</v>
      </c>
      <c r="F27" s="193"/>
      <c r="G27" s="185"/>
      <c r="J27" s="194"/>
      <c r="AR27" s="192"/>
    </row>
    <row r="28" spans="1:44" ht="25.05" customHeight="1">
      <c r="B28" s="145" t="s">
        <v>208</v>
      </c>
      <c r="K28" s="185"/>
      <c r="L28" s="185"/>
      <c r="M28" s="185"/>
      <c r="N28" s="185"/>
      <c r="P28" s="185"/>
      <c r="Q28" s="185"/>
      <c r="R28" s="185"/>
      <c r="S28" s="185"/>
      <c r="AR28" s="187"/>
    </row>
    <row r="29" spans="1:44" ht="25.05" customHeight="1">
      <c r="B29" s="195" t="s">
        <v>210</v>
      </c>
      <c r="K29" s="185"/>
      <c r="L29" s="185"/>
      <c r="M29" s="185"/>
      <c r="N29" s="185"/>
      <c r="P29" s="185"/>
      <c r="Q29" s="185"/>
      <c r="R29" s="185"/>
      <c r="S29" s="185"/>
      <c r="AR29" s="187"/>
    </row>
    <row r="30" spans="1:44" ht="25.05" customHeight="1">
      <c r="B30" s="195" t="s">
        <v>211</v>
      </c>
      <c r="K30" s="185"/>
      <c r="L30" s="185"/>
      <c r="M30" s="185"/>
      <c r="N30" s="185"/>
      <c r="P30" s="185"/>
      <c r="Q30" s="185"/>
      <c r="R30" s="185"/>
      <c r="S30" s="185"/>
      <c r="AR30" s="187"/>
    </row>
    <row r="31" spans="1:44" ht="25.05" customHeight="1">
      <c r="B31" s="195" t="s">
        <v>212</v>
      </c>
      <c r="K31" s="185"/>
      <c r="L31" s="185"/>
      <c r="M31" s="185"/>
      <c r="N31" s="185"/>
      <c r="P31" s="185"/>
      <c r="Q31" s="185"/>
      <c r="R31" s="185"/>
      <c r="S31" s="185"/>
      <c r="AR31" s="187"/>
    </row>
    <row r="32" spans="1:44" ht="25.05" customHeight="1">
      <c r="B32" s="195" t="s">
        <v>213</v>
      </c>
      <c r="K32" s="196"/>
      <c r="L32" s="197"/>
      <c r="M32" s="198"/>
      <c r="N32" s="196"/>
      <c r="P32" s="196"/>
      <c r="Q32" s="197"/>
      <c r="R32" s="198"/>
      <c r="S32" s="196"/>
    </row>
    <row r="33" spans="1:49" ht="25.05" customHeight="1">
      <c r="B33" s="195" t="s">
        <v>214</v>
      </c>
      <c r="K33" s="196"/>
      <c r="L33" s="197"/>
      <c r="M33" s="198"/>
      <c r="N33" s="196"/>
      <c r="P33" s="196"/>
      <c r="Q33" s="197"/>
      <c r="R33" s="198"/>
      <c r="S33" s="196"/>
      <c r="AW33" s="164"/>
    </row>
    <row r="34" spans="1:49" ht="25.05" customHeight="1">
      <c r="B34" s="145" t="s">
        <v>215</v>
      </c>
      <c r="K34" s="196"/>
      <c r="L34" s="197"/>
      <c r="M34" s="198"/>
      <c r="N34" s="196"/>
      <c r="P34" s="196"/>
      <c r="Q34" s="197"/>
      <c r="R34" s="198"/>
      <c r="S34" s="196"/>
      <c r="AW34" s="164"/>
    </row>
    <row r="35" spans="1:49" ht="25.05" customHeight="1">
      <c r="K35" s="196"/>
      <c r="L35" s="197"/>
      <c r="M35" s="198"/>
      <c r="N35" s="196"/>
      <c r="P35" s="196"/>
      <c r="Q35" s="197"/>
      <c r="R35" s="198"/>
      <c r="S35" s="196"/>
      <c r="AW35" s="164"/>
    </row>
    <row r="36" spans="1:49" ht="25.05" customHeight="1">
      <c r="B36" s="266" t="s">
        <v>265</v>
      </c>
      <c r="C36" s="266"/>
      <c r="D36" s="266"/>
      <c r="E36" s="266"/>
      <c r="J36" s="145"/>
      <c r="AW36" s="164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5"/>
      <c r="AW37" s="164"/>
    </row>
    <row r="38" spans="1:49" ht="25.05" customHeight="1">
      <c r="B38" s="86" t="s">
        <v>4</v>
      </c>
      <c r="C38" s="87">
        <f>(SUM(AD8:AD19))/1000</f>
        <v>9.0408595182000031</v>
      </c>
      <c r="D38" s="213">
        <f>(C38*100)/$C$41</f>
        <v>5.8030248122250345</v>
      </c>
      <c r="E38" s="86" t="s">
        <v>31</v>
      </c>
      <c r="J38" s="145"/>
      <c r="AW38" s="164"/>
    </row>
    <row r="39" spans="1:49" ht="25.05" customHeight="1">
      <c r="B39" s="86" t="s">
        <v>6</v>
      </c>
      <c r="C39" s="87">
        <f>$AD$20/1000</f>
        <v>116.57574518700001</v>
      </c>
      <c r="D39" s="213">
        <f>(C39*100)/$C$41</f>
        <v>74.826064984413222</v>
      </c>
      <c r="E39" s="86" t="s">
        <v>31</v>
      </c>
      <c r="J39" s="145"/>
      <c r="AW39" s="164"/>
    </row>
    <row r="40" spans="1:49" ht="25.05" customHeight="1">
      <c r="B40" s="86" t="s">
        <v>9</v>
      </c>
      <c r="C40" s="87">
        <f>SUM(AD21:AD24)/1000</f>
        <v>30.179033100000002</v>
      </c>
      <c r="D40" s="213">
        <f>(C40*100)/$C$41</f>
        <v>19.370910203361746</v>
      </c>
      <c r="E40" s="86" t="s">
        <v>31</v>
      </c>
      <c r="J40" s="145"/>
      <c r="AW40" s="164"/>
    </row>
    <row r="41" spans="1:49" ht="25.05" customHeight="1">
      <c r="A41" s="199"/>
      <c r="B41" s="86" t="s">
        <v>28</v>
      </c>
      <c r="C41" s="87">
        <f>SUM(C38:C40)</f>
        <v>155.79563780520002</v>
      </c>
      <c r="D41" s="88">
        <f>(C41*100)/$C$41</f>
        <v>100</v>
      </c>
      <c r="E41" s="86" t="s">
        <v>31</v>
      </c>
      <c r="J41" s="145"/>
      <c r="AW41" s="164"/>
    </row>
    <row r="42" spans="1:49" ht="25.05" customHeight="1">
      <c r="A42" s="199"/>
      <c r="B42" s="197"/>
      <c r="J42" s="145"/>
      <c r="AW42" s="164"/>
    </row>
    <row r="43" spans="1:49" ht="25.05" customHeight="1">
      <c r="A43" s="199"/>
      <c r="B43" s="197"/>
      <c r="J43" s="145"/>
      <c r="AW43" s="164"/>
    </row>
    <row r="44" spans="1:49" ht="25.05" customHeight="1">
      <c r="J44" s="145"/>
      <c r="AW44" s="164"/>
    </row>
    <row r="45" spans="1:49" ht="25.05" customHeight="1">
      <c r="J45" s="145"/>
      <c r="AW45" s="164"/>
    </row>
    <row r="46" spans="1:49" ht="25.05" customHeight="1">
      <c r="J46" s="145"/>
      <c r="AW46" s="164"/>
    </row>
    <row r="47" spans="1:49" ht="25.05" customHeight="1">
      <c r="J47" s="145"/>
    </row>
    <row r="48" spans="1:49" ht="25.05" customHeight="1">
      <c r="J48" s="145"/>
    </row>
    <row r="49" spans="10:10" ht="25.05" customHeight="1">
      <c r="J49" s="145"/>
    </row>
  </sheetData>
  <mergeCells count="27">
    <mergeCell ref="A21:A25"/>
    <mergeCell ref="A26:E26"/>
    <mergeCell ref="B36:E36"/>
    <mergeCell ref="V4:W4"/>
    <mergeCell ref="AH4:AH5"/>
    <mergeCell ref="X4:Y4"/>
    <mergeCell ref="A6:A19"/>
    <mergeCell ref="J4:K4"/>
    <mergeCell ref="L4:M4"/>
    <mergeCell ref="N4:O4"/>
    <mergeCell ref="P4:Q4"/>
    <mergeCell ref="T4:U4"/>
    <mergeCell ref="AJ16:AK16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</mergeCells>
  <pageMargins left="0.51181102362204722" right="0.11811023622047245" top="0.35433070866141736" bottom="0.35433070866141736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zoomScale="70" zoomScaleNormal="70" workbookViewId="0">
      <selection activeCell="Q12" sqref="Q12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09">
        <f>'สรุปการคำนวณ ปี 2568'!D77</f>
        <v>5488</v>
      </c>
      <c r="D3" s="209">
        <f>'สรุปการคำนวณ ปี 2568'!E77</f>
        <v>4862</v>
      </c>
      <c r="E3" s="209">
        <f>'สรุปการคำนวณ ปี 2568'!F78</f>
        <v>6061</v>
      </c>
      <c r="F3" s="209">
        <f>'สรุปการคำนวณ ปี 2568'!G77</f>
        <v>5272</v>
      </c>
      <c r="G3" s="209">
        <f>'สรุปการคำนวณ ปี 2568'!H77</f>
        <v>3841</v>
      </c>
      <c r="H3" s="209">
        <f>'สรุปการคำนวณ ปี 2568'!I77</f>
        <v>3674</v>
      </c>
      <c r="I3" s="209">
        <f>'สรุปการคำนวณ ปี 2568'!J77</f>
        <v>3841</v>
      </c>
      <c r="J3" s="209">
        <f>'สรุปการคำนวณ ปี 2568'!K77</f>
        <v>3841</v>
      </c>
      <c r="K3" s="209">
        <f>'สรุปการคำนวณ ปี 2568'!L77</f>
        <v>3674</v>
      </c>
      <c r="L3" s="209">
        <f>'สรุปการคำนวณ ปี 2568'!M77</f>
        <v>3841</v>
      </c>
      <c r="M3" s="209">
        <f>'สรุปการคำนวณ ปี 2568'!N77</f>
        <v>3674</v>
      </c>
      <c r="N3" s="209">
        <f>'สรุปการคำนวณ ปี 2568'!O77</f>
        <v>3841</v>
      </c>
      <c r="O3" s="1">
        <f>SUM(C3:N3)</f>
        <v>51910</v>
      </c>
      <c r="P3" s="7"/>
    </row>
    <row r="4" spans="1:24">
      <c r="B4" s="28" t="s">
        <v>51</v>
      </c>
      <c r="C4" s="207">
        <f>C2*C3*$Q$2</f>
        <v>1448.8320000000001</v>
      </c>
      <c r="D4" s="207">
        <f t="shared" ref="D4:N4" si="0">D2*D3*$Q$2</f>
        <v>1166.8800000000001</v>
      </c>
      <c r="E4" s="207">
        <f t="shared" si="0"/>
        <v>1527.3720000000001</v>
      </c>
      <c r="F4" s="207">
        <f t="shared" si="0"/>
        <v>1138.752</v>
      </c>
      <c r="G4" s="207">
        <f t="shared" si="0"/>
        <v>921.84</v>
      </c>
      <c r="H4" s="207">
        <f t="shared" si="0"/>
        <v>837.67200000000003</v>
      </c>
      <c r="I4" s="207">
        <f t="shared" si="0"/>
        <v>967.93200000000002</v>
      </c>
      <c r="J4" s="207">
        <f t="shared" si="0"/>
        <v>967.93200000000002</v>
      </c>
      <c r="K4" s="207">
        <f t="shared" si="0"/>
        <v>925.84800000000007</v>
      </c>
      <c r="L4" s="207">
        <f t="shared" si="0"/>
        <v>967.93200000000002</v>
      </c>
      <c r="M4" s="207">
        <f t="shared" si="0"/>
        <v>925.84800000000007</v>
      </c>
      <c r="N4" s="207">
        <f t="shared" si="0"/>
        <v>967.93200000000002</v>
      </c>
      <c r="O4" s="89">
        <f>SUM(C4:N4)</f>
        <v>12764.772000000003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51910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153238320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E3" sqref="E3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72" t="s">
        <v>79</v>
      </c>
      <c r="B1" s="273"/>
    </row>
    <row r="2" spans="1:16">
      <c r="A2" s="273"/>
      <c r="B2" s="273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2568'!G23</f>
        <v>598</v>
      </c>
      <c r="D3" s="90">
        <f>'สรุปการคำนวณ ปี 2568'!I23</f>
        <v>543</v>
      </c>
      <c r="E3" s="90">
        <f>'สรุปการคำนวณ ปี 2568'!K23</f>
        <v>563</v>
      </c>
      <c r="F3" s="90">
        <f>'สรุปการคำนวณ ปี 2568'!M23</f>
        <v>749</v>
      </c>
      <c r="G3" s="90">
        <f>'สรุปการคำนวณ ปี 2568'!O23</f>
        <v>437</v>
      </c>
      <c r="H3" s="90">
        <f>'สรุปการคำนวณ ปี 2568'!Q23</f>
        <v>670</v>
      </c>
      <c r="I3" s="90">
        <f>'สรุปการคำนวณ ปี 2568'!S23</f>
        <v>0</v>
      </c>
      <c r="J3" s="90">
        <f>'สรุปการคำนวณ ปี 2568'!U23</f>
        <v>0</v>
      </c>
      <c r="K3" s="90">
        <f>'สรุปการคำนวณ ปี 2568'!W23</f>
        <v>0</v>
      </c>
      <c r="L3" s="90">
        <f>'สรุปการคำนวณ ปี 2568'!Y23</f>
        <v>0</v>
      </c>
      <c r="M3" s="90">
        <f>'สรุปการคำนวณ ปี 2568'!AA23</f>
        <v>0</v>
      </c>
      <c r="N3" s="90">
        <f>'สรุปการคำนวณ ปี 2568'!AC23</f>
        <v>0</v>
      </c>
      <c r="O3" s="16">
        <f>SUM(C3:N3)</f>
        <v>3560</v>
      </c>
    </row>
    <row r="4" spans="1:16">
      <c r="A4" s="6" t="s">
        <v>71</v>
      </c>
      <c r="C4" s="205">
        <f>C3*0.8</f>
        <v>478.40000000000003</v>
      </c>
      <c r="D4" s="205">
        <f t="shared" ref="D4:O4" si="0">D3*0.8</f>
        <v>434.40000000000003</v>
      </c>
      <c r="E4" s="205">
        <f t="shared" si="0"/>
        <v>450.40000000000003</v>
      </c>
      <c r="F4" s="205">
        <f t="shared" si="0"/>
        <v>599.20000000000005</v>
      </c>
      <c r="G4" s="205">
        <f t="shared" si="0"/>
        <v>349.6</v>
      </c>
      <c r="H4" s="205">
        <f t="shared" si="0"/>
        <v>536</v>
      </c>
      <c r="I4" s="205">
        <f t="shared" si="0"/>
        <v>0</v>
      </c>
      <c r="J4" s="205">
        <f t="shared" si="0"/>
        <v>0</v>
      </c>
      <c r="K4" s="205">
        <f t="shared" si="0"/>
        <v>0</v>
      </c>
      <c r="L4" s="205">
        <f t="shared" si="0"/>
        <v>0</v>
      </c>
      <c r="M4" s="205">
        <f t="shared" si="0"/>
        <v>0</v>
      </c>
      <c r="N4" s="205">
        <f t="shared" si="0"/>
        <v>0</v>
      </c>
      <c r="O4" s="205">
        <f t="shared" si="0"/>
        <v>2848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242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478.40000000000003</v>
      </c>
      <c r="C12" s="25">
        <f t="shared" si="1"/>
        <v>434.40000000000003</v>
      </c>
      <c r="D12" s="25">
        <f t="shared" si="1"/>
        <v>450.40000000000003</v>
      </c>
      <c r="E12" s="25">
        <f t="shared" si="1"/>
        <v>599.20000000000005</v>
      </c>
      <c r="F12" s="25">
        <f t="shared" si="1"/>
        <v>349.6</v>
      </c>
      <c r="G12" s="25">
        <f t="shared" si="1"/>
        <v>536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>
        <f t="shared" si="1"/>
        <v>0</v>
      </c>
      <c r="N12" s="25">
        <f t="shared" si="1"/>
        <v>2848</v>
      </c>
    </row>
    <row r="13" spans="1:16">
      <c r="A13" s="27" t="s">
        <v>56</v>
      </c>
      <c r="B13" s="206">
        <f t="shared" ref="B13:N13" si="2">$H$7*B12*0.12</f>
        <v>2.8704000000000001</v>
      </c>
      <c r="C13" s="206">
        <f t="shared" si="2"/>
        <v>2.6064000000000003</v>
      </c>
      <c r="D13" s="206">
        <f t="shared" si="2"/>
        <v>2.7024000000000004</v>
      </c>
      <c r="E13" s="206">
        <f t="shared" si="2"/>
        <v>3.5952000000000006</v>
      </c>
      <c r="F13" s="206">
        <f t="shared" si="2"/>
        <v>2.0975999999999999</v>
      </c>
      <c r="G13" s="206">
        <f t="shared" si="2"/>
        <v>3.2159999999999997</v>
      </c>
      <c r="H13" s="206">
        <f t="shared" si="2"/>
        <v>0</v>
      </c>
      <c r="I13" s="206">
        <f t="shared" si="2"/>
        <v>0</v>
      </c>
      <c r="J13" s="206">
        <f t="shared" si="2"/>
        <v>0</v>
      </c>
      <c r="K13" s="206">
        <f t="shared" si="2"/>
        <v>0</v>
      </c>
      <c r="L13" s="206">
        <f t="shared" si="2"/>
        <v>0</v>
      </c>
      <c r="M13" s="206">
        <f t="shared" si="2"/>
        <v>0</v>
      </c>
      <c r="N13" s="206">
        <f t="shared" si="2"/>
        <v>17.088000000000001</v>
      </c>
    </row>
    <row r="14" spans="1:16">
      <c r="A14" s="6" t="s">
        <v>86</v>
      </c>
    </row>
    <row r="15" spans="1:16" ht="25.5" customHeight="1">
      <c r="A15" s="274" t="s">
        <v>93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</row>
    <row r="16" spans="1:16">
      <c r="A16" s="274" t="s">
        <v>94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28" zoomScaleNormal="70" zoomScaleSheetLayoutView="100" workbookViewId="0">
      <selection activeCell="J58" sqref="J58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282"/>
      <c r="B2" s="283" t="s">
        <v>100</v>
      </c>
      <c r="C2" s="282" t="s">
        <v>101</v>
      </c>
      <c r="D2" s="284" t="s">
        <v>102</v>
      </c>
      <c r="E2" s="285"/>
      <c r="F2" s="285"/>
      <c r="G2" s="285"/>
      <c r="H2" s="283" t="s">
        <v>103</v>
      </c>
      <c r="J2" s="280" t="s">
        <v>104</v>
      </c>
      <c r="K2" s="281"/>
    </row>
    <row r="3" spans="1:13" ht="15.6">
      <c r="A3" s="282"/>
      <c r="B3" s="283"/>
      <c r="C3" s="282"/>
      <c r="D3" s="32" t="s">
        <v>105</v>
      </c>
      <c r="E3" s="32" t="s">
        <v>106</v>
      </c>
      <c r="F3" s="32" t="s">
        <v>107</v>
      </c>
      <c r="G3" s="34" t="s">
        <v>44</v>
      </c>
      <c r="H3" s="283"/>
      <c r="J3" s="35" t="s">
        <v>108</v>
      </c>
      <c r="K3" s="36" t="s">
        <v>109</v>
      </c>
    </row>
    <row r="4" spans="1:13" ht="15.6">
      <c r="A4" s="282"/>
      <c r="B4" s="283"/>
      <c r="C4" s="282"/>
      <c r="D4" s="32" t="s">
        <v>110</v>
      </c>
      <c r="E4" s="32" t="s">
        <v>111</v>
      </c>
      <c r="F4" s="32" t="s">
        <v>112</v>
      </c>
      <c r="G4" s="34" t="s">
        <v>113</v>
      </c>
      <c r="H4" s="283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275" t="s">
        <v>188</v>
      </c>
      <c r="E67" s="275"/>
      <c r="F67" s="275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276" t="s">
        <v>186</v>
      </c>
      <c r="E87" s="276"/>
      <c r="F87" s="276"/>
      <c r="G87" s="74" t="s">
        <v>187</v>
      </c>
    </row>
    <row r="88" spans="1:8">
      <c r="B88" s="43"/>
      <c r="C88" s="41"/>
      <c r="D88" s="277" t="s">
        <v>188</v>
      </c>
      <c r="E88" s="278"/>
      <c r="F88" s="279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276" t="s">
        <v>186</v>
      </c>
      <c r="E98" s="276"/>
      <c r="F98" s="276"/>
      <c r="G98" s="74" t="s">
        <v>187</v>
      </c>
    </row>
    <row r="99" spans="1:7">
      <c r="B99" s="43"/>
      <c r="C99" s="41"/>
      <c r="D99" s="277" t="s">
        <v>188</v>
      </c>
      <c r="E99" s="278"/>
      <c r="F99" s="279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สรุปการคำนวณ ปี 2568</vt:lpstr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 2568'!Print_Area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2025-07-14T07:24:23Z</cp:lastPrinted>
  <dcterms:created xsi:type="dcterms:W3CDTF">2015-02-17T07:08:20Z</dcterms:created>
  <dcterms:modified xsi:type="dcterms:W3CDTF">2025-07-14T08:49:23Z</dcterms:modified>
</cp:coreProperties>
</file>