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Green office Maejo Universty สนอ.2017\สำนักงานมหาวิทยาลัย  Green Office 67 (หมวด 3)\"/>
    </mc:Choice>
  </mc:AlternateContent>
  <bookViews>
    <workbookView xWindow="-108" yWindow="-108" windowWidth="19416" windowHeight="10416" tabRatio="923"/>
  </bookViews>
  <sheets>
    <sheet name="สรุปการคำนวณ ปีฐาน" sheetId="1" r:id="rId1"/>
    <sheet name="CH4จากseptic tank" sheetId="4" r:id="rId2"/>
    <sheet name="CH4จากบ่อบำบัดไม่เติมอากาศ " sheetId="5" r:id="rId3"/>
    <sheet name="EF TGO AR5" sheetId="6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0" localSheetId="3">#REF!</definedName>
    <definedName name="\0">#REF!</definedName>
    <definedName name="\a" localSheetId="3">#REF!</definedName>
    <definedName name="\a">#REF!</definedName>
    <definedName name="\b" localSheetId="3">#REF!</definedName>
    <definedName name="\b">#REF!</definedName>
    <definedName name="\c" localSheetId="3">#REF!</definedName>
    <definedName name="\c">#REF!</definedName>
    <definedName name="\d" localSheetId="3">#REF!</definedName>
    <definedName name="\d">#REF!</definedName>
    <definedName name="\e" localSheetId="3">#REF!</definedName>
    <definedName name="\e">#REF!</definedName>
    <definedName name="\f" localSheetId="3">#REF!</definedName>
    <definedName name="\f">#REF!</definedName>
    <definedName name="\g" localSheetId="3">#REF!</definedName>
    <definedName name="\g">#REF!</definedName>
    <definedName name="\h" localSheetId="3">#REF!</definedName>
    <definedName name="\h">#REF!</definedName>
    <definedName name="\i" localSheetId="3">#REF!</definedName>
    <definedName name="\i">#REF!</definedName>
    <definedName name="\j" localSheetId="3">#REF!</definedName>
    <definedName name="\j">#REF!</definedName>
    <definedName name="\p" localSheetId="3">#REF!</definedName>
    <definedName name="\p">#REF!</definedName>
    <definedName name="\s" localSheetId="3">#REF!</definedName>
    <definedName name="\s">#REF!</definedName>
    <definedName name="\x" localSheetId="3">#REF!</definedName>
    <definedName name="\x">#REF!</definedName>
    <definedName name="\z" localSheetId="3">#REF!</definedName>
    <definedName name="\z">#REF!</definedName>
    <definedName name="___xlnm.Print_Area_11">"#N/A"</definedName>
    <definedName name="___xlnm.Print_Titles_14">#N/A</definedName>
    <definedName name="___xlnm.Print_Titles_14_1">#N/A</definedName>
    <definedName name="___xlnm.Print_Titles_14_2">#N/A</definedName>
    <definedName name="__shared_2_0_0">"#REF!*#REF!/1000"</definedName>
    <definedName name="__shared_2_0_0_1">"#REF!*#REF!/1000"</definedName>
    <definedName name="__shared_2_0_1">("#REF!*#REF!)/1000")</definedName>
    <definedName name="__shared_2_0_1_1">("#REF!*#REF!)/1000")</definedName>
    <definedName name="__shared_2_0_2">("#REF!*#REF!)/1000")</definedName>
    <definedName name="__shared_2_0_2_1">("#REF!*#REF!)/1000")</definedName>
    <definedName name="__shared_2_0_3">("#REF!*#REF!)/1000")</definedName>
    <definedName name="__shared_2_0_3_1">("#REF!*#REF!)/1000")</definedName>
    <definedName name="__shared_2_0_4">("#REF!*#REF!)/1000")</definedName>
    <definedName name="__shared_2_0_4_1">("#REF!*#REF!)/1000")</definedName>
    <definedName name="__shared_3_0_0">SUM("#REF!)")</definedName>
    <definedName name="__shared_3_0_0_1">SUM("#REF!)")</definedName>
    <definedName name="__xlnm.Print_Area_11">"#N/A"</definedName>
    <definedName name="__xlnm.Print_Titles_1">"#REF!"</definedName>
    <definedName name="__xlnm.Print_Titles_1_1">"#REF!"</definedName>
    <definedName name="__xlnm.Print_Titles_1_2">"#REF!"</definedName>
    <definedName name="__xlnm.Print_Titles_1_3">"#REF!"</definedName>
    <definedName name="__xlnm.Print_Titles_1_4">"#REF!"</definedName>
    <definedName name="__xlnm.Print_Titles_1_5">"#REF!"</definedName>
    <definedName name="__xlnm.Print_Titles_2">([1]PAPER!$A:$U,[1]PAPER!$1:$5)</definedName>
    <definedName name="A" localSheetId="3">#REF!</definedName>
    <definedName name="A">#REF!</definedName>
    <definedName name="B" localSheetId="3">#REF!</definedName>
    <definedName name="B">#REF!</definedName>
    <definedName name="BTU" localSheetId="3">[2]ม.ค.!$C$2</definedName>
    <definedName name="BTU">[3]ม.ค.!$C$2</definedName>
    <definedName name="BTU_16" localSheetId="3">#REF!</definedName>
    <definedName name="BTU_16">#REF!</definedName>
    <definedName name="BTU_17" localSheetId="3">#REF!</definedName>
    <definedName name="BTU_17">#REF!</definedName>
    <definedName name="BTU_18" localSheetId="3">#REF!</definedName>
    <definedName name="BTU_18">#REF!</definedName>
    <definedName name="BTU_19" localSheetId="3">#REF!</definedName>
    <definedName name="BTU_19">#REF!</definedName>
    <definedName name="BTU_20" localSheetId="3">#REF!</definedName>
    <definedName name="BTU_20">#REF!</definedName>
    <definedName name="BTU_21" localSheetId="3">#REF!</definedName>
    <definedName name="BTU_21">#REF!</definedName>
    <definedName name="BTU_22" localSheetId="3">#REF!</definedName>
    <definedName name="BTU_22">#REF!</definedName>
    <definedName name="BTU_23" localSheetId="3">#REF!</definedName>
    <definedName name="BTU_23">#REF!</definedName>
    <definedName name="BTU_24" localSheetId="3">#REF!</definedName>
    <definedName name="BTU_24">#REF!</definedName>
    <definedName name="BTU_25" localSheetId="3">#REF!</definedName>
    <definedName name="BTU_25">#REF!</definedName>
    <definedName name="BTU_26" localSheetId="3">#REF!</definedName>
    <definedName name="BTU_26">#REF!</definedName>
    <definedName name="C_" localSheetId="3">#REF!</definedName>
    <definedName name="C_">#REF!</definedName>
    <definedName name="Cal_16" localSheetId="3">#REF!</definedName>
    <definedName name="Cal_16">#REF!</definedName>
    <definedName name="Cal_17" localSheetId="3">#REF!</definedName>
    <definedName name="Cal_17">#REF!</definedName>
    <definedName name="Cal_18" localSheetId="3">#REF!</definedName>
    <definedName name="Cal_18">#REF!</definedName>
    <definedName name="Cal_19" localSheetId="3">#REF!</definedName>
    <definedName name="Cal_19">#REF!</definedName>
    <definedName name="Cal_20" localSheetId="3">#REF!</definedName>
    <definedName name="Cal_20">#REF!</definedName>
    <definedName name="Cal_21" localSheetId="3">#REF!</definedName>
    <definedName name="Cal_21">#REF!</definedName>
    <definedName name="Cal_22" localSheetId="3">#REF!</definedName>
    <definedName name="Cal_22">#REF!</definedName>
    <definedName name="Cal_23" localSheetId="3">#REF!</definedName>
    <definedName name="Cal_23">#REF!</definedName>
    <definedName name="Cal_24" localSheetId="3">#REF!</definedName>
    <definedName name="Cal_24">#REF!</definedName>
    <definedName name="Cal_25" localSheetId="3">#REF!</definedName>
    <definedName name="Cal_25">#REF!</definedName>
    <definedName name="Cal_26" localSheetId="3">#REF!</definedName>
    <definedName name="Cal_26">#REF!</definedName>
    <definedName name="CAT" localSheetId="3">#REF!</definedName>
    <definedName name="CAT">#REF!</definedName>
    <definedName name="D" localSheetId="3">#REF!</definedName>
    <definedName name="D">#REF!</definedName>
    <definedName name="DOG" localSheetId="3">#REF!</definedName>
    <definedName name="DOG">#REF!</definedName>
    <definedName name="E" localSheetId="3">#REF!</definedName>
    <definedName name="E">#REF!</definedName>
    <definedName name="Ein" localSheetId="3">#REF!</definedName>
    <definedName name="Ein">#REF!</definedName>
    <definedName name="Eout" localSheetId="3">#REF!</definedName>
    <definedName name="Eout">#REF!</definedName>
    <definedName name="Excel_BuiltIn__FilterDatabase">"#REF!"</definedName>
    <definedName name="Excel_BuiltIn__FilterDatabase_1">"#REF!"</definedName>
    <definedName name="Excel_BuiltIn__FilterDatabase_2">"#REF!"</definedName>
    <definedName name="Excel_BuiltIn__FilterDatabase_3">"#REF!"</definedName>
    <definedName name="Excel_BuiltIn_Print_Area_1">"#REF!"</definedName>
    <definedName name="Excel_BuiltIn_Print_Area_1_1">"#REF!"</definedName>
    <definedName name="Excel_BuiltIn_Print_Area_1_2">"#REF!"</definedName>
    <definedName name="Excel_BuiltIn_Print_Area_1_3">"#REF!"</definedName>
    <definedName name="Excel_BuiltIn_Print_Area_1_4">"#REF!"</definedName>
    <definedName name="Excel_BuiltIn_Print_Area_1_5">"#REF!"</definedName>
    <definedName name="F" localSheetId="3">#REF!</definedName>
    <definedName name="F">#REF!</definedName>
    <definedName name="Fuel">'[4]ม_ค_ _2_'!#REF!</definedName>
    <definedName name="Fuel_10">'[4]ก_ค_ _2_'!#REF!</definedName>
    <definedName name="Fuel_11">'[4]ส_ค_ _2_'!#REF!</definedName>
    <definedName name="Fuel_12">'[4]ก_ย_ _2_'!#REF!</definedName>
    <definedName name="Fuel_13">'[4]ต_ค_ _2_'!#REF!</definedName>
    <definedName name="Fuel_14">'[4]พ_ย_ _2_'!#REF!</definedName>
    <definedName name="Fuel_15">'[4]ธ_ค_ _2_'!#REF!</definedName>
    <definedName name="Fuel_16" localSheetId="3">#REF!</definedName>
    <definedName name="Fuel_16">#REF!</definedName>
    <definedName name="Fuel_17" localSheetId="3">#REF!</definedName>
    <definedName name="Fuel_17">#REF!</definedName>
    <definedName name="Fuel_18" localSheetId="3">#REF!</definedName>
    <definedName name="Fuel_18">#REF!</definedName>
    <definedName name="Fuel_19" localSheetId="3">#REF!</definedName>
    <definedName name="Fuel_19">#REF!</definedName>
    <definedName name="Fuel_20" localSheetId="3">#REF!</definedName>
    <definedName name="Fuel_20">#REF!</definedName>
    <definedName name="Fuel_21" localSheetId="3">#REF!</definedName>
    <definedName name="Fuel_21">#REF!</definedName>
    <definedName name="Fuel_22" localSheetId="3">#REF!</definedName>
    <definedName name="Fuel_22">#REF!</definedName>
    <definedName name="Fuel_23" localSheetId="3">#REF!</definedName>
    <definedName name="Fuel_23">#REF!</definedName>
    <definedName name="Fuel_24" localSheetId="3">#REF!</definedName>
    <definedName name="Fuel_24">#REF!</definedName>
    <definedName name="Fuel_25" localSheetId="3">#REF!</definedName>
    <definedName name="Fuel_25">#REF!</definedName>
    <definedName name="Fuel_26" localSheetId="3">#REF!</definedName>
    <definedName name="Fuel_26">#REF!</definedName>
    <definedName name="Fuel_5">'[4]ก_พ_ _2_'!#REF!</definedName>
    <definedName name="Fuel_6">'[4]ม___ค_ _2_'!#REF!</definedName>
    <definedName name="Fuel_7">'[4]เม_ย_ _2_'!#REF!</definedName>
    <definedName name="Fuel_8">'[4]พ_ค_ _2_'!#REF!</definedName>
    <definedName name="Fuel_9">'[4]ม__ย_ _2_'!#REF!</definedName>
    <definedName name="Fuel_i_10">'[4]ก_ค_ _2_'!#REF!</definedName>
    <definedName name="Fuel_i_11">'[4]ส_ค_ _2_'!#REF!</definedName>
    <definedName name="Fuel_i_12">'[4]ก_ย_ _2_'!#REF!</definedName>
    <definedName name="Fuel_i_13">'[4]ต_ค_ _2_'!#REF!</definedName>
    <definedName name="Fuel_i_14">'[4]พ_ย_ _2_'!#REF!</definedName>
    <definedName name="Fuel_i_15">'[4]ธ_ค_ _2_'!#REF!</definedName>
    <definedName name="Fuel_i_16" localSheetId="3">#REF!</definedName>
    <definedName name="Fuel_i_16">#REF!</definedName>
    <definedName name="Fuel_i_17" localSheetId="3">#REF!</definedName>
    <definedName name="Fuel_i_17">#REF!</definedName>
    <definedName name="Fuel_i_18" localSheetId="3">#REF!</definedName>
    <definedName name="Fuel_i_18">#REF!</definedName>
    <definedName name="Fuel_i_19" localSheetId="3">#REF!</definedName>
    <definedName name="Fuel_i_19">#REF!</definedName>
    <definedName name="Fuel_i_20" localSheetId="3">#REF!</definedName>
    <definedName name="Fuel_i_20">#REF!</definedName>
    <definedName name="Fuel_i_21" localSheetId="3">#REF!</definedName>
    <definedName name="Fuel_i_21">#REF!</definedName>
    <definedName name="Fuel_i_22" localSheetId="3">#REF!</definedName>
    <definedName name="Fuel_i_22">#REF!</definedName>
    <definedName name="Fuel_i_23" localSheetId="3">#REF!</definedName>
    <definedName name="Fuel_i_23">#REF!</definedName>
    <definedName name="Fuel_i_24" localSheetId="3">#REF!</definedName>
    <definedName name="Fuel_i_24">#REF!</definedName>
    <definedName name="Fuel_i_25" localSheetId="3">#REF!</definedName>
    <definedName name="Fuel_i_25">#REF!</definedName>
    <definedName name="Fuel_i_26" localSheetId="3">#REF!</definedName>
    <definedName name="Fuel_i_26">#REF!</definedName>
    <definedName name="Fuel_i_5">'[4]ก_พ_ _2_'!#REF!</definedName>
    <definedName name="Fuel_i_6">'[4]ม___ค_ _2_'!#REF!</definedName>
    <definedName name="Fuel_i_7">'[4]เม_ย_ _2_'!#REF!</definedName>
    <definedName name="Fuel_i_8">'[4]พ_ค_ _2_'!#REF!</definedName>
    <definedName name="Fuel_i_9">'[4]ม__ย_ _2_'!#REF!</definedName>
    <definedName name="Fuel_in" localSheetId="3">#REF!</definedName>
    <definedName name="Fuel_in">#REF!</definedName>
    <definedName name="FuelEnergy" localSheetId="3">#REF!</definedName>
    <definedName name="FuelEnergy">#REF!</definedName>
    <definedName name="G" localSheetId="3">#REF!</definedName>
    <definedName name="G">#REF!</definedName>
    <definedName name="Gross">'[4]ม_ค_ _2_'!#REF!</definedName>
    <definedName name="Gross_10">'[4]ก_ค_ _2_'!#REF!</definedName>
    <definedName name="Gross_11">'[4]ส_ค_ _2_'!#REF!</definedName>
    <definedName name="Gross_12">'[4]ก_ย_ _2_'!#REF!</definedName>
    <definedName name="Gross_13">'[4]ต_ค_ _2_'!#REF!</definedName>
    <definedName name="Gross_14">'[4]พ_ย_ _2_'!#REF!</definedName>
    <definedName name="Gross_15">'[4]ธ_ค_ _2_'!#REF!</definedName>
    <definedName name="Gross_16" localSheetId="3">#REF!</definedName>
    <definedName name="Gross_16">#REF!</definedName>
    <definedName name="Gross_17" localSheetId="3">#REF!</definedName>
    <definedName name="Gross_17">#REF!</definedName>
    <definedName name="Gross_18" localSheetId="3">#REF!</definedName>
    <definedName name="Gross_18">#REF!</definedName>
    <definedName name="Gross_19" localSheetId="3">#REF!</definedName>
    <definedName name="Gross_19">#REF!</definedName>
    <definedName name="Gross_20" localSheetId="3">#REF!</definedName>
    <definedName name="Gross_20">#REF!</definedName>
    <definedName name="Gross_21" localSheetId="3">#REF!</definedName>
    <definedName name="Gross_21">#REF!</definedName>
    <definedName name="Gross_22" localSheetId="3">#REF!</definedName>
    <definedName name="Gross_22">#REF!</definedName>
    <definedName name="Gross_23" localSheetId="3">#REF!</definedName>
    <definedName name="Gross_23">#REF!</definedName>
    <definedName name="Gross_24" localSheetId="3">#REF!</definedName>
    <definedName name="Gross_24">#REF!</definedName>
    <definedName name="Gross_25" localSheetId="3">#REF!</definedName>
    <definedName name="Gross_25">#REF!</definedName>
    <definedName name="Gross_26" localSheetId="3">#REF!</definedName>
    <definedName name="Gross_26">#REF!</definedName>
    <definedName name="Gross_5">'[4]ก_พ_ _2_'!#REF!</definedName>
    <definedName name="Gross_6">'[4]ม___ค_ _2_'!#REF!</definedName>
    <definedName name="Gross_7">'[4]เม_ย_ _2_'!#REF!</definedName>
    <definedName name="Gross_8">'[4]พ_ค_ _2_'!#REF!</definedName>
    <definedName name="Gross_9">'[4]ม__ย_ _2_'!#REF!</definedName>
    <definedName name="H" localSheetId="3">#REF!</definedName>
    <definedName name="H">#REF!</definedName>
    <definedName name="HEAD" localSheetId="3">#REF!</definedName>
    <definedName name="HEAD">#REF!</definedName>
    <definedName name="I" localSheetId="3">#REF!</definedName>
    <definedName name="I">#REF!</definedName>
    <definedName name="J" localSheetId="3">#REF!</definedName>
    <definedName name="J">#REF!</definedName>
    <definedName name="J._16" localSheetId="3">#REF!</definedName>
    <definedName name="J._16">#REF!</definedName>
    <definedName name="J._17" localSheetId="3">#REF!</definedName>
    <definedName name="J._17">#REF!</definedName>
    <definedName name="J._18" localSheetId="3">#REF!</definedName>
    <definedName name="J._18">#REF!</definedName>
    <definedName name="J._19" localSheetId="3">#REF!</definedName>
    <definedName name="J._19">#REF!</definedName>
    <definedName name="J._20" localSheetId="3">#REF!</definedName>
    <definedName name="J._20">#REF!</definedName>
    <definedName name="J._21" localSheetId="3">#REF!</definedName>
    <definedName name="J._21">#REF!</definedName>
    <definedName name="J._22" localSheetId="3">#REF!</definedName>
    <definedName name="J._22">#REF!</definedName>
    <definedName name="J._23" localSheetId="3">#REF!</definedName>
    <definedName name="J._23">#REF!</definedName>
    <definedName name="J._24" localSheetId="3">#REF!</definedName>
    <definedName name="J._24">#REF!</definedName>
    <definedName name="J._25" localSheetId="3">#REF!</definedName>
    <definedName name="J._25">#REF!</definedName>
    <definedName name="J._26" localSheetId="3">#REF!</definedName>
    <definedName name="J._26">#REF!</definedName>
    <definedName name="kJ" localSheetId="3">#REF!</definedName>
    <definedName name="kJ">#REF!</definedName>
    <definedName name="LHV" localSheetId="3">#REF!</definedName>
    <definedName name="LHV">#REF!</definedName>
    <definedName name="M" localSheetId="3">#REF!</definedName>
    <definedName name="M">#REF!</definedName>
    <definedName name="MONTHL1" localSheetId="3">#REF!</definedName>
    <definedName name="MONTHL1">#REF!</definedName>
    <definedName name="Net">'[4]ม_ค_ _2_'!#REF!</definedName>
    <definedName name="Net_10">'[4]ก_ค_ _2_'!#REF!</definedName>
    <definedName name="Net_11">'[4]ส_ค_ _2_'!#REF!</definedName>
    <definedName name="Net_12">'[4]ก_ย_ _2_'!#REF!</definedName>
    <definedName name="Net_13">'[4]ต_ค_ _2_'!#REF!</definedName>
    <definedName name="Net_14">'[4]พ_ย_ _2_'!#REF!</definedName>
    <definedName name="Net_15">'[4]ธ_ค_ _2_'!#REF!</definedName>
    <definedName name="Net_16" localSheetId="3">#REF!</definedName>
    <definedName name="Net_16">#REF!</definedName>
    <definedName name="Net_17" localSheetId="3">#REF!</definedName>
    <definedName name="Net_17">#REF!</definedName>
    <definedName name="Net_18" localSheetId="3">#REF!</definedName>
    <definedName name="Net_18">#REF!</definedName>
    <definedName name="Net_19" localSheetId="3">#REF!</definedName>
    <definedName name="Net_19">#REF!</definedName>
    <definedName name="Net_20" localSheetId="3">#REF!</definedName>
    <definedName name="Net_20">#REF!</definedName>
    <definedName name="Net_21" localSheetId="3">#REF!</definedName>
    <definedName name="Net_21">#REF!</definedName>
    <definedName name="Net_22" localSheetId="3">#REF!</definedName>
    <definedName name="Net_22">#REF!</definedName>
    <definedName name="Net_23" localSheetId="3">#REF!</definedName>
    <definedName name="Net_23">#REF!</definedName>
    <definedName name="Net_24" localSheetId="3">#REF!</definedName>
    <definedName name="Net_24">#REF!</definedName>
    <definedName name="Net_25" localSheetId="3">#REF!</definedName>
    <definedName name="Net_25">#REF!</definedName>
    <definedName name="Net_26" localSheetId="3">#REF!</definedName>
    <definedName name="Net_26">#REF!</definedName>
    <definedName name="Net_5">'[4]ก_พ_ _2_'!#REF!</definedName>
    <definedName name="Net_6">'[4]ม___ค_ _2_'!#REF!</definedName>
    <definedName name="Net_7">'[4]เม_ย_ _2_'!#REF!</definedName>
    <definedName name="Net_8">'[4]พ_ค_ _2_'!#REF!</definedName>
    <definedName name="Net_9">'[4]ม__ย_ _2_'!#REF!</definedName>
    <definedName name="PoEnergy" localSheetId="3">#REF!</definedName>
    <definedName name="PoEnergy">#REF!</definedName>
    <definedName name="Power_10">'[4]ก_ค_ _2_'!#REF!</definedName>
    <definedName name="Power_11">'[4]ส_ค_ _2_'!#REF!</definedName>
    <definedName name="Power_12">'[4]ก_ย_ _2_'!#REF!</definedName>
    <definedName name="Power_13">'[4]ต_ค_ _2_'!#REF!</definedName>
    <definedName name="Power_14">'[4]พ_ย_ _2_'!#REF!</definedName>
    <definedName name="Power_15">'[4]ธ_ค_ _2_'!#REF!</definedName>
    <definedName name="Power_16" localSheetId="3">#REF!</definedName>
    <definedName name="Power_16">#REF!</definedName>
    <definedName name="Power_17" localSheetId="3">#REF!</definedName>
    <definedName name="Power_17">#REF!</definedName>
    <definedName name="Power_18" localSheetId="3">#REF!</definedName>
    <definedName name="Power_18">#REF!</definedName>
    <definedName name="Power_19" localSheetId="3">#REF!</definedName>
    <definedName name="Power_19">#REF!</definedName>
    <definedName name="Power_20" localSheetId="3">#REF!</definedName>
    <definedName name="Power_20">#REF!</definedName>
    <definedName name="Power_21" localSheetId="3">#REF!</definedName>
    <definedName name="Power_21">#REF!</definedName>
    <definedName name="Power_22" localSheetId="3">#REF!</definedName>
    <definedName name="Power_22">#REF!</definedName>
    <definedName name="Power_23" localSheetId="3">#REF!</definedName>
    <definedName name="Power_23">#REF!</definedName>
    <definedName name="Power_24" localSheetId="3">#REF!</definedName>
    <definedName name="Power_24">#REF!</definedName>
    <definedName name="Power_25" localSheetId="3">#REF!</definedName>
    <definedName name="Power_25">#REF!</definedName>
    <definedName name="Power_26" localSheetId="3">#REF!</definedName>
    <definedName name="Power_26">#REF!</definedName>
    <definedName name="Power_5">'[4]ก_พ_ _2_'!#REF!</definedName>
    <definedName name="Power_6">'[4]ม___ค_ _2_'!#REF!</definedName>
    <definedName name="Power_7">'[4]เม_ย_ _2_'!#REF!</definedName>
    <definedName name="Power_8">'[4]พ_ค_ _2_'!#REF!</definedName>
    <definedName name="Power_9">'[4]ม__ย_ _2_'!#REF!</definedName>
    <definedName name="Power_i_10">'[4]ก_ค_ _2_'!#REF!</definedName>
    <definedName name="Power_i_11">'[4]ส_ค_ _2_'!#REF!</definedName>
    <definedName name="Power_i_12">'[4]ก_ย_ _2_'!#REF!</definedName>
    <definedName name="Power_i_13">'[4]ต_ค_ _2_'!#REF!</definedName>
    <definedName name="Power_i_14">'[4]พ_ย_ _2_'!#REF!</definedName>
    <definedName name="Power_i_15">'[4]ธ_ค_ _2_'!#REF!</definedName>
    <definedName name="Power_i_16" localSheetId="3">#REF!</definedName>
    <definedName name="Power_i_16">#REF!</definedName>
    <definedName name="Power_i_17" localSheetId="3">#REF!</definedName>
    <definedName name="Power_i_17">#REF!</definedName>
    <definedName name="Power_i_18" localSheetId="3">#REF!</definedName>
    <definedName name="Power_i_18">#REF!</definedName>
    <definedName name="Power_i_19" localSheetId="3">#REF!</definedName>
    <definedName name="Power_i_19">#REF!</definedName>
    <definedName name="Power_i_20" localSheetId="3">#REF!</definedName>
    <definedName name="Power_i_20">#REF!</definedName>
    <definedName name="Power_i_21" localSheetId="3">#REF!</definedName>
    <definedName name="Power_i_21">#REF!</definedName>
    <definedName name="Power_i_22" localSheetId="3">#REF!</definedName>
    <definedName name="Power_i_22">#REF!</definedName>
    <definedName name="Power_i_23" localSheetId="3">#REF!</definedName>
    <definedName name="Power_i_23">#REF!</definedName>
    <definedName name="Power_i_24" localSheetId="3">#REF!</definedName>
    <definedName name="Power_i_24">#REF!</definedName>
    <definedName name="Power_i_25" localSheetId="3">#REF!</definedName>
    <definedName name="Power_i_25">#REF!</definedName>
    <definedName name="Power_i_26" localSheetId="3">#REF!</definedName>
    <definedName name="Power_i_26">#REF!</definedName>
    <definedName name="Power_i_5">'[4]ก_พ_ _2_'!#REF!</definedName>
    <definedName name="Power_i_6">'[4]ม___ค_ _2_'!#REF!</definedName>
    <definedName name="Power_i_7">'[4]เม_ย_ _2_'!#REF!</definedName>
    <definedName name="Power_i_8">'[4]พ_ค_ _2_'!#REF!</definedName>
    <definedName name="Power_i_9">'[4]ม__ย_ _2_'!#REF!</definedName>
    <definedName name="Power_o">'[4]ม_ค_ _2_'!#REF!</definedName>
    <definedName name="Power_o_10">'[4]ก_ค_ _2_'!#REF!</definedName>
    <definedName name="Power_o_11">'[4]ส_ค_ _2_'!#REF!</definedName>
    <definedName name="Power_o_12">'[4]ก_ย_ _2_'!#REF!</definedName>
    <definedName name="Power_o_13">'[4]ต_ค_ _2_'!#REF!</definedName>
    <definedName name="Power_o_14">'[4]พ_ย_ _2_'!#REF!</definedName>
    <definedName name="Power_o_15">'[4]ธ_ค_ _2_'!#REF!</definedName>
    <definedName name="Power_o_16" localSheetId="3">#REF!</definedName>
    <definedName name="Power_o_16">#REF!</definedName>
    <definedName name="Power_o_17" localSheetId="3">#REF!</definedName>
    <definedName name="Power_o_17">#REF!</definedName>
    <definedName name="Power_o_18" localSheetId="3">#REF!</definedName>
    <definedName name="Power_o_18">#REF!</definedName>
    <definedName name="Power_o_19" localSheetId="3">#REF!</definedName>
    <definedName name="Power_o_19">#REF!</definedName>
    <definedName name="Power_o_20" localSheetId="3">#REF!</definedName>
    <definedName name="Power_o_20">#REF!</definedName>
    <definedName name="Power_o_21" localSheetId="3">#REF!</definedName>
    <definedName name="Power_o_21">#REF!</definedName>
    <definedName name="Power_o_22" localSheetId="3">#REF!</definedName>
    <definedName name="Power_o_22">#REF!</definedName>
    <definedName name="Power_o_23" localSheetId="3">#REF!</definedName>
    <definedName name="Power_o_23">#REF!</definedName>
    <definedName name="Power_o_24" localSheetId="3">#REF!</definedName>
    <definedName name="Power_o_24">#REF!</definedName>
    <definedName name="Power_o_25" localSheetId="3">#REF!</definedName>
    <definedName name="Power_o_25">#REF!</definedName>
    <definedName name="Power_o_26" localSheetId="3">#REF!</definedName>
    <definedName name="Power_o_26">#REF!</definedName>
    <definedName name="Power_o_5">'[4]ก_พ_ _2_'!#REF!</definedName>
    <definedName name="Power_o_6">'[4]ม___ค_ _2_'!#REF!</definedName>
    <definedName name="Power_o_7">'[4]เม_ย_ _2_'!#REF!</definedName>
    <definedName name="Power_o_8">'[4]พ_ค_ _2_'!#REF!</definedName>
    <definedName name="Power_o_9">'[4]ม__ย_ _2_'!#REF!</definedName>
    <definedName name="_xlnm.Print_Area" localSheetId="3">'EF TGO AR5'!$A$1:$L$128</definedName>
    <definedName name="_xlnm.Print_Area" localSheetId="0">'สรุปการคำนวณ ปีฐาน'!$A$1:$AE$42</definedName>
    <definedName name="Print_Area_MI" localSheetId="3">#REF!</definedName>
    <definedName name="Print_Area_MI">#REF!</definedName>
    <definedName name="Serv" localSheetId="3">#REF!</definedName>
    <definedName name="Serv">#REF!</definedName>
    <definedName name="Servc" localSheetId="3">#REF!</definedName>
    <definedName name="Servc">#REF!</definedName>
    <definedName name="Service_10">'[4]ก_ค_ _2_'!#REF!</definedName>
    <definedName name="Service_11">'[4]ส_ค_ _2_'!#REF!</definedName>
    <definedName name="Service_12">'[4]ก_ย_ _2_'!#REF!</definedName>
    <definedName name="Service_13">'[4]ต_ค_ _2_'!#REF!</definedName>
    <definedName name="Service_14">'[4]พ_ย_ _2_'!#REF!</definedName>
    <definedName name="Service_15">'[4]ธ_ค_ _2_'!#REF!</definedName>
    <definedName name="Service_16" localSheetId="3">#REF!</definedName>
    <definedName name="Service_16">#REF!</definedName>
    <definedName name="Service_17" localSheetId="3">#REF!</definedName>
    <definedName name="Service_17">#REF!</definedName>
    <definedName name="Service_18" localSheetId="3">#REF!</definedName>
    <definedName name="Service_18">#REF!</definedName>
    <definedName name="Service_19" localSheetId="3">#REF!</definedName>
    <definedName name="Service_19">#REF!</definedName>
    <definedName name="Service_20" localSheetId="3">#REF!</definedName>
    <definedName name="Service_20">#REF!</definedName>
    <definedName name="Service_21" localSheetId="3">#REF!</definedName>
    <definedName name="Service_21">#REF!</definedName>
    <definedName name="Service_22" localSheetId="3">#REF!</definedName>
    <definedName name="Service_22">#REF!</definedName>
    <definedName name="Service_23" localSheetId="3">#REF!</definedName>
    <definedName name="Service_23">#REF!</definedName>
    <definedName name="Service_24" localSheetId="3">#REF!</definedName>
    <definedName name="Service_24">#REF!</definedName>
    <definedName name="Service_25" localSheetId="3">#REF!</definedName>
    <definedName name="Service_25">#REF!</definedName>
    <definedName name="Service_26" localSheetId="3">#REF!</definedName>
    <definedName name="Service_26">#REF!</definedName>
    <definedName name="Service_5">'[4]ก_พ_ _2_'!#REF!</definedName>
    <definedName name="Service_6">'[4]ม___ค_ _2_'!#REF!</definedName>
    <definedName name="Service_7">'[4]เม_ย_ _2_'!#REF!</definedName>
    <definedName name="Service_8">'[4]พ_ค_ _2_'!#REF!</definedName>
    <definedName name="Service_9">'[4]ม__ย_ _2_'!#REF!</definedName>
    <definedName name="ThEnergy" localSheetId="3">#REF!</definedName>
    <definedName name="ThEnergy">#REF!</definedName>
    <definedName name="Thermal">'[4]ม_ค_ _2_'!#REF!</definedName>
    <definedName name="Thermal_10">'[4]ก_ค_ _2_'!#REF!</definedName>
    <definedName name="Thermal_11">'[4]ส_ค_ _2_'!#REF!</definedName>
    <definedName name="Thermal_12">'[4]ก_ย_ _2_'!#REF!</definedName>
    <definedName name="Thermal_13">'[4]ต_ค_ _2_'!#REF!</definedName>
    <definedName name="Thermal_14">'[4]พ_ย_ _2_'!#REF!</definedName>
    <definedName name="Thermal_15">'[4]ธ_ค_ _2_'!#REF!</definedName>
    <definedName name="Thermal_16" localSheetId="3">#REF!</definedName>
    <definedName name="Thermal_16">#REF!</definedName>
    <definedName name="Thermal_17" localSheetId="3">#REF!</definedName>
    <definedName name="Thermal_17">#REF!</definedName>
    <definedName name="Thermal_18" localSheetId="3">#REF!</definedName>
    <definedName name="Thermal_18">#REF!</definedName>
    <definedName name="Thermal_19" localSheetId="3">#REF!</definedName>
    <definedName name="Thermal_19">#REF!</definedName>
    <definedName name="Thermal_20" localSheetId="3">#REF!</definedName>
    <definedName name="Thermal_20">#REF!</definedName>
    <definedName name="Thermal_21" localSheetId="3">#REF!</definedName>
    <definedName name="Thermal_21">#REF!</definedName>
    <definedName name="Thermal_22" localSheetId="3">#REF!</definedName>
    <definedName name="Thermal_22">#REF!</definedName>
    <definedName name="Thermal_23" localSheetId="3">#REF!</definedName>
    <definedName name="Thermal_23">#REF!</definedName>
    <definedName name="Thermal_24" localSheetId="3">#REF!</definedName>
    <definedName name="Thermal_24">#REF!</definedName>
    <definedName name="Thermal_25" localSheetId="3">#REF!</definedName>
    <definedName name="Thermal_25">#REF!</definedName>
    <definedName name="Thermal_26" localSheetId="3">#REF!</definedName>
    <definedName name="Thermal_26">#REF!</definedName>
    <definedName name="Thermal_5">'[4]ก_พ_ _2_'!#REF!</definedName>
    <definedName name="Thermal_6">'[4]ม___ค_ _2_'!#REF!</definedName>
    <definedName name="Thermal_7">'[4]เม_ย_ _2_'!#REF!</definedName>
    <definedName name="Thermal_8">'[4]พ_ค_ _2_'!#REF!</definedName>
    <definedName name="Thermal_9">'[4]ม__ย_ _2_'!#REF!</definedName>
    <definedName name="Thermal_i_10">'[4]ก_ค_ _2_'!#REF!</definedName>
    <definedName name="Thermal_i_11">'[4]ส_ค_ _2_'!#REF!</definedName>
    <definedName name="Thermal_i_12">'[4]ก_ย_ _2_'!#REF!</definedName>
    <definedName name="Thermal_i_13">'[4]ต_ค_ _2_'!#REF!</definedName>
    <definedName name="Thermal_i_14">'[4]พ_ย_ _2_'!#REF!</definedName>
    <definedName name="Thermal_i_15">'[4]ธ_ค_ _2_'!#REF!</definedName>
    <definedName name="Thermal_i_16" localSheetId="3">#REF!</definedName>
    <definedName name="Thermal_i_16">#REF!</definedName>
    <definedName name="Thermal_i_17" localSheetId="3">#REF!</definedName>
    <definedName name="Thermal_i_17">#REF!</definedName>
    <definedName name="Thermal_i_18" localSheetId="3">#REF!</definedName>
    <definedName name="Thermal_i_18">#REF!</definedName>
    <definedName name="Thermal_i_19" localSheetId="3">#REF!</definedName>
    <definedName name="Thermal_i_19">#REF!</definedName>
    <definedName name="Thermal_i_20" localSheetId="3">#REF!</definedName>
    <definedName name="Thermal_i_20">#REF!</definedName>
    <definedName name="Thermal_i_21" localSheetId="3">#REF!</definedName>
    <definedName name="Thermal_i_21">#REF!</definedName>
    <definedName name="Thermal_i_22" localSheetId="3">#REF!</definedName>
    <definedName name="Thermal_i_22">#REF!</definedName>
    <definedName name="Thermal_i_23" localSheetId="3">#REF!</definedName>
    <definedName name="Thermal_i_23">#REF!</definedName>
    <definedName name="Thermal_i_24" localSheetId="3">#REF!</definedName>
    <definedName name="Thermal_i_24">#REF!</definedName>
    <definedName name="Thermal_i_25" localSheetId="3">#REF!</definedName>
    <definedName name="Thermal_i_25">#REF!</definedName>
    <definedName name="Thermal_i_26" localSheetId="3">#REF!</definedName>
    <definedName name="Thermal_i_26">#REF!</definedName>
    <definedName name="Thermal_i_5">'[4]ก_พ_ _2_'!#REF!</definedName>
    <definedName name="Thermal_i_6">'[4]ม___ค_ _2_'!#REF!</definedName>
    <definedName name="Thermal_i_7">'[4]เม_ย_ _2_'!#REF!</definedName>
    <definedName name="Thermal_i_8">'[4]พ_ค_ _2_'!#REF!</definedName>
    <definedName name="Thermal_i_9">'[4]ม__ย_ _2_'!#REF!</definedName>
    <definedName name="Thermal_o">'[4]ม_ค_ _2_'!#REF!</definedName>
    <definedName name="Thermal_o_10">'[4]ก_ค_ _2_'!#REF!</definedName>
    <definedName name="Thermal_o_11">'[4]ส_ค_ _2_'!#REF!</definedName>
    <definedName name="Thermal_o_12">'[4]ก_ย_ _2_'!#REF!</definedName>
    <definedName name="Thermal_o_13">'[4]ต_ค_ _2_'!#REF!</definedName>
    <definedName name="Thermal_o_14">'[4]พ_ย_ _2_'!#REF!</definedName>
    <definedName name="Thermal_o_15">'[4]ธ_ค_ _2_'!#REF!</definedName>
    <definedName name="Thermal_o_16" localSheetId="3">#REF!</definedName>
    <definedName name="Thermal_o_16">#REF!</definedName>
    <definedName name="Thermal_o_17" localSheetId="3">#REF!</definedName>
    <definedName name="Thermal_o_17">#REF!</definedName>
    <definedName name="Thermal_o_18" localSheetId="3">#REF!</definedName>
    <definedName name="Thermal_o_18">#REF!</definedName>
    <definedName name="Thermal_o_19" localSheetId="3">#REF!</definedName>
    <definedName name="Thermal_o_19">#REF!</definedName>
    <definedName name="Thermal_o_20" localSheetId="3">#REF!</definedName>
    <definedName name="Thermal_o_20">#REF!</definedName>
    <definedName name="Thermal_o_21" localSheetId="3">#REF!</definedName>
    <definedName name="Thermal_o_21">#REF!</definedName>
    <definedName name="Thermal_o_22" localSheetId="3">#REF!</definedName>
    <definedName name="Thermal_o_22">#REF!</definedName>
    <definedName name="Thermal_o_23" localSheetId="3">#REF!</definedName>
    <definedName name="Thermal_o_23">#REF!</definedName>
    <definedName name="Thermal_o_24" localSheetId="3">#REF!</definedName>
    <definedName name="Thermal_o_24">#REF!</definedName>
    <definedName name="Thermal_o_25" localSheetId="3">#REF!</definedName>
    <definedName name="Thermal_o_25">#REF!</definedName>
    <definedName name="Thermal_o_26" localSheetId="3">#REF!</definedName>
    <definedName name="Thermal_o_26">#REF!</definedName>
    <definedName name="Thermal_o_5">'[4]ก_พ_ _2_'!#REF!</definedName>
    <definedName name="Thermal_o_6">'[4]ม___ค_ _2_'!#REF!</definedName>
    <definedName name="Thermal_o_7">'[4]เม_ย_ _2_'!#REF!</definedName>
    <definedName name="Thermal_o_8">'[4]พ_ค_ _2_'!#REF!</definedName>
    <definedName name="Thermal_o_9">'[4]ม__ย_ _2_'!#REF!</definedName>
    <definedName name="Tin" localSheetId="3">#REF!</definedName>
    <definedName name="Tin">#REF!</definedName>
    <definedName name="Tout" localSheetId="3">#REF!</definedName>
    <definedName name="Tout">#REF!</definedName>
    <definedName name="X" localSheetId="3">#REF!</definedName>
    <definedName name="X">#REF!</definedName>
    <definedName name="Y" localSheetId="3">#REF!</definedName>
    <definedName name="Y">#REF!</definedName>
    <definedName name="Z" localSheetId="3">#REF!</definedName>
    <definedName name="Z">#REF!</definedName>
    <definedName name="Z_BORDER" localSheetId="3">#REF!</definedName>
    <definedName name="Z_BORDER">#REF!</definedName>
    <definedName name="กนื่ก่ากดสส">#REF!</definedName>
    <definedName name="กิจกรรม">#REF!</definedName>
    <definedName name="กิจกรรม_v1">#REF!</definedName>
    <definedName name="จำนวนผู้โดยสาร">#REF!</definedName>
    <definedName name="น้ำ">#REF!</definedName>
    <definedName name="โส_1">'[4]ก_ย_ _2_'!#REF!</definedName>
  </definedNames>
  <calcPr calcId="162913"/>
</workbook>
</file>

<file path=xl/calcChain.xml><?xml version="1.0" encoding="utf-8"?>
<calcChain xmlns="http://schemas.openxmlformats.org/spreadsheetml/2006/main">
  <c r="AB13" i="1" l="1"/>
  <c r="Z13" i="1"/>
  <c r="X13" i="1"/>
  <c r="V13" i="1"/>
  <c r="T13" i="1"/>
  <c r="R13" i="1"/>
  <c r="P13" i="1"/>
  <c r="N13" i="1"/>
  <c r="L13" i="1"/>
  <c r="J13" i="1"/>
  <c r="H13" i="1"/>
  <c r="AB12" i="1"/>
  <c r="Z12" i="1"/>
  <c r="X12" i="1"/>
  <c r="V12" i="1"/>
  <c r="T12" i="1"/>
  <c r="R12" i="1"/>
  <c r="P12" i="1"/>
  <c r="N12" i="1"/>
  <c r="L12" i="1"/>
  <c r="J12" i="1"/>
  <c r="H12" i="1"/>
  <c r="AB24" i="1"/>
  <c r="Z24" i="1"/>
  <c r="X24" i="1"/>
  <c r="V24" i="1"/>
  <c r="T24" i="1"/>
  <c r="R24" i="1"/>
  <c r="P24" i="1"/>
  <c r="N24" i="1"/>
  <c r="L24" i="1"/>
  <c r="J24" i="1"/>
  <c r="H24" i="1"/>
  <c r="AB23" i="1"/>
  <c r="Z23" i="1"/>
  <c r="X23" i="1"/>
  <c r="V23" i="1"/>
  <c r="T23" i="1"/>
  <c r="R23" i="1"/>
  <c r="P23" i="1"/>
  <c r="N23" i="1"/>
  <c r="L23" i="1"/>
  <c r="J23" i="1"/>
  <c r="H23" i="1"/>
  <c r="AB21" i="1"/>
  <c r="Z21" i="1"/>
  <c r="X21" i="1"/>
  <c r="V21" i="1"/>
  <c r="T21" i="1"/>
  <c r="R21" i="1"/>
  <c r="P21" i="1"/>
  <c r="N21" i="1"/>
  <c r="L21" i="1"/>
  <c r="J21" i="1"/>
  <c r="H21" i="1"/>
  <c r="F24" i="1"/>
  <c r="F23" i="1"/>
  <c r="F21" i="1"/>
  <c r="F13" i="1"/>
  <c r="F12" i="1"/>
  <c r="N3" i="5" l="1"/>
  <c r="M3" i="5"/>
  <c r="L3" i="5"/>
  <c r="K3" i="5"/>
  <c r="J3" i="5"/>
  <c r="I3" i="5"/>
  <c r="H3" i="5"/>
  <c r="G3" i="5"/>
  <c r="F3" i="5"/>
  <c r="E3" i="5"/>
  <c r="D3" i="5"/>
  <c r="C3" i="5"/>
  <c r="C4" i="4" l="1"/>
  <c r="G25" i="1"/>
  <c r="I25" i="1"/>
  <c r="K25" i="1"/>
  <c r="M25" i="1"/>
  <c r="O25" i="1"/>
  <c r="Q25" i="1"/>
  <c r="S25" i="1"/>
  <c r="U25" i="1"/>
  <c r="W25" i="1"/>
  <c r="Y25" i="1"/>
  <c r="AA25" i="1"/>
  <c r="AC25" i="1"/>
  <c r="AD25" i="1"/>
  <c r="G95" i="6"/>
  <c r="G93" i="6"/>
  <c r="G78" i="6"/>
  <c r="G51" i="6"/>
  <c r="F51" i="6"/>
  <c r="E51" i="6"/>
  <c r="D51" i="6"/>
  <c r="G50" i="6"/>
  <c r="F50" i="6"/>
  <c r="E50" i="6"/>
  <c r="D50" i="6"/>
  <c r="G49" i="6"/>
  <c r="F49" i="6"/>
  <c r="E49" i="6"/>
  <c r="D49" i="6"/>
  <c r="G48" i="6"/>
  <c r="F48" i="6"/>
  <c r="E48" i="6"/>
  <c r="D48" i="6"/>
  <c r="G46" i="6"/>
  <c r="F46" i="6"/>
  <c r="E46" i="6"/>
  <c r="D46" i="6"/>
  <c r="G45" i="6"/>
  <c r="F45" i="6"/>
  <c r="E45" i="6"/>
  <c r="D45" i="6"/>
  <c r="G44" i="6"/>
  <c r="F44" i="6"/>
  <c r="E44" i="6"/>
  <c r="D44" i="6"/>
  <c r="G43" i="6"/>
  <c r="F43" i="6"/>
  <c r="E43" i="6"/>
  <c r="D43" i="6"/>
  <c r="G41" i="6"/>
  <c r="F41" i="6"/>
  <c r="E41" i="6"/>
  <c r="D41" i="6"/>
  <c r="G40" i="6"/>
  <c r="F40" i="6"/>
  <c r="E40" i="6"/>
  <c r="D40" i="6"/>
  <c r="G39" i="6"/>
  <c r="F39" i="6"/>
  <c r="E39" i="6"/>
  <c r="D39" i="6"/>
  <c r="G38" i="6"/>
  <c r="F38" i="6"/>
  <c r="E38" i="6"/>
  <c r="D38" i="6"/>
  <c r="F35" i="6"/>
  <c r="G35" i="6" s="1"/>
  <c r="E35" i="6"/>
  <c r="D35" i="6"/>
  <c r="G34" i="6"/>
  <c r="F34" i="6"/>
  <c r="E34" i="6"/>
  <c r="D34" i="6"/>
  <c r="G33" i="6"/>
  <c r="F33" i="6"/>
  <c r="E33" i="6"/>
  <c r="D33" i="6"/>
  <c r="G32" i="6"/>
  <c r="F32" i="6"/>
  <c r="E32" i="6"/>
  <c r="D32" i="6"/>
  <c r="G31" i="6"/>
  <c r="F31" i="6"/>
  <c r="E31" i="6"/>
  <c r="D31" i="6"/>
  <c r="G30" i="6"/>
  <c r="F30" i="6"/>
  <c r="E30" i="6"/>
  <c r="D30" i="6"/>
  <c r="G29" i="6"/>
  <c r="F29" i="6"/>
  <c r="E29" i="6"/>
  <c r="D29" i="6"/>
  <c r="G27" i="6"/>
  <c r="D27" i="6"/>
  <c r="G26" i="6"/>
  <c r="D26" i="6"/>
  <c r="G25" i="6"/>
  <c r="D25" i="6"/>
  <c r="G24" i="6"/>
  <c r="D24" i="6"/>
  <c r="G23" i="6"/>
  <c r="D23" i="6"/>
  <c r="F22" i="6"/>
  <c r="E22" i="6"/>
  <c r="G22" i="6" s="1"/>
  <c r="G21" i="6"/>
  <c r="F21" i="6"/>
  <c r="E21" i="6"/>
  <c r="F20" i="6"/>
  <c r="E20" i="6"/>
  <c r="G20" i="6" s="1"/>
  <c r="F19" i="6"/>
  <c r="E19" i="6"/>
  <c r="G19" i="6" s="1"/>
  <c r="F18" i="6"/>
  <c r="E18" i="6"/>
  <c r="G18" i="6" s="1"/>
  <c r="F17" i="6"/>
  <c r="E17" i="6"/>
  <c r="D17" i="6"/>
  <c r="G17" i="6" s="1"/>
  <c r="F15" i="6"/>
  <c r="F16" i="6" s="1"/>
  <c r="E15" i="6"/>
  <c r="E16" i="6" s="1"/>
  <c r="D15" i="6"/>
  <c r="G15" i="6" s="1"/>
  <c r="G14" i="6"/>
  <c r="F14" i="6"/>
  <c r="E14" i="6"/>
  <c r="D14" i="6"/>
  <c r="F13" i="6"/>
  <c r="E13" i="6"/>
  <c r="D13" i="6"/>
  <c r="G13" i="6" s="1"/>
  <c r="G12" i="6"/>
  <c r="F12" i="6"/>
  <c r="E12" i="6"/>
  <c r="D12" i="6"/>
  <c r="F11" i="6"/>
  <c r="E11" i="6"/>
  <c r="D11" i="6"/>
  <c r="G11" i="6" s="1"/>
  <c r="G10" i="6"/>
  <c r="F10" i="6"/>
  <c r="E10" i="6"/>
  <c r="D10" i="6"/>
  <c r="F9" i="6"/>
  <c r="E9" i="6"/>
  <c r="D9" i="6"/>
  <c r="G9" i="6" s="1"/>
  <c r="G8" i="6"/>
  <c r="F8" i="6"/>
  <c r="E8" i="6"/>
  <c r="D8" i="6"/>
  <c r="F7" i="6"/>
  <c r="E7" i="6"/>
  <c r="D7" i="6"/>
  <c r="G7" i="6" s="1"/>
  <c r="G6" i="6"/>
  <c r="F6" i="6"/>
  <c r="E6" i="6"/>
  <c r="D6" i="6"/>
  <c r="D16" i="6" l="1"/>
  <c r="G16" i="6" s="1"/>
  <c r="AC9" i="1" l="1"/>
  <c r="AC12" i="1"/>
  <c r="AC13" i="1"/>
  <c r="AC14" i="1"/>
  <c r="AC15" i="1"/>
  <c r="AC19" i="1"/>
  <c r="AC21" i="1"/>
  <c r="AC22" i="1"/>
  <c r="AC23" i="1"/>
  <c r="AC8" i="1"/>
  <c r="AA9" i="1"/>
  <c r="AA12" i="1"/>
  <c r="AA13" i="1"/>
  <c r="AA14" i="1"/>
  <c r="AA15" i="1"/>
  <c r="AA19" i="1"/>
  <c r="AA21" i="1"/>
  <c r="AA22" i="1"/>
  <c r="AA23" i="1"/>
  <c r="AA8" i="1"/>
  <c r="Y9" i="1"/>
  <c r="Y12" i="1"/>
  <c r="Y13" i="1"/>
  <c r="Y14" i="1"/>
  <c r="Y15" i="1"/>
  <c r="Y19" i="1"/>
  <c r="Y21" i="1"/>
  <c r="Y22" i="1"/>
  <c r="Y23" i="1"/>
  <c r="Y8" i="1"/>
  <c r="W9" i="1"/>
  <c r="W12" i="1"/>
  <c r="W13" i="1"/>
  <c r="W14" i="1"/>
  <c r="W15" i="1"/>
  <c r="W19" i="1"/>
  <c r="W21" i="1"/>
  <c r="W22" i="1"/>
  <c r="W23" i="1"/>
  <c r="W8" i="1"/>
  <c r="U9" i="1"/>
  <c r="U12" i="1"/>
  <c r="U13" i="1"/>
  <c r="U14" i="1"/>
  <c r="U15" i="1"/>
  <c r="U19" i="1"/>
  <c r="U21" i="1"/>
  <c r="U22" i="1"/>
  <c r="U23" i="1"/>
  <c r="U8" i="1"/>
  <c r="S9" i="1"/>
  <c r="S12" i="1"/>
  <c r="S13" i="1"/>
  <c r="S14" i="1"/>
  <c r="S15" i="1"/>
  <c r="S19" i="1"/>
  <c r="S21" i="1"/>
  <c r="S22" i="1"/>
  <c r="S23" i="1"/>
  <c r="S8" i="1"/>
  <c r="Q9" i="1"/>
  <c r="Q12" i="1"/>
  <c r="Q13" i="1"/>
  <c r="Q14" i="1"/>
  <c r="Q15" i="1"/>
  <c r="Q19" i="1"/>
  <c r="Q21" i="1"/>
  <c r="Q22" i="1"/>
  <c r="Q23" i="1"/>
  <c r="Q8" i="1"/>
  <c r="O9" i="1"/>
  <c r="O12" i="1"/>
  <c r="O13" i="1"/>
  <c r="O14" i="1"/>
  <c r="O15" i="1"/>
  <c r="O19" i="1"/>
  <c r="O21" i="1"/>
  <c r="O22" i="1"/>
  <c r="O23" i="1"/>
  <c r="O8" i="1"/>
  <c r="M9" i="1"/>
  <c r="M12" i="1"/>
  <c r="M13" i="1"/>
  <c r="M14" i="1"/>
  <c r="M15" i="1"/>
  <c r="M19" i="1"/>
  <c r="M21" i="1"/>
  <c r="M22" i="1"/>
  <c r="M23" i="1"/>
  <c r="M8" i="1"/>
  <c r="K9" i="1"/>
  <c r="K12" i="1"/>
  <c r="K13" i="1"/>
  <c r="K14" i="1"/>
  <c r="K15" i="1"/>
  <c r="K19" i="1"/>
  <c r="K21" i="1"/>
  <c r="K22" i="1"/>
  <c r="K23" i="1"/>
  <c r="K8" i="1"/>
  <c r="I9" i="1"/>
  <c r="I12" i="1"/>
  <c r="I13" i="1"/>
  <c r="I14" i="1"/>
  <c r="I15" i="1"/>
  <c r="I19" i="1"/>
  <c r="I21" i="1"/>
  <c r="I22" i="1"/>
  <c r="I23" i="1"/>
  <c r="I8" i="1"/>
  <c r="G9" i="1"/>
  <c r="G12" i="1"/>
  <c r="G13" i="1"/>
  <c r="G14" i="1"/>
  <c r="G15" i="1"/>
  <c r="G19" i="1"/>
  <c r="G21" i="1"/>
  <c r="G22" i="1"/>
  <c r="G23" i="1"/>
  <c r="G8" i="1"/>
  <c r="O3" i="4"/>
  <c r="G23" i="4" s="1"/>
  <c r="O4" i="5"/>
  <c r="N12" i="5" s="1"/>
  <c r="N13" i="5" s="1"/>
  <c r="D4" i="5"/>
  <c r="C12" i="5" s="1"/>
  <c r="C13" i="5" s="1"/>
  <c r="H17" i="1" s="1"/>
  <c r="E4" i="5"/>
  <c r="D12" i="5" s="1"/>
  <c r="D13" i="5" s="1"/>
  <c r="J17" i="1" s="1"/>
  <c r="F4" i="5"/>
  <c r="E12" i="5" s="1"/>
  <c r="E13" i="5" s="1"/>
  <c r="L17" i="1" s="1"/>
  <c r="G4" i="5"/>
  <c r="F12" i="5" s="1"/>
  <c r="F13" i="5" s="1"/>
  <c r="N17" i="1" s="1"/>
  <c r="H4" i="5"/>
  <c r="G12" i="5" s="1"/>
  <c r="G13" i="5" s="1"/>
  <c r="P17" i="1" s="1"/>
  <c r="I4" i="5"/>
  <c r="H12" i="5" s="1"/>
  <c r="H13" i="5" s="1"/>
  <c r="R17" i="1" s="1"/>
  <c r="J4" i="5"/>
  <c r="I12" i="5" s="1"/>
  <c r="I13" i="5" s="1"/>
  <c r="T17" i="1" s="1"/>
  <c r="K4" i="5"/>
  <c r="J12" i="5" s="1"/>
  <c r="J13" i="5" s="1"/>
  <c r="V17" i="1" s="1"/>
  <c r="L4" i="5"/>
  <c r="K12" i="5" s="1"/>
  <c r="K13" i="5" s="1"/>
  <c r="X17" i="1" s="1"/>
  <c r="M4" i="5"/>
  <c r="L12" i="5" s="1"/>
  <c r="L13" i="5" s="1"/>
  <c r="Z17" i="1" s="1"/>
  <c r="N4" i="5"/>
  <c r="M12" i="5" s="1"/>
  <c r="M13" i="5" s="1"/>
  <c r="AB17" i="1" s="1"/>
  <c r="C4" i="5"/>
  <c r="B12" i="5" s="1"/>
  <c r="B13" i="5" l="1"/>
  <c r="F17" i="1" s="1"/>
  <c r="AD9" i="1"/>
  <c r="AD19" i="1"/>
  <c r="AD12" i="1"/>
  <c r="AD21" i="1"/>
  <c r="AD13" i="1"/>
  <c r="AD22" i="1"/>
  <c r="AD15" i="1"/>
  <c r="AD23" i="1"/>
  <c r="AD14" i="1"/>
  <c r="AD8" i="1"/>
  <c r="O2" i="4" l="1"/>
  <c r="J23" i="4" s="1"/>
  <c r="I23" i="4"/>
  <c r="U17" i="1" l="1"/>
  <c r="Q17" i="1"/>
  <c r="O17" i="1"/>
  <c r="I17" i="1"/>
  <c r="Y17" i="1"/>
  <c r="AA17" i="1"/>
  <c r="W17" i="1"/>
  <c r="M17" i="1"/>
  <c r="S17" i="1"/>
  <c r="AC17" i="1"/>
  <c r="K17" i="1"/>
  <c r="Q2" i="4"/>
  <c r="G4" i="4" s="1"/>
  <c r="O16" i="1" s="1"/>
  <c r="C23" i="4"/>
  <c r="D29" i="4"/>
  <c r="M4" i="4" l="1"/>
  <c r="AA16" i="1" s="1"/>
  <c r="K4" i="4"/>
  <c r="W16" i="1" s="1"/>
  <c r="J4" i="4"/>
  <c r="U16" i="1" s="1"/>
  <c r="E4" i="4"/>
  <c r="K16" i="1" s="1"/>
  <c r="D4" i="4"/>
  <c r="I16" i="1" s="1"/>
  <c r="G17" i="1"/>
  <c r="AD17" i="1" s="1"/>
  <c r="I4" i="4"/>
  <c r="S16" i="1" s="1"/>
  <c r="F4" i="4"/>
  <c r="M16" i="1" s="1"/>
  <c r="L4" i="4"/>
  <c r="Y16" i="1" s="1"/>
  <c r="H4" i="4"/>
  <c r="Q16" i="1" s="1"/>
  <c r="N4" i="4"/>
  <c r="AC16" i="1" s="1"/>
  <c r="G16" i="1" l="1"/>
  <c r="O4" i="4"/>
  <c r="AD16" i="1" l="1"/>
  <c r="C39" i="1" l="1"/>
  <c r="AC24" i="1"/>
  <c r="AA24" i="1"/>
  <c r="Y24" i="1"/>
  <c r="W24" i="1"/>
  <c r="U24" i="1"/>
  <c r="S24" i="1"/>
  <c r="Q24" i="1"/>
  <c r="O24" i="1"/>
  <c r="M24" i="1"/>
  <c r="K24" i="1"/>
  <c r="I24" i="1"/>
  <c r="G24" i="1"/>
  <c r="AD24" i="1" l="1"/>
  <c r="C41" i="1" l="1"/>
  <c r="AB20" i="1" l="1"/>
  <c r="AC20" i="1" s="1"/>
  <c r="AC26" i="1" s="1"/>
  <c r="Z20" i="1"/>
  <c r="AA20" i="1" s="1"/>
  <c r="AA26" i="1" s="1"/>
  <c r="X20" i="1"/>
  <c r="Y20" i="1" s="1"/>
  <c r="Y26" i="1" s="1"/>
  <c r="V20" i="1"/>
  <c r="W20" i="1" s="1"/>
  <c r="W26" i="1" s="1"/>
  <c r="T20" i="1"/>
  <c r="U20" i="1" s="1"/>
  <c r="U26" i="1" s="1"/>
  <c r="R20" i="1"/>
  <c r="S20" i="1" s="1"/>
  <c r="S26" i="1" s="1"/>
  <c r="P20" i="1"/>
  <c r="Q20" i="1" s="1"/>
  <c r="Q26" i="1" s="1"/>
  <c r="N20" i="1"/>
  <c r="O20" i="1" s="1"/>
  <c r="O26" i="1" s="1"/>
  <c r="L20" i="1"/>
  <c r="M20" i="1" s="1"/>
  <c r="M26" i="1" s="1"/>
  <c r="J20" i="1"/>
  <c r="K20" i="1" s="1"/>
  <c r="K26" i="1" s="1"/>
  <c r="H20" i="1"/>
  <c r="I20" i="1" s="1"/>
  <c r="I26" i="1" s="1"/>
  <c r="F20" i="1"/>
  <c r="G20" i="1" s="1"/>
  <c r="AD20" i="1" l="1"/>
  <c r="G26" i="1"/>
  <c r="C40" i="1" l="1"/>
  <c r="AD26" i="1"/>
  <c r="C42" i="1" l="1"/>
  <c r="D40" i="1"/>
  <c r="D41" i="1" l="1"/>
  <c r="D42" i="1"/>
  <c r="D39" i="1"/>
</calcChain>
</file>

<file path=xl/sharedStrings.xml><?xml version="1.0" encoding="utf-8"?>
<sst xmlns="http://schemas.openxmlformats.org/spreadsheetml/2006/main" count="536" uniqueCount="219">
  <si>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</si>
  <si>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</si>
  <si>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</si>
  <si>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</si>
  <si>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</si>
  <si>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</si>
  <si>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</si>
  <si>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</si>
  <si>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</si>
  <si>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</si>
  <si>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</si>
  <si>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</si>
  <si>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</si>
  <si>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</si>
  <si>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</si>
  <si>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</si>
  <si>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</si>
  <si>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</si>
  <si>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</si>
  <si>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</si>
  <si>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</si>
  <si>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</si>
  <si>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</si>
  <si>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</si>
  <si>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</si>
  <si>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</si>
  <si>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</si>
  <si>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</si>
  <si>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</si>
  <si>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</si>
  <si>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</si>
  <si>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</si>
  <si>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</si>
  <si>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</si>
  <si>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</si>
  <si>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</si>
  <si>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</si>
  <si>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</si>
  <si>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</si>
  <si>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</si>
  <si>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</si>
  <si>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</si>
  <si>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การคำนวณ CH4 จาก Septic tank</t>
  </si>
  <si>
    <t>ข้อมูล</t>
  </si>
  <si>
    <t>Total</t>
  </si>
  <si>
    <t>kg CO2e/kgCH4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</si>
  <si>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</si>
  <si>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</si>
  <si>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</si>
  <si>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</si>
  <si>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</si>
  <si>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</si>
  <si>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</si>
  <si>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</si>
  <si>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</si>
  <si>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</si>
  <si>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</si>
  <si>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</si>
  <si>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</si>
  <si>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</si>
  <si>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</si>
  <si>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</si>
  <si>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</si>
  <si>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</si>
  <si>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</si>
  <si>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</si>
  <si>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</si>
  <si>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</si>
  <si>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</si>
  <si>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</si>
  <si>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</si>
  <si>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</si>
  <si>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</si>
  <si>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</si>
  <si>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</si>
  <si>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</si>
  <si>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</si>
  <si>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</si>
  <si>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</si>
  <si>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</si>
  <si>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</si>
  <si>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</si>
  <si>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</si>
  <si>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</si>
  <si>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kgCO2e</t>
  </si>
  <si>
    <t>CODin = ความต้องการออกซิเจนทางเคมีของน้ำเสียขาเข้า kgCODin/L</t>
  </si>
  <si>
    <t>หมายเหตุ</t>
  </si>
  <si>
    <t>3. ระบบบำบัดน้ำเสียเป็นแบบเติมอากาศ จะไม่นำมาคิดการปล่อย CH4 (kgCH4)</t>
  </si>
  <si>
    <t xml:space="preserve"> × [(Wi × CODin)-S]</t>
  </si>
  <si>
    <t xml:space="preserve">หมายเหตุ </t>
  </si>
  <si>
    <t xml:space="preserve"> </t>
  </si>
  <si>
    <t>=</t>
  </si>
  <si>
    <t xml:space="preserve">สมการการคำนวณปริมาณมีเทนจากระบบแบบไม่เติมอากาศลึกไม่เกิน 2 เมตร </t>
  </si>
  <si>
    <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</t>
    </r>
  </si>
  <si>
    <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</t>
    </r>
  </si>
  <si>
    <t>4. อ้างอิงจากข้อกำหนดในการคำนวนและรายงานคาร์บอนฟุตปริ้นองค์กรโดย องคการบริหารจัดการกาซเรือนกระจก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</si>
  <si>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>Scope 2 (ประเภท 2)</t>
  </si>
  <si>
    <t>Scope 1 (ประเภท 1)</t>
  </si>
  <si>
    <t>Scope 3 
(ประเภท 3)</t>
  </si>
  <si>
    <t>ขยะของเสีย (เผากำจัดโดยใช้น้ำมันดีเซล)</t>
  </si>
  <si>
    <t>ชื่อ</t>
  </si>
  <si>
    <t>Units</t>
  </si>
  <si>
    <t>EMISSION FACTORS</t>
  </si>
  <si>
    <t>แหล่งอ้างอิงข้อมูล</t>
  </si>
  <si>
    <r>
      <t>GWP</t>
    </r>
    <r>
      <rPr>
        <b/>
        <vertAlign val="subscript"/>
        <sz val="11"/>
        <color theme="0"/>
        <rFont val="Tahoma"/>
        <family val="2"/>
        <scheme val="minor"/>
      </rPr>
      <t>100</t>
    </r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</si>
  <si>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</si>
  <si>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</si>
  <si>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</si>
  <si>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ที่มา</t>
  </si>
  <si>
    <t>IPCC, AR5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</si>
  <si>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</si>
  <si>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</si>
  <si>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</si>
  <si>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</si>
  <si>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CO2</t>
  </si>
  <si>
    <t>Stationary Combustion</t>
  </si>
  <si>
    <t xml:space="preserve">Fossil CH4 </t>
  </si>
  <si>
    <t>Natural gas</t>
  </si>
  <si>
    <t>scf</t>
  </si>
  <si>
    <t>IPCC Vol.2 table 2.2, DEDE</t>
  </si>
  <si>
    <t>CH4</t>
  </si>
  <si>
    <t>MJ</t>
  </si>
  <si>
    <t>N2O</t>
  </si>
  <si>
    <t>Lignite</t>
  </si>
  <si>
    <t>SF6</t>
  </si>
  <si>
    <t>Fuel oil A</t>
  </si>
  <si>
    <t>litre</t>
  </si>
  <si>
    <t>IPCC Vol.2 table 2.2, PTT</t>
  </si>
  <si>
    <t>NF3</t>
  </si>
  <si>
    <t>Fuel oil C</t>
  </si>
  <si>
    <t>PASS: 12345678</t>
  </si>
  <si>
    <t>Gas/Diesel oil</t>
  </si>
  <si>
    <t>Anthracite</t>
  </si>
  <si>
    <t>Sub-bituminous coal</t>
  </si>
  <si>
    <t xml:space="preserve">Scope 3 </t>
  </si>
  <si>
    <t>กระดาษ A4 (สีขาว)</t>
  </si>
  <si>
    <t>Jet Kerosene</t>
  </si>
  <si>
    <t>น้ำประปา</t>
  </si>
  <si>
    <t>LPG</t>
  </si>
  <si>
    <t>IPCC Vol.2 table 2.2, DEDE LPG 1 litre = 0.54 kg</t>
  </si>
  <si>
    <t>กระดาษทิชชู</t>
  </si>
  <si>
    <t>Motor gasoline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</si>
  <si>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</si>
  <si>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</si>
  <si>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</si>
  <si>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</si>
  <si>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</si>
  <si>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</si>
  <si>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</si>
  <si>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</si>
  <si>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</si>
  <si>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</si>
  <si>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Mobile Combustion (On road)</t>
  </si>
  <si>
    <t xml:space="preserve">Motor Gasoline - uncontrolled </t>
  </si>
  <si>
    <t>IPCC Vol.2 table 3.2.1, 3.2.2, DEDE</t>
  </si>
  <si>
    <t>Motor Gasoline - 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</si>
  <si>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</si>
  <si>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</si>
  <si>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</si>
  <si>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</si>
  <si>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</si>
  <si>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IPCC Vol.2 table 3.2.1, 3.2.2, DEDE LPG 1 litre = 0.54 kg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</si>
  <si>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</si>
  <si>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</si>
  <si>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</si>
  <si>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</si>
  <si>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</si>
  <si>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</si>
  <si>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</si>
  <si>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</si>
  <si>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</si>
  <si>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Electricity, grid mix (ไฟฟ้า)</t>
  </si>
  <si>
    <t>ไฟฟ้าแบบ grid mix ปี 2016-2018; LCIA
method IPCC 2013 GWP 100a V1.03</t>
  </si>
  <si>
    <t xml:space="preserve"> -</t>
  </si>
  <si>
    <t>Thai National LCI Database,
TIISMTEC-NSTDA, AR5
(with TGO electricity 2016-2018)</t>
  </si>
  <si>
    <t>Refrigerants (สารทำความเย็น)</t>
  </si>
  <si>
    <t>R-22 (HCFC-22)</t>
  </si>
  <si>
    <t>IPCC 2013, AR5</t>
  </si>
  <si>
    <t>R-32</t>
  </si>
  <si>
    <t>R-125</t>
  </si>
  <si>
    <t>R-134</t>
  </si>
  <si>
    <t>R-134a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</si>
  <si>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</si>
  <si>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</si>
  <si>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</si>
  <si>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</si>
  <si>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IPCC</t>
  </si>
  <si>
    <t>DEDE</t>
  </si>
  <si>
    <t>[kg/TJ]</t>
  </si>
  <si>
    <t>[MJ/unit]</t>
  </si>
  <si>
    <t>unit</t>
  </si>
  <si>
    <t>NCV</t>
  </si>
  <si>
    <t>dry basis</t>
  </si>
  <si>
    <t>Residual fuel oil (Fuel oil A)</t>
  </si>
  <si>
    <t>*ref. from PTT</t>
  </si>
  <si>
    <t>Residual fuel oil (Fuel oil C)</t>
  </si>
  <si>
    <t>Wood / Wood Waste (FUEL WOOD)</t>
  </si>
  <si>
    <t>Other Primary Solid
Biomass</t>
  </si>
  <si>
    <r>
      <t>m</t>
    </r>
    <r>
      <rPr>
        <vertAlign val="superscript"/>
        <sz val="11"/>
        <rFont val="Tahoma"/>
        <family val="2"/>
        <scheme val="minor"/>
      </rPr>
      <t>3</t>
    </r>
  </si>
  <si>
    <t>gasoline</t>
  </si>
  <si>
    <t>Motor Gasoline -oxydation catalyst</t>
  </si>
  <si>
    <t xml:space="preserve">Mobile Combustion (Off road) </t>
  </si>
  <si>
    <t>6.การใช้สารทำความเย็นชนิด R32</t>
  </si>
  <si>
    <t>6.การใช้สารทำความเย็นชนิด R22</t>
  </si>
  <si>
    <t>kg CO2e/kgCHClF2</t>
  </si>
  <si>
    <t>kg CO2e/kgCH2F2</t>
  </si>
  <si>
    <t>kgCH2F2</t>
  </si>
  <si>
    <t>kgCHClF2</t>
  </si>
  <si>
    <t>(ทบทวนค่า EF จาก อบก.วันที่ 8-2-2567)</t>
  </si>
  <si>
    <t xml:space="preserve">1.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</t>
  </si>
  <si>
    <t>2. Scope 1 และ 2 สืบค้นข้อมุลได้จาก http://thaicarbonlabel.tgo.or.th/admin/uploadfiles/emission/ts_578cd2cb78.pdf บังคับใช้วันที่ 1 เมษายน 2565</t>
  </si>
  <si>
    <t>3. Scope 3 สืบค้นข้อมูลได้จ้าก http://thaicarbonlabel.tgo.or.th/admin/uploadfiles/emission/ts_af09c20f4f.pdf บังคับใช้วันที่ 1 มกราคม 2566</t>
  </si>
  <si>
    <t>4. ขยะของเสีย (เผากำจัดโดยใช้น้ำมันดีเซล) จะคิดจากปริมาณน้ำมันเชื้อเพลิงที่ใช้ในการเผาขยะ (ลิตร/ตัน)</t>
  </si>
  <si>
    <t>5. สารทำความเย็นที่จะมาคำนวณปริมาณก๊าซเรือนกระจกจะต้องสอดคล้องกับสารทำความเย็นที่ใช้ในสำนักงาน และเลือกค่า EF ได้จาก EF TGO AR5</t>
  </si>
  <si>
    <t xml:space="preserve">6. การปล่อยสารมีเทนจากบ่อบำบัดน้ำเสียแบบไม่เติมอากาศ ค่า EF อ้างอิงจากข้อกำหนดในการคำนวนและรายงานคาร์บอนฟุตปริ้นองค์กรโดย </t>
  </si>
  <si>
    <t>องค์การบริหารจัดการกาซเรือนกระจก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</si>
  <si>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r>
      <t xml:space="preserve">ปีคำนวณ </t>
    </r>
    <r>
      <rPr>
        <b/>
        <sz val="16"/>
        <color rgb="FFFF0000"/>
        <rFont val="Cordia New"/>
        <family val="2"/>
      </rPr>
      <t>2566</t>
    </r>
  </si>
  <si>
    <r>
      <t xml:space="preserve">เดือน / ประจำปี </t>
    </r>
    <r>
      <rPr>
        <b/>
        <sz val="16"/>
        <color rgb="FFFF0000"/>
        <rFont val="Cordia New"/>
        <family val="2"/>
      </rPr>
      <t>2566</t>
    </r>
  </si>
  <si>
    <r>
      <t>ประจำปี</t>
    </r>
    <r>
      <rPr>
        <b/>
        <sz val="16"/>
        <color rgb="FFFF0000"/>
        <rFont val="Cordia New"/>
        <family val="2"/>
      </rPr>
      <t>2566</t>
    </r>
    <r>
      <rPr>
        <b/>
        <sz val="16"/>
        <rFont val="Cordia New"/>
        <family val="2"/>
      </rPr>
      <t xml:space="preserve"> (เดือน</t>
    </r>
    <r>
      <rPr>
        <b/>
        <sz val="16"/>
        <color rgb="FFFF0000"/>
        <rFont val="Cordia New"/>
        <family val="2"/>
      </rPr>
      <t>มกราคม</t>
    </r>
    <r>
      <rPr>
        <b/>
        <sz val="16"/>
        <rFont val="Cordia New"/>
        <family val="2"/>
      </rPr>
      <t xml:space="preserve"> ถึง </t>
    </r>
    <r>
      <rPr>
        <b/>
        <sz val="16"/>
        <color rgb="FFFF0000"/>
        <rFont val="Cordia New"/>
        <family val="2"/>
      </rPr>
      <t>ธันวาคม</t>
    </r>
    <r>
      <rPr>
        <b/>
        <sz val="16"/>
        <rFont val="Cordia New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</si>
</sst>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87" formatCode="_(* #,##0.00_);_(* \(#,##0.00\);_(* &quot;-&quot;??_);_(@_)"/>
    <numFmt numFmtId="188" formatCode="0.0000"/>
    <numFmt numFmtId="189" formatCode="_-* #,##0_-;\-* #,##0_-;_-* &quot;-&quot;??_-;_-@_-"/>
    <numFmt numFmtId="190" formatCode="_(* #,##0.0000_);_(* \(#,##0.0000\);_(* &quot;-&quot;??_);_(@_)"/>
    <numFmt numFmtId="191" formatCode="_(* #,##0_);_(* \(#,##0\);_(* &quot;-&quot;??_);_(@_)"/>
    <numFmt numFmtId="192" formatCode="_-* #,##0.0000_-;\-* #,##0.0000_-;_-* &quot;-&quot;??_-;_-@_-"/>
    <numFmt numFmtId="193" formatCode="0.000000"/>
  </numFmts>
  <fonts count="2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6"/>
      <color rgb="FF0000FF"/>
      <name val="Cordia New"/>
      <family val="2"/>
    </font>
    <font>
      <u/>
      <sz val="9.35"/>
      <color theme="10"/>
      <name val="Tahoma"/>
      <family val="2"/>
      <charset val="222"/>
    </font>
    <font>
      <sz val="11"/>
      <color theme="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0"/>
      <color theme="0"/>
      <name val="Arial"/>
      <family val="2"/>
    </font>
    <font>
      <sz val="11"/>
      <name val="Tahoma"/>
      <family val="2"/>
      <charset val="222"/>
      <scheme val="minor"/>
    </font>
    <font>
      <b/>
      <sz val="11"/>
      <color theme="0"/>
      <name val="Tahoma"/>
      <family val="2"/>
      <scheme val="minor"/>
    </font>
    <font>
      <b/>
      <vertAlign val="subscript"/>
      <sz val="11"/>
      <color theme="0"/>
      <name val="Tahoma"/>
      <family val="2"/>
      <scheme val="minor"/>
    </font>
    <font>
      <b/>
      <vertAlign val="subscript"/>
      <sz val="10"/>
      <color theme="0"/>
      <name val="Arial"/>
      <family val="2"/>
    </font>
    <font>
      <b/>
      <sz val="10"/>
      <name val="Arial"/>
      <family val="2"/>
    </font>
    <font>
      <b/>
      <sz val="11"/>
      <name val="Tahoma"/>
      <family val="2"/>
      <scheme val="minor"/>
    </font>
    <font>
      <u/>
      <sz val="11"/>
      <color theme="10"/>
      <name val="Tahoma"/>
      <family val="2"/>
      <scheme val="minor"/>
    </font>
    <font>
      <vertAlign val="superscript"/>
      <sz val="11"/>
      <name val="Tahoma"/>
      <family val="2"/>
      <scheme val="minor"/>
    </font>
    <font>
      <sz val="8"/>
      <name val="Tahoma"/>
      <family val="2"/>
      <charset val="222"/>
      <scheme val="minor"/>
    </font>
    <font>
      <sz val="16"/>
      <color rgb="FFFF0000"/>
      <name val="Cordia New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/>
    <xf numFmtId="187" fontId="15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62">
    <xf numFmtId="0" fontId="0" fillId="0" borderId="0" xfId="0"/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3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89" fontId="2" fillId="3" borderId="1" xfId="0" applyNumberFormat="1" applyFont="1" applyFill="1" applyBorder="1" applyAlignment="1">
      <alignment horizontal="center"/>
    </xf>
    <xf numFmtId="43" fontId="2" fillId="3" borderId="0" xfId="0" applyNumberFormat="1" applyFont="1" applyFill="1" applyAlignment="1">
      <alignment vertical="center"/>
    </xf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8" fillId="3" borderId="0" xfId="0" applyFont="1" applyFill="1"/>
    <xf numFmtId="0" fontId="16" fillId="10" borderId="1" xfId="4" applyFont="1" applyFill="1" applyBorder="1" applyAlignment="1">
      <alignment horizontal="center" vertical="center"/>
    </xf>
    <xf numFmtId="0" fontId="17" fillId="3" borderId="0" xfId="4" applyFont="1" applyFill="1"/>
    <xf numFmtId="190" fontId="16" fillId="10" borderId="1" xfId="5" applyNumberFormat="1" applyFont="1" applyFill="1" applyBorder="1" applyAlignment="1">
      <alignment horizontal="center" vertical="center"/>
    </xf>
    <xf numFmtId="0" fontId="15" fillId="0" borderId="1" xfId="4" applyBorder="1"/>
    <xf numFmtId="0" fontId="15" fillId="0" borderId="1" xfId="4" applyBorder="1" applyAlignment="1">
      <alignment horizontal="center"/>
    </xf>
    <xf numFmtId="191" fontId="0" fillId="0" borderId="1" xfId="5" applyNumberFormat="1" applyFont="1" applyBorder="1"/>
    <xf numFmtId="0" fontId="21" fillId="3" borderId="1" xfId="4" applyFont="1" applyFill="1" applyBorder="1" applyAlignment="1">
      <alignment horizontal="left" vertical="center"/>
    </xf>
    <xf numFmtId="0" fontId="21" fillId="3" borderId="1" xfId="4" applyFont="1" applyFill="1" applyBorder="1" applyAlignment="1">
      <alignment horizontal="center" vertical="center"/>
    </xf>
    <xf numFmtId="190" fontId="21" fillId="3" borderId="1" xfId="5" applyNumberFormat="1" applyFont="1" applyFill="1" applyBorder="1" applyAlignment="1">
      <alignment horizontal="center" vertical="center"/>
    </xf>
    <xf numFmtId="0" fontId="17" fillId="3" borderId="1" xfId="4" applyFont="1" applyFill="1" applyBorder="1"/>
    <xf numFmtId="0" fontId="17" fillId="3" borderId="1" xfId="4" applyFont="1" applyFill="1" applyBorder="1" applyAlignment="1">
      <alignment horizontal="center" vertical="top"/>
    </xf>
    <xf numFmtId="0" fontId="17" fillId="3" borderId="1" xfId="4" applyFont="1" applyFill="1" applyBorder="1" applyAlignment="1">
      <alignment vertical="top"/>
    </xf>
    <xf numFmtId="11" fontId="21" fillId="3" borderId="1" xfId="4" applyNumberFormat="1" applyFont="1" applyFill="1" applyBorder="1" applyAlignment="1">
      <alignment horizontal="center" vertical="center"/>
    </xf>
    <xf numFmtId="0" fontId="17" fillId="3" borderId="1" xfId="4" applyFont="1" applyFill="1" applyBorder="1" applyAlignment="1">
      <alignment horizontal="center" vertical="center"/>
    </xf>
    <xf numFmtId="190" fontId="17" fillId="3" borderId="0" xfId="5" applyNumberFormat="1" applyFont="1" applyFill="1"/>
    <xf numFmtId="0" fontId="17" fillId="3" borderId="0" xfId="4" applyFont="1" applyFill="1" applyAlignment="1">
      <alignment horizontal="center"/>
    </xf>
    <xf numFmtId="188" fontId="17" fillId="3" borderId="0" xfId="4" applyNumberFormat="1" applyFont="1" applyFill="1"/>
    <xf numFmtId="188" fontId="0" fillId="0" borderId="0" xfId="5" applyNumberFormat="1" applyFont="1"/>
    <xf numFmtId="0" fontId="17" fillId="3" borderId="1" xfId="4" applyFont="1" applyFill="1" applyBorder="1" applyAlignment="1">
      <alignment horizontal="center"/>
    </xf>
    <xf numFmtId="0" fontId="22" fillId="3" borderId="1" xfId="4" applyFont="1" applyFill="1" applyBorder="1" applyAlignment="1">
      <alignment vertical="top"/>
    </xf>
    <xf numFmtId="49" fontId="17" fillId="3" borderId="1" xfId="4" applyNumberFormat="1" applyFont="1" applyFill="1" applyBorder="1" applyAlignment="1">
      <alignment vertical="top"/>
    </xf>
    <xf numFmtId="0" fontId="17" fillId="3" borderId="1" xfId="4" applyFont="1" applyFill="1" applyBorder="1" applyAlignment="1">
      <alignment vertical="center"/>
    </xf>
    <xf numFmtId="0" fontId="17" fillId="3" borderId="1" xfId="4" applyFont="1" applyFill="1" applyBorder="1" applyAlignment="1">
      <alignment vertical="center" wrapText="1"/>
    </xf>
    <xf numFmtId="0" fontId="17" fillId="3" borderId="1" xfId="4" applyFont="1" applyFill="1" applyBorder="1" applyAlignment="1">
      <alignment horizontal="center" vertical="center" wrapText="1"/>
    </xf>
    <xf numFmtId="190" fontId="17" fillId="3" borderId="0" xfId="4" applyNumberFormat="1" applyFont="1" applyFill="1"/>
    <xf numFmtId="0" fontId="22" fillId="3" borderId="1" xfId="4" applyFont="1" applyFill="1" applyBorder="1" applyAlignment="1">
      <alignment vertical="center"/>
    </xf>
    <xf numFmtId="0" fontId="17" fillId="3" borderId="0" xfId="4" applyFont="1" applyFill="1" applyAlignment="1">
      <alignment vertical="center"/>
    </xf>
    <xf numFmtId="0" fontId="17" fillId="3" borderId="0" xfId="4" applyFont="1" applyFill="1" applyAlignment="1">
      <alignment vertical="center" wrapText="1"/>
    </xf>
    <xf numFmtId="0" fontId="17" fillId="3" borderId="0" xfId="4" applyFont="1" applyFill="1" applyAlignment="1">
      <alignment horizontal="center" vertical="center"/>
    </xf>
    <xf numFmtId="11" fontId="21" fillId="3" borderId="0" xfId="4" applyNumberFormat="1" applyFont="1" applyFill="1" applyAlignment="1">
      <alignment horizontal="center" vertical="center"/>
    </xf>
    <xf numFmtId="190" fontId="21" fillId="3" borderId="0" xfId="5" applyNumberFormat="1" applyFont="1" applyFill="1" applyBorder="1" applyAlignment="1">
      <alignment horizontal="center" vertical="center"/>
    </xf>
    <xf numFmtId="0" fontId="17" fillId="3" borderId="0" xfId="4" applyFont="1" applyFill="1" applyAlignment="1">
      <alignment horizontal="center" vertical="center" wrapText="1"/>
    </xf>
    <xf numFmtId="49" fontId="17" fillId="3" borderId="0" xfId="4" applyNumberFormat="1" applyFont="1" applyFill="1" applyAlignment="1">
      <alignment vertical="top"/>
    </xf>
    <xf numFmtId="11" fontId="23" fillId="3" borderId="0" xfId="6" applyNumberFormat="1" applyFill="1" applyBorder="1" applyAlignment="1">
      <alignment horizontal="left" vertical="center"/>
    </xf>
    <xf numFmtId="0" fontId="18" fillId="12" borderId="0" xfId="4" applyFont="1" applyFill="1"/>
    <xf numFmtId="0" fontId="17" fillId="12" borderId="0" xfId="4" applyFont="1" applyFill="1" applyAlignment="1">
      <alignment horizontal="left" vertical="top"/>
    </xf>
    <xf numFmtId="192" fontId="17" fillId="12" borderId="0" xfId="5" applyNumberFormat="1" applyFont="1" applyFill="1" applyAlignment="1">
      <alignment horizontal="left" vertical="top"/>
    </xf>
    <xf numFmtId="192" fontId="17" fillId="12" borderId="0" xfId="5" applyNumberFormat="1" applyFont="1" applyFill="1" applyAlignment="1">
      <alignment horizontal="left" vertical="top" wrapText="1"/>
    </xf>
    <xf numFmtId="190" fontId="17" fillId="12" borderId="0" xfId="5" applyNumberFormat="1" applyFont="1" applyFill="1"/>
    <xf numFmtId="0" fontId="17" fillId="12" borderId="0" xfId="4" applyFont="1" applyFill="1"/>
    <xf numFmtId="192" fontId="17" fillId="3" borderId="0" xfId="5" applyNumberFormat="1" applyFont="1" applyFill="1"/>
    <xf numFmtId="192" fontId="17" fillId="3" borderId="0" xfId="5" applyNumberFormat="1" applyFont="1" applyFill="1" applyAlignment="1">
      <alignment horizontal="center"/>
    </xf>
    <xf numFmtId="190" fontId="17" fillId="3" borderId="0" xfId="5" applyNumberFormat="1" applyFont="1" applyFill="1" applyAlignment="1">
      <alignment horizontal="center"/>
    </xf>
    <xf numFmtId="193" fontId="17" fillId="3" borderId="1" xfId="5" applyNumberFormat="1" applyFont="1" applyFill="1" applyBorder="1" applyAlignment="1">
      <alignment horizontal="center" vertical="top"/>
    </xf>
    <xf numFmtId="190" fontId="17" fillId="3" borderId="1" xfId="5" applyNumberFormat="1" applyFont="1" applyFill="1" applyBorder="1" applyAlignment="1">
      <alignment horizontal="center"/>
    </xf>
    <xf numFmtId="0" fontId="17" fillId="0" borderId="1" xfId="5" applyNumberFormat="1" applyFont="1" applyFill="1" applyBorder="1" applyAlignment="1">
      <alignment horizontal="center" vertical="top"/>
    </xf>
    <xf numFmtId="0" fontId="17" fillId="0" borderId="1" xfId="4" applyFont="1" applyBorder="1" applyAlignment="1">
      <alignment horizontal="center" vertical="top"/>
    </xf>
    <xf numFmtId="187" fontId="17" fillId="3" borderId="0" xfId="5" applyFont="1" applyFill="1"/>
    <xf numFmtId="0" fontId="17" fillId="0" borderId="1" xfId="4" applyFont="1" applyBorder="1" applyAlignment="1">
      <alignment vertical="top"/>
    </xf>
    <xf numFmtId="0" fontId="17" fillId="3" borderId="1" xfId="5" applyNumberFormat="1" applyFont="1" applyFill="1" applyBorder="1" applyAlignment="1">
      <alignment horizontal="center" vertical="top"/>
    </xf>
    <xf numFmtId="0" fontId="17" fillId="3" borderId="1" xfId="5" applyNumberFormat="1" applyFont="1" applyFill="1" applyBorder="1" applyAlignment="1">
      <alignment horizontal="center"/>
    </xf>
    <xf numFmtId="192" fontId="17" fillId="3" borderId="1" xfId="5" applyNumberFormat="1" applyFont="1" applyFill="1" applyBorder="1"/>
    <xf numFmtId="190" fontId="17" fillId="3" borderId="1" xfId="5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/>
    </xf>
    <xf numFmtId="0" fontId="4" fillId="9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0" fontId="6" fillId="0" borderId="1" xfId="3" applyFont="1" applyBorder="1" applyAlignment="1" applyProtection="1">
      <alignment vertical="center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4" fontId="4" fillId="3" borderId="0" xfId="0" applyNumberFormat="1" applyFont="1" applyFill="1" applyAlignment="1">
      <alignment horizontal="center" vertical="center" wrapText="1"/>
    </xf>
    <xf numFmtId="0" fontId="6" fillId="3" borderId="0" xfId="3" applyFont="1" applyFill="1" applyAlignment="1" applyProtection="1">
      <alignment vertical="center"/>
    </xf>
    <xf numFmtId="0" fontId="6" fillId="3" borderId="0" xfId="0" applyFont="1" applyFill="1" applyAlignment="1">
      <alignment horizontal="center" vertical="top" wrapText="1"/>
    </xf>
    <xf numFmtId="4" fontId="6" fillId="3" borderId="0" xfId="0" applyNumberFormat="1" applyFont="1" applyFill="1" applyAlignment="1">
      <alignment horizontal="center" vertical="top" wrapText="1"/>
    </xf>
    <xf numFmtId="1" fontId="6" fillId="3" borderId="0" xfId="0" applyNumberFormat="1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4" fontId="26" fillId="3" borderId="1" xfId="0" applyNumberFormat="1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0" fontId="26" fillId="5" borderId="1" xfId="1" applyFont="1" applyFill="1" applyBorder="1"/>
    <xf numFmtId="0" fontId="3" fillId="2" borderId="1" xfId="1" applyFont="1" applyFill="1" applyBorder="1" applyAlignment="1">
      <alignment horizontal="right"/>
    </xf>
    <xf numFmtId="43" fontId="4" fillId="2" borderId="1" xfId="1" applyNumberFormat="1" applyFont="1" applyFill="1" applyBorder="1"/>
    <xf numFmtId="0" fontId="3" fillId="2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6" fillId="3" borderId="0" xfId="0" applyNumberFormat="1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4" fontId="4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  <xf numFmtId="193" fontId="17" fillId="3" borderId="1" xfId="5" applyNumberFormat="1" applyFont="1" applyFill="1" applyBorder="1" applyAlignment="1">
      <alignment horizontal="center" vertical="top"/>
    </xf>
    <xf numFmtId="192" fontId="17" fillId="3" borderId="13" xfId="5" applyNumberFormat="1" applyFont="1" applyFill="1" applyBorder="1" applyAlignment="1">
      <alignment horizontal="center"/>
    </xf>
    <xf numFmtId="0" fontId="17" fillId="3" borderId="5" xfId="4" applyFont="1" applyFill="1" applyBorder="1" applyAlignment="1">
      <alignment horizontal="center" vertical="top"/>
    </xf>
    <xf numFmtId="0" fontId="17" fillId="3" borderId="4" xfId="4" applyFont="1" applyFill="1" applyBorder="1" applyAlignment="1">
      <alignment horizontal="center" vertical="top"/>
    </xf>
    <xf numFmtId="0" fontId="17" fillId="3" borderId="2" xfId="4" applyFont="1" applyFill="1" applyBorder="1" applyAlignment="1">
      <alignment horizontal="center" vertical="top"/>
    </xf>
    <xf numFmtId="0" fontId="18" fillId="11" borderId="5" xfId="4" applyFont="1" applyFill="1" applyBorder="1" applyAlignment="1">
      <alignment horizontal="center"/>
    </xf>
    <xf numFmtId="0" fontId="18" fillId="11" borderId="2" xfId="4" applyFont="1" applyFill="1" applyBorder="1" applyAlignment="1">
      <alignment horizontal="center"/>
    </xf>
    <xf numFmtId="0" fontId="16" fillId="10" borderId="1" xfId="4" applyFont="1" applyFill="1" applyBorder="1" applyAlignment="1">
      <alignment horizontal="center" vertical="center"/>
    </xf>
    <xf numFmtId="0" fontId="14" fillId="10" borderId="1" xfId="4" applyFont="1" applyFill="1" applyBorder="1" applyAlignment="1">
      <alignment horizontal="center" vertical="center"/>
    </xf>
    <xf numFmtId="0" fontId="16" fillId="10" borderId="5" xfId="4" applyFont="1" applyFill="1" applyBorder="1" applyAlignment="1">
      <alignment horizontal="center" vertical="center"/>
    </xf>
    <xf numFmtId="0" fontId="16" fillId="10" borderId="4" xfId="4" applyFont="1" applyFill="1" applyBorder="1" applyAlignment="1">
      <alignment horizontal="center" vertical="center"/>
    </xf>
  </cellXfs>
  <cellStyles count="7">
    <cellStyle name="Comma 2" xfId="2"/>
    <cellStyle name="Hyperlink" xfId="3" builtinId="8"/>
    <cellStyle name="Hyperlink 2" xfId="6"/>
    <cellStyle name="Normal 2 2" xfId="1"/>
    <cellStyle name="จุลภาค 2" xfId="5"/>
    <cellStyle name="ปกติ" xfId="0" builtinId="0"/>
    <cellStyle name="ปกติ 2" xfId="4"/>
  </cellStyles>
  <dxfs count="0"/>
  <tableStyles count="0" defaultTableStyle="TableStyleMedium9" defaultPivotStyle="PivotStyleLight16"/>
  <colors>
    <mruColors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54102371696017E-2"/>
          <c:y val="0.17540597527046786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633-4B7B-B685-15DD7F4DCC25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A633-4B7B-B685-15DD7F4DCC25}"/>
              </c:ext>
            </c:extLst>
          </c:dPt>
          <c:cat>
            <c:strRef>
              <c:f>'สรุปการคำนวณ ปีฐาน'!$B$39:$B$41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'สรุปการคำนวณ ปีฐาน'!$C$39:$C$41</c:f>
              <c:numCache>
                <c:formatCode>#,##0.00</c:formatCode>
                <c:ptCount val="3"/>
                <c:pt idx="0">
                  <c:v>9.9408860636000007</c:v>
                </c:pt>
                <c:pt idx="1">
                  <c:v>116.03191397500002</c:v>
                </c:pt>
                <c:pt idx="2">
                  <c:v>31.626136999999996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3-4B7B-B685-15DD7F4D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80955</xdr:colOff>
      <xdr:row>27</xdr:row>
      <xdr:rowOff>204425</xdr:rowOff>
    </xdr:from>
    <xdr:to>
      <xdr:col>27</xdr:col>
      <xdr:colOff>388290</xdr:colOff>
      <xdr:row>41</xdr:row>
      <xdr:rowOff>147377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58968</xdr:colOff>
      <xdr:row>28</xdr:row>
      <xdr:rowOff>17765</xdr:rowOff>
    </xdr:from>
    <xdr:to>
      <xdr:col>24</xdr:col>
      <xdr:colOff>346557</xdr:colOff>
      <xdr:row>29</xdr:row>
      <xdr:rowOff>244938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668262" y="8632847"/>
          <a:ext cx="5773989" cy="540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</a:t>
          </a:r>
          <a:r>
            <a:rPr lang="th-TH" sz="180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2566</a:t>
          </a:r>
          <a:r>
            <a:rPr lang="th-TH" sz="1800">
              <a:latin typeface="Cordia New" pitchFamily="34" charset="-34"/>
              <a:cs typeface="Cordia New" pitchFamily="34" charset="-34"/>
            </a:rPr>
            <a:t> 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มกราคม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ถึง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ธันวาคม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)(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42597"/>
          <a:ext cx="10810358" cy="3981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O%20SiamQualityStrach_workshop_19May2015/CFO_SQS%206-7-2559/1%20Excel%20file%20CFO5%20update%2007-07-25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\EIP\EWLS\Footprint\9_RIL%201996\&#3586;&#3657;&#3629;&#3617;&#3641;&#3621;&#3585;&#3634;&#3619;&#3592;&#3633;&#3604;&#3607;&#3635;%20CFO_2017\Final%20approve_&#3592;&#3634;&#3585;&#3612;&#3641;&#3657;&#3607;&#3623;&#3609;&#3626;&#3629;&#3610;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Inventory%20for%20C%20to%20G\Inventory\Electricity\TGO%20calculations\EFFICIENTCY\EFFICIENTCY\&#3648;&#3629;&#3585;&#3626;&#3634;&#3619;\EFFICIENTCY\Pongsak\50\TNP(&#3617;&#3588;.-&#3617;&#3636;&#3618;.)everyd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8;&#3635;&#3609;&#3623;&#3603;&#3611;&#3619;&#3636;&#3617;&#3634;&#3603;&#3585;&#3658;&#3634;&#3595;&#3648;&#3619;&#3639;&#3629;&#3609;&#3585;&#3619;&#3632;&#3592;&#3585;%20&#3611;&#3637;&#3611;&#3633;&#3592;&#3592;&#3640;&#3610;&#3633;&#3609;-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-01"/>
      <sheetName val="Fr-02"/>
      <sheetName val="Fr-03"/>
      <sheetName val="Fr-04 "/>
      <sheetName val="Fr-04  (2)"/>
      <sheetName val="Fr-05"/>
      <sheetName val="EF"/>
      <sheetName val="EFการเผาไหม้เชื้อเพลิง"/>
      <sheetName val="EFกระดาษ"/>
      <sheetName val="Raw Data"/>
      <sheetName val="เชื้อเพลิงเคลื่อนที่"/>
      <sheetName val="ทำงานรถส่วนตัว"/>
      <sheetName val="LPG"/>
      <sheetName val="Fire Pump"/>
      <sheetName val="เครื่องตัดหญ้าสูบน้ำ"/>
      <sheetName val="เผาขยะ "/>
      <sheetName val="CO3"/>
      <sheetName val="Ethanol"/>
      <sheetName val="Fire Extingusher"/>
      <sheetName val="ปุ๋ยเกษตร"/>
      <sheetName val="เผาขยะ"/>
      <sheetName val="สารทำความเย็น"/>
      <sheetName val="ไฟฟ้าบ้านพัก"/>
      <sheetName val="PAPER"/>
      <sheetName val="Paper bag used"/>
      <sheetName val="Big bag used"/>
      <sheetName val="Bag purchase"/>
      <sheetName val="บำบัดน้ำเสีย "/>
      <sheetName val="ไม้สับ (boiler)"/>
      <sheetName val="CH4จากระบบ septic tank"/>
      <sheetName val="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SIAM QUALITY STARCH CO.,LTD.</v>
          </cell>
        </row>
        <row r="2">
          <cell r="A2" t="str">
            <v>PAPER USED REPORT FOR THE YEAR 2015</v>
          </cell>
        </row>
        <row r="4">
          <cell r="A4" t="str">
            <v>Month</v>
          </cell>
          <cell r="B4" t="str">
            <v>Material Description</v>
          </cell>
          <cell r="C4" t="str">
            <v>Unit</v>
          </cell>
          <cell r="D4" t="str">
            <v>ผลิต</v>
          </cell>
          <cell r="E4" t="str">
            <v>หน่วยงานพัฒนา</v>
          </cell>
          <cell r="F4" t="str">
            <v>พัฒนา และ</v>
          </cell>
          <cell r="G4" t="str">
            <v>บริหาร</v>
          </cell>
          <cell r="H4" t="str">
            <v>หน่วยงานบริหาร</v>
          </cell>
          <cell r="I4" t="str">
            <v>บุคคล/ธุรการ</v>
          </cell>
          <cell r="J4" t="str">
            <v>บัญชี/การเงิน</v>
          </cell>
          <cell r="K4" t="str">
            <v>Technical Support</v>
          </cell>
          <cell r="L4" t="str">
            <v>วัตถุดิบ</v>
          </cell>
          <cell r="M4" t="str">
            <v>จัดซื้อทั่วไป</v>
          </cell>
          <cell r="N4" t="str">
            <v>ลูกค้าสัมพันธ์จัดส่ง</v>
          </cell>
          <cell r="O4" t="str">
            <v>วิศวกรรม</v>
          </cell>
          <cell r="P4" t="str">
            <v>TQM</v>
          </cell>
          <cell r="Q4" t="str">
            <v>รวม</v>
          </cell>
          <cell r="R4" t="str">
            <v>น้ำหนัก/Unit</v>
          </cell>
          <cell r="S4" t="str">
            <v>Total Used</v>
          </cell>
          <cell r="T4" t="str">
            <v>Emission</v>
          </cell>
          <cell r="U4" t="str">
            <v>CO2-eq</v>
          </cell>
        </row>
        <row r="5">
          <cell r="E5" t="str">
            <v>ผลิตภัณฑ์</v>
          </cell>
          <cell r="F5" t="str">
            <v>ควบคุมคุณภาพ</v>
          </cell>
          <cell r="H5" t="str">
            <v>ระบบข้อมูล</v>
          </cell>
          <cell r="N5" t="str">
            <v>และคลังสินค้า</v>
          </cell>
          <cell r="R5" t="str">
            <v>กก.</v>
          </cell>
          <cell r="S5" t="str">
            <v>(Kg.)</v>
          </cell>
          <cell r="T5" t="str">
            <v>Factor</v>
          </cell>
        </row>
        <row r="7">
          <cell r="A7" t="str">
            <v>JAN</v>
          </cell>
          <cell r="B7" t="str">
            <v xml:space="preserve">6100003 กระดาษ A4 70 แกรม x 400 แผ่น </v>
          </cell>
          <cell r="C7" t="str">
            <v>RM</v>
          </cell>
          <cell r="D7">
            <v>25</v>
          </cell>
          <cell r="F7">
            <v>6</v>
          </cell>
          <cell r="G7">
            <v>0</v>
          </cell>
          <cell r="J7">
            <v>4</v>
          </cell>
          <cell r="L7">
            <v>4</v>
          </cell>
          <cell r="M7">
            <v>3</v>
          </cell>
          <cell r="N7">
            <v>15</v>
          </cell>
          <cell r="O7">
            <v>12</v>
          </cell>
          <cell r="P7">
            <v>5</v>
          </cell>
          <cell r="Q7">
            <v>74</v>
          </cell>
          <cell r="R7">
            <v>2.1871</v>
          </cell>
          <cell r="S7">
            <v>161.84540000000001</v>
          </cell>
          <cell r="T7">
            <v>1.8974000000000002</v>
          </cell>
          <cell r="U7">
            <v>307.08546196000003</v>
          </cell>
        </row>
        <row r="8">
          <cell r="A8" t="str">
            <v>FEB</v>
          </cell>
          <cell r="B8" t="str">
            <v xml:space="preserve">6100003 กระดาษ A4 70 แกรม x 400 แผ่น </v>
          </cell>
          <cell r="C8" t="str">
            <v>RM</v>
          </cell>
          <cell r="D8">
            <v>26</v>
          </cell>
          <cell r="E8">
            <v>5</v>
          </cell>
          <cell r="F8">
            <v>6</v>
          </cell>
          <cell r="I8">
            <v>20</v>
          </cell>
          <cell r="J8">
            <v>13</v>
          </cell>
          <cell r="L8">
            <v>5</v>
          </cell>
          <cell r="N8">
            <v>20</v>
          </cell>
          <cell r="O8">
            <v>7</v>
          </cell>
          <cell r="Q8">
            <v>102</v>
          </cell>
          <cell r="R8">
            <v>2.1871</v>
          </cell>
          <cell r="S8">
            <v>223.08420000000001</v>
          </cell>
          <cell r="T8">
            <v>1.8974000000000002</v>
          </cell>
          <cell r="U8">
            <v>423.27996108000008</v>
          </cell>
        </row>
        <row r="9">
          <cell r="A9" t="str">
            <v>MAR</v>
          </cell>
          <cell r="B9" t="str">
            <v xml:space="preserve">6100003 กระดาษ A4 70 แกรม x 400 แผ่น </v>
          </cell>
          <cell r="C9" t="str">
            <v>RM</v>
          </cell>
          <cell r="D9">
            <v>35</v>
          </cell>
          <cell r="H9">
            <v>2</v>
          </cell>
          <cell r="J9">
            <v>8</v>
          </cell>
          <cell r="M9">
            <v>3</v>
          </cell>
          <cell r="N9">
            <v>20</v>
          </cell>
          <cell r="O9">
            <v>12</v>
          </cell>
          <cell r="P9">
            <v>5</v>
          </cell>
          <cell r="Q9">
            <v>85</v>
          </cell>
          <cell r="R9">
            <v>2.1871</v>
          </cell>
          <cell r="S9">
            <v>185.90350000000001</v>
          </cell>
          <cell r="T9">
            <v>1.8974000000000002</v>
          </cell>
          <cell r="U9">
            <v>352.73330090000007</v>
          </cell>
        </row>
        <row r="10">
          <cell r="A10" t="str">
            <v>APR</v>
          </cell>
          <cell r="B10" t="str">
            <v xml:space="preserve">6100003 กระดาษ A4 70 แกรม x 400 แผ่น </v>
          </cell>
          <cell r="C10" t="str">
            <v>RM</v>
          </cell>
          <cell r="D10">
            <v>6</v>
          </cell>
          <cell r="F10">
            <v>5</v>
          </cell>
          <cell r="I10">
            <v>20</v>
          </cell>
          <cell r="J10">
            <v>4</v>
          </cell>
          <cell r="M10">
            <v>1</v>
          </cell>
          <cell r="N10">
            <v>10</v>
          </cell>
          <cell r="O10">
            <v>5</v>
          </cell>
          <cell r="Q10">
            <v>51</v>
          </cell>
          <cell r="R10">
            <v>2.1871</v>
          </cell>
          <cell r="S10">
            <v>111.5421</v>
          </cell>
          <cell r="T10">
            <v>1.8974000000000002</v>
          </cell>
          <cell r="U10">
            <v>211.63998054000004</v>
          </cell>
        </row>
        <row r="11">
          <cell r="A11" t="str">
            <v>MAY</v>
          </cell>
          <cell r="B11" t="str">
            <v xml:space="preserve">6100003 กระดาษ A4 70 แกรม x 400 แผ่น </v>
          </cell>
          <cell r="C11" t="str">
            <v>RM</v>
          </cell>
          <cell r="D11">
            <v>29</v>
          </cell>
          <cell r="E11">
            <v>4</v>
          </cell>
          <cell r="F11">
            <v>6</v>
          </cell>
          <cell r="J11">
            <v>8</v>
          </cell>
          <cell r="L11">
            <v>8</v>
          </cell>
          <cell r="M11">
            <v>3</v>
          </cell>
          <cell r="N11">
            <v>20</v>
          </cell>
          <cell r="O11">
            <v>12</v>
          </cell>
          <cell r="P11">
            <v>5</v>
          </cell>
          <cell r="Q11">
            <v>95</v>
          </cell>
          <cell r="R11">
            <v>2.1871</v>
          </cell>
          <cell r="S11">
            <v>207.77450000000002</v>
          </cell>
          <cell r="T11">
            <v>1.8974000000000002</v>
          </cell>
          <cell r="U11">
            <v>394.23133630000007</v>
          </cell>
        </row>
        <row r="12">
          <cell r="A12" t="str">
            <v>JUN</v>
          </cell>
          <cell r="B12" t="str">
            <v xml:space="preserve">6100003 กระดาษ A4 70 แกรม x 400 แผ่น </v>
          </cell>
          <cell r="C12" t="str">
            <v>RM</v>
          </cell>
          <cell r="D12">
            <v>18</v>
          </cell>
          <cell r="E12">
            <v>4</v>
          </cell>
          <cell r="F12">
            <v>2</v>
          </cell>
          <cell r="I12">
            <v>20</v>
          </cell>
          <cell r="J12">
            <v>12</v>
          </cell>
          <cell r="N12">
            <v>10</v>
          </cell>
          <cell r="O12">
            <v>11</v>
          </cell>
          <cell r="P12">
            <v>5</v>
          </cell>
          <cell r="Q12">
            <v>82</v>
          </cell>
          <cell r="R12">
            <v>2.1871</v>
          </cell>
          <cell r="S12">
            <v>179.34219999999999</v>
          </cell>
          <cell r="T12">
            <v>1.8974000000000002</v>
          </cell>
          <cell r="U12">
            <v>340.28389028000004</v>
          </cell>
        </row>
        <row r="13">
          <cell r="A13" t="str">
            <v>JUL</v>
          </cell>
          <cell r="B13" t="str">
            <v xml:space="preserve">6100003 กระดาษ A4 70 แกรม x 400 แผ่น </v>
          </cell>
          <cell r="C13" t="str">
            <v>RM</v>
          </cell>
          <cell r="D13">
            <v>18</v>
          </cell>
          <cell r="F13">
            <v>7</v>
          </cell>
          <cell r="J13">
            <v>5</v>
          </cell>
          <cell r="L13">
            <v>5</v>
          </cell>
          <cell r="N13">
            <v>10</v>
          </cell>
          <cell r="O13">
            <v>3</v>
          </cell>
          <cell r="Q13">
            <v>48</v>
          </cell>
          <cell r="R13">
            <v>2.1871</v>
          </cell>
          <cell r="S13">
            <v>104.9808</v>
          </cell>
          <cell r="T13">
            <v>1.8974000000000002</v>
          </cell>
          <cell r="U13">
            <v>199.19056992000003</v>
          </cell>
        </row>
        <row r="14">
          <cell r="A14" t="str">
            <v>AUG</v>
          </cell>
          <cell r="B14" t="str">
            <v xml:space="preserve">6100003 กระดาษ A4 70 แกรม x 400 แผ่น </v>
          </cell>
          <cell r="C14" t="str">
            <v>RM</v>
          </cell>
          <cell r="D14">
            <v>23</v>
          </cell>
          <cell r="F14">
            <v>7</v>
          </cell>
          <cell r="H14">
            <v>2</v>
          </cell>
          <cell r="J14">
            <v>13</v>
          </cell>
          <cell r="M14">
            <v>3</v>
          </cell>
          <cell r="N14">
            <v>20</v>
          </cell>
          <cell r="O14">
            <v>6</v>
          </cell>
          <cell r="P14">
            <v>5</v>
          </cell>
          <cell r="Q14">
            <v>79</v>
          </cell>
          <cell r="R14">
            <v>2.1871</v>
          </cell>
          <cell r="S14">
            <v>172.7809</v>
          </cell>
          <cell r="T14">
            <v>1.8974000000000002</v>
          </cell>
          <cell r="U14">
            <v>327.83447966000006</v>
          </cell>
        </row>
        <row r="15">
          <cell r="A15" t="str">
            <v>SEP</v>
          </cell>
          <cell r="B15" t="str">
            <v xml:space="preserve">6100003 กระดาษ A4 70 แกรม x 400 แผ่น </v>
          </cell>
          <cell r="C15" t="str">
            <v>RM</v>
          </cell>
          <cell r="D15">
            <v>29</v>
          </cell>
          <cell r="E15">
            <v>5</v>
          </cell>
          <cell r="I15">
            <v>20</v>
          </cell>
          <cell r="J15">
            <v>10</v>
          </cell>
          <cell r="L15">
            <v>3</v>
          </cell>
          <cell r="M15">
            <v>3</v>
          </cell>
          <cell r="N15">
            <v>30</v>
          </cell>
          <cell r="O15">
            <v>10</v>
          </cell>
          <cell r="P15">
            <v>10</v>
          </cell>
          <cell r="Q15">
            <v>120</v>
          </cell>
          <cell r="R15">
            <v>2.1871</v>
          </cell>
          <cell r="S15">
            <v>262.452</v>
          </cell>
          <cell r="T15">
            <v>1.8974000000000002</v>
          </cell>
          <cell r="U15">
            <v>497.97642480000007</v>
          </cell>
        </row>
        <row r="16">
          <cell r="A16" t="str">
            <v>OCT</v>
          </cell>
          <cell r="B16" t="str">
            <v xml:space="preserve">6100003 กระดาษ A4 70 แกรม x 400 แผ่น </v>
          </cell>
          <cell r="C16" t="str">
            <v>RM</v>
          </cell>
          <cell r="D16">
            <v>40</v>
          </cell>
          <cell r="E16">
            <v>4</v>
          </cell>
          <cell r="F16">
            <v>6</v>
          </cell>
          <cell r="J16">
            <v>12</v>
          </cell>
          <cell r="N16">
            <v>20</v>
          </cell>
          <cell r="P16">
            <v>10</v>
          </cell>
          <cell r="Q16">
            <v>92</v>
          </cell>
          <cell r="R16">
            <v>2.1871</v>
          </cell>
          <cell r="S16">
            <v>201.2132</v>
          </cell>
          <cell r="T16">
            <v>1.8974000000000002</v>
          </cell>
          <cell r="U16">
            <v>381.78192568000003</v>
          </cell>
        </row>
        <row r="17">
          <cell r="A17" t="str">
            <v>NOV</v>
          </cell>
          <cell r="B17" t="str">
            <v xml:space="preserve">6100003 กระดาษ A4 70 แกรม x 400 แผ่น </v>
          </cell>
          <cell r="C17" t="str">
            <v>RM</v>
          </cell>
          <cell r="D17">
            <v>20</v>
          </cell>
          <cell r="F17">
            <v>2</v>
          </cell>
          <cell r="I17">
            <v>20</v>
          </cell>
          <cell r="J17">
            <v>4</v>
          </cell>
          <cell r="L17">
            <v>5</v>
          </cell>
          <cell r="M17">
            <v>3</v>
          </cell>
          <cell r="N17">
            <v>5</v>
          </cell>
          <cell r="O17">
            <v>5</v>
          </cell>
          <cell r="Q17">
            <v>64</v>
          </cell>
          <cell r="R17">
            <v>2.1871</v>
          </cell>
          <cell r="S17">
            <v>139.9744</v>
          </cell>
          <cell r="T17">
            <v>1.8974000000000002</v>
          </cell>
          <cell r="U17">
            <v>265.58742656000004</v>
          </cell>
        </row>
        <row r="18">
          <cell r="A18" t="str">
            <v>DEC</v>
          </cell>
          <cell r="B18" t="str">
            <v xml:space="preserve">6100003 กระดาษ A4 70 แกรม x 400 แผ่น </v>
          </cell>
          <cell r="C18" t="str">
            <v>RM</v>
          </cell>
          <cell r="D18">
            <v>22</v>
          </cell>
          <cell r="F18">
            <v>7</v>
          </cell>
          <cell r="J18">
            <v>17</v>
          </cell>
          <cell r="M18">
            <v>3</v>
          </cell>
          <cell r="N18">
            <v>5</v>
          </cell>
          <cell r="O18">
            <v>6</v>
          </cell>
          <cell r="P18">
            <v>5</v>
          </cell>
          <cell r="Q18">
            <v>65</v>
          </cell>
          <cell r="R18">
            <v>2.1871</v>
          </cell>
          <cell r="S18">
            <v>142.16149999999999</v>
          </cell>
          <cell r="T18">
            <v>1.8974000000000002</v>
          </cell>
          <cell r="U18">
            <v>269.73723010000003</v>
          </cell>
        </row>
        <row r="19">
          <cell r="B19" t="str">
            <v>รวมกระดาษ</v>
          </cell>
          <cell r="D19">
            <v>291</v>
          </cell>
          <cell r="E19">
            <v>22</v>
          </cell>
          <cell r="F19">
            <v>54</v>
          </cell>
          <cell r="G19">
            <v>0</v>
          </cell>
          <cell r="H19">
            <v>4</v>
          </cell>
          <cell r="I19">
            <v>100</v>
          </cell>
          <cell r="J19">
            <v>110</v>
          </cell>
          <cell r="K19">
            <v>0</v>
          </cell>
          <cell r="L19">
            <v>30</v>
          </cell>
          <cell r="M19">
            <v>22</v>
          </cell>
          <cell r="N19">
            <v>185</v>
          </cell>
          <cell r="O19">
            <v>89</v>
          </cell>
          <cell r="P19">
            <v>50</v>
          </cell>
          <cell r="Q19">
            <v>957</v>
          </cell>
          <cell r="R19">
            <v>2.1871</v>
          </cell>
          <cell r="S19">
            <v>2093.0547000000001</v>
          </cell>
          <cell r="T19">
            <v>1.8974000000000002</v>
          </cell>
          <cell r="U19">
            <v>3971.3619877800006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  <sheetName val="Reference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สรุปรวมทั้งปี"/>
      <sheetName val="Summary"/>
      <sheetName val="ม_ค_ _2_"/>
      <sheetName val="ก_พ_ _2_"/>
      <sheetName val="ม___ค_ _2_"/>
      <sheetName val="เม_ย_ _2_"/>
      <sheetName val="พ_ค_ _2_"/>
      <sheetName val="ม__ย_ _2_"/>
      <sheetName val="ก_ค_ _2_"/>
      <sheetName val="ส_ค_ _2_"/>
      <sheetName val="ก_ย_ _2_"/>
      <sheetName val="ต_ค_ _2_"/>
      <sheetName val="พ_ย_ _2_"/>
      <sheetName val="ธ_ค_ _2_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คำนวณ ปี 2567"/>
      <sheetName val="สรุปการคำนวณ ปีฐาน"/>
      <sheetName val="CH4จากseptic tank"/>
      <sheetName val="CH4จากบ่อบำบัดไม่เติมอากาศ "/>
      <sheetName val="EF TGO AR5"/>
    </sheetNames>
    <sheetDataSet>
      <sheetData sheetId="0"/>
      <sheetData sheetId="1">
        <row r="12">
          <cell r="F12">
            <v>558.95699999999999</v>
          </cell>
          <cell r="H12">
            <v>112.967</v>
          </cell>
          <cell r="J12">
            <v>245.21000000000004</v>
          </cell>
          <cell r="L12">
            <v>45.317</v>
          </cell>
          <cell r="N12">
            <v>261.50100000000003</v>
          </cell>
          <cell r="P12">
            <v>269.553</v>
          </cell>
          <cell r="R12">
            <v>147.73099999999999</v>
          </cell>
          <cell r="T12">
            <v>219.74099999999999</v>
          </cell>
          <cell r="V12">
            <v>158.19499999999999</v>
          </cell>
          <cell r="X12">
            <v>270.798</v>
          </cell>
          <cell r="Z12">
            <v>262.99599999999998</v>
          </cell>
          <cell r="AB12">
            <v>237.411</v>
          </cell>
        </row>
        <row r="13">
          <cell r="F13">
            <v>129.58199999999999</v>
          </cell>
          <cell r="H13">
            <v>123.762</v>
          </cell>
          <cell r="J13">
            <v>90.092999999999989</v>
          </cell>
          <cell r="L13">
            <v>45.213000000000001</v>
          </cell>
          <cell r="N13">
            <v>39.436999999999998</v>
          </cell>
          <cell r="P13">
            <v>59.04</v>
          </cell>
          <cell r="R13">
            <v>0</v>
          </cell>
          <cell r="T13">
            <v>0</v>
          </cell>
          <cell r="V13">
            <v>44.118000000000002</v>
          </cell>
          <cell r="X13">
            <v>80.751000000000005</v>
          </cell>
          <cell r="Z13">
            <v>70.27</v>
          </cell>
          <cell r="AB13">
            <v>108.70499999999998</v>
          </cell>
        </row>
        <row r="20">
          <cell r="F20">
            <v>9089.2000000000007</v>
          </cell>
          <cell r="H20">
            <v>11487.26</v>
          </cell>
          <cell r="J20">
            <v>13828.06</v>
          </cell>
          <cell r="L20">
            <v>22644.47</v>
          </cell>
          <cell r="N20">
            <v>26253.98</v>
          </cell>
          <cell r="P20">
            <v>25149.93</v>
          </cell>
          <cell r="R20">
            <v>27133.19</v>
          </cell>
          <cell r="T20">
            <v>21468.03</v>
          </cell>
          <cell r="V20">
            <v>22181.48</v>
          </cell>
          <cell r="X20">
            <v>21791.65</v>
          </cell>
          <cell r="Z20">
            <v>18178.89</v>
          </cell>
          <cell r="AB20">
            <v>12904.11</v>
          </cell>
        </row>
        <row r="21">
          <cell r="F21">
            <v>975</v>
          </cell>
          <cell r="H21">
            <v>387.5</v>
          </cell>
          <cell r="J21">
            <v>512.5</v>
          </cell>
          <cell r="L21">
            <v>280</v>
          </cell>
          <cell r="N21">
            <v>347.5</v>
          </cell>
          <cell r="P21">
            <v>0</v>
          </cell>
          <cell r="R21">
            <v>387.5</v>
          </cell>
          <cell r="T21">
            <v>482.5</v>
          </cell>
          <cell r="V21">
            <v>280</v>
          </cell>
          <cell r="X21">
            <v>360</v>
          </cell>
          <cell r="Z21">
            <v>605</v>
          </cell>
          <cell r="AB21">
            <v>475</v>
          </cell>
        </row>
        <row r="23">
          <cell r="F23">
            <v>430</v>
          </cell>
          <cell r="H23">
            <v>380</v>
          </cell>
          <cell r="J23">
            <v>214</v>
          </cell>
          <cell r="L23">
            <v>156</v>
          </cell>
          <cell r="N23">
            <v>278</v>
          </cell>
          <cell r="P23">
            <v>392</v>
          </cell>
          <cell r="R23">
            <v>515</v>
          </cell>
          <cell r="T23">
            <v>355</v>
          </cell>
          <cell r="V23">
            <v>301</v>
          </cell>
          <cell r="X23">
            <v>130</v>
          </cell>
          <cell r="Z23">
            <v>439</v>
          </cell>
          <cell r="AB23">
            <v>296</v>
          </cell>
        </row>
        <row r="24">
          <cell r="F24">
            <v>665.8</v>
          </cell>
          <cell r="H24">
            <v>731.59999999999991</v>
          </cell>
          <cell r="J24">
            <v>788.5999999999998</v>
          </cell>
          <cell r="L24">
            <v>645.4</v>
          </cell>
          <cell r="N24">
            <v>719.6</v>
          </cell>
          <cell r="P24">
            <v>799.1</v>
          </cell>
          <cell r="R24">
            <v>596.6</v>
          </cell>
          <cell r="T24">
            <v>646.70000000000005</v>
          </cell>
          <cell r="V24">
            <v>634.29999999999995</v>
          </cell>
          <cell r="X24">
            <v>599.9</v>
          </cell>
          <cell r="Z24">
            <v>679.9</v>
          </cell>
          <cell r="AB24">
            <v>604.29999999999995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thaicarbonlabel.tgo.or.th/products_emission/products_emission.pn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0"/>
  <sheetViews>
    <sheetView tabSelected="1" view="pageBreakPreview" zoomScaleNormal="100" zoomScaleSheetLayoutView="100" workbookViewId="0">
      <pane xSplit="12528" ySplit="2736" topLeftCell="F19" activePane="bottomRight"/>
      <selection activeCell="K16" sqref="K16"/>
      <selection pane="topRight" activeCell="I1" activeCellId="12" sqref="AD1:AD1048576 AC1:AC1048576 AA1:AA1048576 Y1:Y1048576 S1:S1048576 U1:U1048576 W1:W1048576 K1:K1048576 M1:M1048576 O1:O1048576 Q1:Q1048576 G1:G1048576 I1:I1048576"/>
      <selection pane="bottomLeft" activeCell="B29" sqref="B29"/>
      <selection pane="bottomRight" activeCell="H28" sqref="H28"/>
    </sheetView>
  </sheetViews>
  <sheetFormatPr defaultColWidth="9" defaultRowHeight="25.05" customHeight="1" x14ac:dyDescent="0.25"/>
  <cols>
    <col min="1" max="1" width="12.09765625" style="87" customWidth="1"/>
    <col min="2" max="2" width="49" style="88" customWidth="1"/>
    <col min="3" max="3" width="11.59765625" style="88" customWidth="1"/>
    <col min="4" max="4" width="18.3984375" style="88" customWidth="1"/>
    <col min="5" max="5" width="9.19921875" style="88" customWidth="1"/>
    <col min="6" max="6" width="8.69921875" style="89" customWidth="1"/>
    <col min="7" max="9" width="8.69921875" style="88" customWidth="1"/>
    <col min="10" max="10" width="8.69921875" style="90" customWidth="1"/>
    <col min="11" max="29" width="8.69921875" style="88" customWidth="1"/>
    <col min="30" max="30" width="10.5" style="88" customWidth="1"/>
    <col min="31" max="31" width="9.69921875" style="88" customWidth="1"/>
    <col min="32" max="32" width="9" style="88" customWidth="1"/>
    <col min="33" max="16384" width="9" style="88"/>
  </cols>
  <sheetData>
    <row r="1" spans="1:31" ht="25.05" customHeight="1" x14ac:dyDescent="0.25">
      <c r="AC1" s="88" t="s">
        <v>82</v>
      </c>
    </row>
    <row r="2" spans="1:31" ht="25.05" customHeight="1" x14ac:dyDescent="0.25">
      <c r="A2" s="133" t="s">
        <v>81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5"/>
    </row>
    <row r="3" spans="1:31" s="87" customFormat="1" ht="25.05" customHeight="1" x14ac:dyDescent="0.25">
      <c r="A3" s="137" t="s">
        <v>0</v>
      </c>
      <c r="B3" s="137" t="s">
        <v>17</v>
      </c>
      <c r="C3" s="137" t="s">
        <v>2</v>
      </c>
      <c r="D3" s="137" t="s">
        <v>3</v>
      </c>
      <c r="E3" s="137" t="s">
        <v>80</v>
      </c>
      <c r="F3" s="138" t="s">
        <v>217</v>
      </c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44" t="s">
        <v>3</v>
      </c>
    </row>
    <row r="4" spans="1:31" s="87" customFormat="1" ht="25.05" customHeight="1" x14ac:dyDescent="0.25">
      <c r="A4" s="137"/>
      <c r="B4" s="137"/>
      <c r="C4" s="137"/>
      <c r="D4" s="137"/>
      <c r="E4" s="137"/>
      <c r="F4" s="136" t="s">
        <v>18</v>
      </c>
      <c r="G4" s="136"/>
      <c r="H4" s="136" t="s">
        <v>19</v>
      </c>
      <c r="I4" s="136"/>
      <c r="J4" s="136" t="s">
        <v>20</v>
      </c>
      <c r="K4" s="136"/>
      <c r="L4" s="136" t="s">
        <v>21</v>
      </c>
      <c r="M4" s="136"/>
      <c r="N4" s="136" t="s">
        <v>66</v>
      </c>
      <c r="O4" s="136"/>
      <c r="P4" s="136" t="s">
        <v>67</v>
      </c>
      <c r="Q4" s="136"/>
      <c r="R4" s="136" t="s">
        <v>23</v>
      </c>
      <c r="S4" s="136"/>
      <c r="T4" s="136" t="s">
        <v>24</v>
      </c>
      <c r="U4" s="136"/>
      <c r="V4" s="136" t="s">
        <v>25</v>
      </c>
      <c r="W4" s="136"/>
      <c r="X4" s="136" t="s">
        <v>26</v>
      </c>
      <c r="Y4" s="136"/>
      <c r="Z4" s="136" t="s">
        <v>22</v>
      </c>
      <c r="AA4" s="136"/>
      <c r="AB4" s="136" t="s">
        <v>27</v>
      </c>
      <c r="AC4" s="136"/>
      <c r="AD4" s="133" t="s">
        <v>28</v>
      </c>
      <c r="AE4" s="145"/>
    </row>
    <row r="5" spans="1:31" s="87" customFormat="1" ht="25.05" customHeight="1" x14ac:dyDescent="0.25">
      <c r="A5" s="137"/>
      <c r="B5" s="137"/>
      <c r="C5" s="137"/>
      <c r="D5" s="137"/>
      <c r="E5" s="137"/>
      <c r="F5" s="83" t="s">
        <v>1</v>
      </c>
      <c r="G5" s="83" t="s">
        <v>12</v>
      </c>
      <c r="H5" s="83" t="s">
        <v>1</v>
      </c>
      <c r="I5" s="83" t="s">
        <v>12</v>
      </c>
      <c r="J5" s="83" t="s">
        <v>1</v>
      </c>
      <c r="K5" s="83" t="s">
        <v>12</v>
      </c>
      <c r="L5" s="83" t="s">
        <v>1</v>
      </c>
      <c r="M5" s="83" t="s">
        <v>12</v>
      </c>
      <c r="N5" s="83" t="s">
        <v>1</v>
      </c>
      <c r="O5" s="83" t="s">
        <v>12</v>
      </c>
      <c r="P5" s="83" t="s">
        <v>1</v>
      </c>
      <c r="Q5" s="83" t="s">
        <v>12</v>
      </c>
      <c r="R5" s="83" t="s">
        <v>1</v>
      </c>
      <c r="S5" s="83" t="s">
        <v>12</v>
      </c>
      <c r="T5" s="83" t="s">
        <v>1</v>
      </c>
      <c r="U5" s="83" t="s">
        <v>12</v>
      </c>
      <c r="V5" s="83" t="s">
        <v>1</v>
      </c>
      <c r="W5" s="83" t="s">
        <v>12</v>
      </c>
      <c r="X5" s="83" t="s">
        <v>1</v>
      </c>
      <c r="Y5" s="83" t="s">
        <v>12</v>
      </c>
      <c r="Z5" s="83" t="s">
        <v>1</v>
      </c>
      <c r="AA5" s="83" t="s">
        <v>12</v>
      </c>
      <c r="AB5" s="83" t="s">
        <v>1</v>
      </c>
      <c r="AC5" s="83" t="s">
        <v>12</v>
      </c>
      <c r="AD5" s="140"/>
      <c r="AE5" s="146"/>
    </row>
    <row r="6" spans="1:31" ht="25.05" customHeight="1" x14ac:dyDescent="0.25">
      <c r="A6" s="141" t="s">
        <v>97</v>
      </c>
      <c r="B6" s="91" t="s">
        <v>32</v>
      </c>
      <c r="C6" s="92"/>
      <c r="D6" s="92"/>
      <c r="E6" s="92"/>
      <c r="F6" s="92"/>
      <c r="G6" s="93"/>
      <c r="H6" s="94"/>
      <c r="I6" s="94"/>
      <c r="J6" s="95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2"/>
    </row>
    <row r="7" spans="1:31" ht="25.05" customHeight="1" x14ac:dyDescent="0.25">
      <c r="A7" s="142"/>
      <c r="B7" s="91" t="s">
        <v>33</v>
      </c>
      <c r="C7" s="92"/>
      <c r="D7" s="92"/>
      <c r="E7" s="92"/>
      <c r="F7" s="92"/>
      <c r="G7" s="93"/>
      <c r="H7" s="94"/>
      <c r="I7" s="94"/>
      <c r="J7" s="95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6"/>
    </row>
    <row r="8" spans="1:31" ht="25.05" customHeight="1" x14ac:dyDescent="0.25">
      <c r="A8" s="142"/>
      <c r="B8" s="97" t="s">
        <v>34</v>
      </c>
      <c r="C8" s="98">
        <v>2.7078000000000002</v>
      </c>
      <c r="D8" s="92" t="s">
        <v>13</v>
      </c>
      <c r="E8" s="92" t="s">
        <v>5</v>
      </c>
      <c r="F8" s="92"/>
      <c r="G8" s="99">
        <f>F8*C8</f>
        <v>0</v>
      </c>
      <c r="H8" s="92"/>
      <c r="I8" s="99">
        <f>H8*C8</f>
        <v>0</v>
      </c>
      <c r="J8" s="92"/>
      <c r="K8" s="99">
        <f>J8*C8</f>
        <v>0</v>
      </c>
      <c r="L8" s="92"/>
      <c r="M8" s="99">
        <f>L8*C8</f>
        <v>0</v>
      </c>
      <c r="N8" s="92"/>
      <c r="O8" s="99">
        <f>N8*C8</f>
        <v>0</v>
      </c>
      <c r="P8" s="92"/>
      <c r="Q8" s="99">
        <f>P8*C8</f>
        <v>0</v>
      </c>
      <c r="R8" s="92"/>
      <c r="S8" s="99">
        <f>R8*C8</f>
        <v>0</v>
      </c>
      <c r="T8" s="92"/>
      <c r="U8" s="99">
        <f>T8*C8</f>
        <v>0</v>
      </c>
      <c r="V8" s="92"/>
      <c r="W8" s="99">
        <f>V8*C8</f>
        <v>0</v>
      </c>
      <c r="X8" s="92"/>
      <c r="Y8" s="99">
        <f>X8*C8</f>
        <v>0</v>
      </c>
      <c r="Z8" s="92"/>
      <c r="AA8" s="99">
        <f>Z8*C8</f>
        <v>0</v>
      </c>
      <c r="AB8" s="92"/>
      <c r="AC8" s="99">
        <f>AB8*C8</f>
        <v>0</v>
      </c>
      <c r="AD8" s="128">
        <f>G8+I8+K8+M8+O8+Q8+S8+U8+W8+Y8+AA8+AC8</f>
        <v>0</v>
      </c>
      <c r="AE8" s="92" t="s">
        <v>84</v>
      </c>
    </row>
    <row r="9" spans="1:31" ht="25.05" customHeight="1" x14ac:dyDescent="0.25">
      <c r="A9" s="142"/>
      <c r="B9" s="97" t="s">
        <v>35</v>
      </c>
      <c r="C9" s="98">
        <v>2.7078000000000002</v>
      </c>
      <c r="D9" s="92" t="s">
        <v>13</v>
      </c>
      <c r="E9" s="92" t="s">
        <v>5</v>
      </c>
      <c r="F9" s="92"/>
      <c r="G9" s="99">
        <f>F9*C9</f>
        <v>0</v>
      </c>
      <c r="H9" s="92"/>
      <c r="I9" s="99">
        <f>H9*C9</f>
        <v>0</v>
      </c>
      <c r="J9" s="92"/>
      <c r="K9" s="99">
        <f>J9*C9</f>
        <v>0</v>
      </c>
      <c r="L9" s="92"/>
      <c r="M9" s="99">
        <f>L9*C9</f>
        <v>0</v>
      </c>
      <c r="N9" s="92"/>
      <c r="O9" s="99">
        <f>N9*C9</f>
        <v>0</v>
      </c>
      <c r="P9" s="92"/>
      <c r="Q9" s="99">
        <f>P9*C9</f>
        <v>0</v>
      </c>
      <c r="R9" s="92"/>
      <c r="S9" s="99">
        <f>R9*C9</f>
        <v>0</v>
      </c>
      <c r="T9" s="92"/>
      <c r="U9" s="99">
        <f>T9*C9</f>
        <v>0</v>
      </c>
      <c r="V9" s="92"/>
      <c r="W9" s="99">
        <f>V9*C9</f>
        <v>0</v>
      </c>
      <c r="X9" s="92"/>
      <c r="Y9" s="99">
        <f>X9*C9</f>
        <v>0</v>
      </c>
      <c r="Z9" s="92"/>
      <c r="AA9" s="99">
        <f>Z9*C9</f>
        <v>0</v>
      </c>
      <c r="AB9" s="92"/>
      <c r="AC9" s="99">
        <f>AB9*C9</f>
        <v>0</v>
      </c>
      <c r="AD9" s="128">
        <f t="shared" ref="AD9:AD24" si="0">G9+I9+K9+M9+O9+Q9+S9+U9+W9+Y9+AA9+AC9</f>
        <v>0</v>
      </c>
      <c r="AE9" s="92" t="s">
        <v>84</v>
      </c>
    </row>
    <row r="10" spans="1:31" ht="25.05" customHeight="1" x14ac:dyDescent="0.25">
      <c r="A10" s="142"/>
      <c r="B10" s="100" t="s">
        <v>36</v>
      </c>
      <c r="C10" s="98"/>
      <c r="D10" s="92"/>
      <c r="E10" s="92"/>
      <c r="F10" s="92"/>
      <c r="G10" s="99"/>
      <c r="H10" s="92"/>
      <c r="I10" s="99"/>
      <c r="J10" s="92"/>
      <c r="K10" s="99"/>
      <c r="L10" s="92"/>
      <c r="M10" s="99"/>
      <c r="N10" s="92"/>
      <c r="O10" s="99"/>
      <c r="P10" s="92"/>
      <c r="Q10" s="99"/>
      <c r="R10" s="92"/>
      <c r="S10" s="99"/>
      <c r="T10" s="92"/>
      <c r="U10" s="99"/>
      <c r="V10" s="92"/>
      <c r="W10" s="99"/>
      <c r="X10" s="92"/>
      <c r="Y10" s="99"/>
      <c r="Z10" s="92"/>
      <c r="AA10" s="99"/>
      <c r="AB10" s="92"/>
      <c r="AC10" s="99"/>
      <c r="AD10" s="128"/>
      <c r="AE10" s="92"/>
    </row>
    <row r="11" spans="1:31" ht="25.05" customHeight="1" x14ac:dyDescent="0.25">
      <c r="A11" s="142"/>
      <c r="B11" s="100" t="s">
        <v>37</v>
      </c>
      <c r="C11" s="98"/>
      <c r="D11" s="92"/>
      <c r="E11" s="92"/>
      <c r="F11" s="92"/>
      <c r="G11" s="99"/>
      <c r="H11" s="92"/>
      <c r="I11" s="99"/>
      <c r="J11" s="92"/>
      <c r="K11" s="99"/>
      <c r="L11" s="92"/>
      <c r="M11" s="99"/>
      <c r="N11" s="92"/>
      <c r="O11" s="99"/>
      <c r="P11" s="92"/>
      <c r="Q11" s="99"/>
      <c r="R11" s="92"/>
      <c r="S11" s="99"/>
      <c r="T11" s="92"/>
      <c r="U11" s="99"/>
      <c r="V11" s="92"/>
      <c r="W11" s="99"/>
      <c r="X11" s="92"/>
      <c r="Y11" s="99"/>
      <c r="Z11" s="92"/>
      <c r="AA11" s="99"/>
      <c r="AB11" s="92"/>
      <c r="AC11" s="99"/>
      <c r="AD11" s="128"/>
      <c r="AE11" s="92"/>
    </row>
    <row r="12" spans="1:31" ht="25.05" customHeight="1" x14ac:dyDescent="0.25">
      <c r="A12" s="142"/>
      <c r="B12" s="97" t="s">
        <v>38</v>
      </c>
      <c r="C12" s="98">
        <v>2.7406000000000001</v>
      </c>
      <c r="D12" s="92" t="s">
        <v>13</v>
      </c>
      <c r="E12" s="92" t="s">
        <v>5</v>
      </c>
      <c r="F12" s="101">
        <f>'[5]สรุปการคำนวณ ปีฐาน'!F12</f>
        <v>558.95699999999999</v>
      </c>
      <c r="G12" s="99">
        <f t="shared" ref="G12:G24" si="1">F12*C12</f>
        <v>1531.8775542000001</v>
      </c>
      <c r="H12" s="101">
        <f>'[5]สรุปการคำนวณ ปีฐาน'!H12</f>
        <v>112.967</v>
      </c>
      <c r="I12" s="99">
        <f t="shared" ref="I12:I24" si="2">H12*C12</f>
        <v>309.59736020000003</v>
      </c>
      <c r="J12" s="101">
        <f>'[5]สรุปการคำนวณ ปีฐาน'!J12</f>
        <v>245.21000000000004</v>
      </c>
      <c r="K12" s="99">
        <f t="shared" ref="K12:K24" si="3">J12*C12</f>
        <v>672.02252600000008</v>
      </c>
      <c r="L12" s="101">
        <f>'[5]สรุปการคำนวณ ปีฐาน'!L12</f>
        <v>45.317</v>
      </c>
      <c r="M12" s="99">
        <f t="shared" ref="M12:M24" si="4">L12*C12</f>
        <v>124.19577020000001</v>
      </c>
      <c r="N12" s="101">
        <f>'[5]สรุปการคำนวณ ปีฐาน'!N12</f>
        <v>261.50100000000003</v>
      </c>
      <c r="O12" s="99">
        <f t="shared" ref="O12:O24" si="5">N12*C12</f>
        <v>716.66964060000009</v>
      </c>
      <c r="P12" s="101">
        <f>'[5]สรุปการคำนวณ ปีฐาน'!P12</f>
        <v>269.553</v>
      </c>
      <c r="Q12" s="99">
        <f t="shared" ref="Q12:Q24" si="6">P12*C12</f>
        <v>738.73695180000004</v>
      </c>
      <c r="R12" s="101">
        <f>'[5]สรุปการคำนวณ ปีฐาน'!R12</f>
        <v>147.73099999999999</v>
      </c>
      <c r="S12" s="99">
        <f t="shared" ref="S12:S24" si="7">R12*C12</f>
        <v>404.87157860000002</v>
      </c>
      <c r="T12" s="101">
        <f>'[5]สรุปการคำนวณ ปีฐาน'!T12</f>
        <v>219.74099999999999</v>
      </c>
      <c r="U12" s="99">
        <f t="shared" ref="U12:U24" si="8">T12*C12</f>
        <v>602.22218459999999</v>
      </c>
      <c r="V12" s="101">
        <f>'[5]สรุปการคำนวณ ปีฐาน'!V12</f>
        <v>158.19499999999999</v>
      </c>
      <c r="W12" s="99">
        <f t="shared" ref="W12:W24" si="9">V12*C12</f>
        <v>433.549217</v>
      </c>
      <c r="X12" s="101">
        <f>'[5]สรุปการคำนวณ ปีฐาน'!X12</f>
        <v>270.798</v>
      </c>
      <c r="Y12" s="99">
        <f t="shared" ref="Y12:Y24" si="10">X12*C12</f>
        <v>742.14899880000007</v>
      </c>
      <c r="Z12" s="101">
        <f>'[5]สรุปการคำนวณ ปีฐาน'!Z12</f>
        <v>262.99599999999998</v>
      </c>
      <c r="AA12" s="99">
        <f t="shared" ref="AA12:AA24" si="11">Z12*C12</f>
        <v>720.76683760000003</v>
      </c>
      <c r="AB12" s="101">
        <f>'[5]สรุปการคำนวณ ปีฐาน'!AB12</f>
        <v>237.411</v>
      </c>
      <c r="AC12" s="99">
        <f t="shared" ref="AC12:AC24" si="12">AB12*C12</f>
        <v>650.64858660000004</v>
      </c>
      <c r="AD12" s="128">
        <f t="shared" si="0"/>
        <v>7647.307206200001</v>
      </c>
      <c r="AE12" s="92" t="s">
        <v>84</v>
      </c>
    </row>
    <row r="13" spans="1:31" ht="25.05" customHeight="1" x14ac:dyDescent="0.25">
      <c r="A13" s="142"/>
      <c r="B13" s="97" t="s">
        <v>61</v>
      </c>
      <c r="C13" s="98">
        <v>2.2393999999999998</v>
      </c>
      <c r="D13" s="92" t="s">
        <v>13</v>
      </c>
      <c r="E13" s="92" t="s">
        <v>5</v>
      </c>
      <c r="F13" s="101">
        <f>'[5]สรุปการคำนวณ ปีฐาน'!F13</f>
        <v>129.58199999999999</v>
      </c>
      <c r="G13" s="99">
        <f t="shared" si="1"/>
        <v>290.18593079999994</v>
      </c>
      <c r="H13" s="101">
        <f>'[5]สรุปการคำนวณ ปีฐาน'!H13</f>
        <v>123.762</v>
      </c>
      <c r="I13" s="99">
        <f t="shared" si="2"/>
        <v>277.15262279999996</v>
      </c>
      <c r="J13" s="101">
        <f>'[5]สรุปการคำนวณ ปีฐาน'!J13</f>
        <v>90.092999999999989</v>
      </c>
      <c r="K13" s="99">
        <f t="shared" si="3"/>
        <v>201.75426419999997</v>
      </c>
      <c r="L13" s="101">
        <f>'[5]สรุปการคำนวณ ปีฐาน'!L13</f>
        <v>45.213000000000001</v>
      </c>
      <c r="M13" s="99">
        <f t="shared" si="4"/>
        <v>101.24999219999999</v>
      </c>
      <c r="N13" s="101">
        <f>'[5]สรุปการคำนวณ ปีฐาน'!N13</f>
        <v>39.436999999999998</v>
      </c>
      <c r="O13" s="99">
        <f t="shared" si="5"/>
        <v>88.315217799999985</v>
      </c>
      <c r="P13" s="101">
        <f>'[5]สรุปการคำนวณ ปีฐาน'!P13</f>
        <v>59.04</v>
      </c>
      <c r="Q13" s="99">
        <f t="shared" si="6"/>
        <v>132.21417599999998</v>
      </c>
      <c r="R13" s="101">
        <f>'[5]สรุปการคำนวณ ปีฐาน'!R13</f>
        <v>0</v>
      </c>
      <c r="S13" s="99">
        <f t="shared" si="7"/>
        <v>0</v>
      </c>
      <c r="T13" s="101">
        <f>'[5]สรุปการคำนวณ ปีฐาน'!T13</f>
        <v>0</v>
      </c>
      <c r="U13" s="99">
        <f t="shared" si="8"/>
        <v>0</v>
      </c>
      <c r="V13" s="101">
        <f>'[5]สรุปการคำนวณ ปีฐาน'!V13</f>
        <v>44.118000000000002</v>
      </c>
      <c r="W13" s="99">
        <f t="shared" si="9"/>
        <v>98.797849200000002</v>
      </c>
      <c r="X13" s="101">
        <f>'[5]สรุปการคำนวณ ปีฐาน'!X13</f>
        <v>80.751000000000005</v>
      </c>
      <c r="Y13" s="99">
        <f t="shared" si="10"/>
        <v>180.8337894</v>
      </c>
      <c r="Z13" s="101">
        <f>'[5]สรุปการคำนวณ ปีฐาน'!Z13</f>
        <v>70.27</v>
      </c>
      <c r="AA13" s="99">
        <f t="shared" si="11"/>
        <v>157.36263799999998</v>
      </c>
      <c r="AB13" s="101">
        <f>'[5]สรุปการคำนวณ ปีฐาน'!AB13</f>
        <v>108.70499999999998</v>
      </c>
      <c r="AC13" s="99">
        <f t="shared" si="12"/>
        <v>243.43397699999994</v>
      </c>
      <c r="AD13" s="128">
        <f t="shared" si="0"/>
        <v>1771.3004573999999</v>
      </c>
      <c r="AE13" s="92" t="s">
        <v>84</v>
      </c>
    </row>
    <row r="14" spans="1:31" ht="25.05" customHeight="1" x14ac:dyDescent="0.25">
      <c r="A14" s="142"/>
      <c r="B14" s="97" t="s">
        <v>39</v>
      </c>
      <c r="C14" s="98">
        <v>2.2393999999999998</v>
      </c>
      <c r="D14" s="92" t="s">
        <v>13</v>
      </c>
      <c r="E14" s="92" t="s">
        <v>5</v>
      </c>
      <c r="F14" s="101"/>
      <c r="G14" s="99">
        <f t="shared" si="1"/>
        <v>0</v>
      </c>
      <c r="H14" s="101"/>
      <c r="I14" s="99">
        <f t="shared" si="2"/>
        <v>0</v>
      </c>
      <c r="J14" s="101"/>
      <c r="K14" s="99">
        <f t="shared" si="3"/>
        <v>0</v>
      </c>
      <c r="L14" s="101"/>
      <c r="M14" s="99">
        <f t="shared" si="4"/>
        <v>0</v>
      </c>
      <c r="N14" s="101"/>
      <c r="O14" s="99">
        <f t="shared" si="5"/>
        <v>0</v>
      </c>
      <c r="P14" s="101"/>
      <c r="Q14" s="99">
        <f t="shared" si="6"/>
        <v>0</v>
      </c>
      <c r="R14" s="101"/>
      <c r="S14" s="99">
        <f t="shared" si="7"/>
        <v>0</v>
      </c>
      <c r="T14" s="101"/>
      <c r="U14" s="99">
        <f t="shared" si="8"/>
        <v>0</v>
      </c>
      <c r="V14" s="101"/>
      <c r="W14" s="99">
        <f t="shared" si="9"/>
        <v>0</v>
      </c>
      <c r="X14" s="101"/>
      <c r="Y14" s="99">
        <f t="shared" si="10"/>
        <v>0</v>
      </c>
      <c r="Z14" s="101"/>
      <c r="AA14" s="99">
        <f t="shared" si="11"/>
        <v>0</v>
      </c>
      <c r="AB14" s="101"/>
      <c r="AC14" s="99">
        <f t="shared" si="12"/>
        <v>0</v>
      </c>
      <c r="AD14" s="128">
        <f t="shared" si="0"/>
        <v>0</v>
      </c>
      <c r="AE14" s="92" t="s">
        <v>84</v>
      </c>
    </row>
    <row r="15" spans="1:31" ht="25.05" customHeight="1" x14ac:dyDescent="0.25">
      <c r="A15" s="142"/>
      <c r="B15" s="100" t="s">
        <v>59</v>
      </c>
      <c r="C15" s="98">
        <v>1</v>
      </c>
      <c r="D15" s="92" t="s">
        <v>60</v>
      </c>
      <c r="E15" s="92" t="s">
        <v>10</v>
      </c>
      <c r="F15" s="101"/>
      <c r="G15" s="99">
        <f t="shared" si="1"/>
        <v>0</v>
      </c>
      <c r="H15" s="101"/>
      <c r="I15" s="99">
        <f t="shared" si="2"/>
        <v>0</v>
      </c>
      <c r="J15" s="101"/>
      <c r="K15" s="99">
        <f t="shared" si="3"/>
        <v>0</v>
      </c>
      <c r="L15" s="101"/>
      <c r="M15" s="99">
        <f t="shared" si="4"/>
        <v>0</v>
      </c>
      <c r="N15" s="101"/>
      <c r="O15" s="99">
        <f t="shared" si="5"/>
        <v>0</v>
      </c>
      <c r="P15" s="101"/>
      <c r="Q15" s="99">
        <f t="shared" si="6"/>
        <v>0</v>
      </c>
      <c r="R15" s="101"/>
      <c r="S15" s="99">
        <f t="shared" si="7"/>
        <v>0</v>
      </c>
      <c r="T15" s="101"/>
      <c r="U15" s="99">
        <f t="shared" si="8"/>
        <v>0</v>
      </c>
      <c r="V15" s="101"/>
      <c r="W15" s="99">
        <f t="shared" si="9"/>
        <v>0</v>
      </c>
      <c r="X15" s="101"/>
      <c r="Y15" s="99">
        <f t="shared" si="10"/>
        <v>0</v>
      </c>
      <c r="Z15" s="101"/>
      <c r="AA15" s="99">
        <f t="shared" si="11"/>
        <v>0</v>
      </c>
      <c r="AB15" s="101"/>
      <c r="AC15" s="99">
        <f t="shared" si="12"/>
        <v>0</v>
      </c>
      <c r="AD15" s="128">
        <f t="shared" si="0"/>
        <v>0</v>
      </c>
      <c r="AE15" s="92" t="s">
        <v>84</v>
      </c>
    </row>
    <row r="16" spans="1:31" ht="24.45" customHeight="1" x14ac:dyDescent="0.25">
      <c r="A16" s="142"/>
      <c r="B16" s="102" t="s">
        <v>57</v>
      </c>
      <c r="C16" s="103">
        <v>28</v>
      </c>
      <c r="D16" s="92" t="s">
        <v>45</v>
      </c>
      <c r="E16" s="92" t="s">
        <v>41</v>
      </c>
      <c r="F16" s="101"/>
      <c r="G16" s="99">
        <f t="shared" si="1"/>
        <v>0</v>
      </c>
      <c r="H16" s="101"/>
      <c r="I16" s="99">
        <f t="shared" si="2"/>
        <v>0</v>
      </c>
      <c r="J16" s="101"/>
      <c r="K16" s="99">
        <f t="shared" si="3"/>
        <v>0</v>
      </c>
      <c r="L16" s="101"/>
      <c r="M16" s="99">
        <f t="shared" si="4"/>
        <v>0</v>
      </c>
      <c r="N16" s="101"/>
      <c r="O16" s="99">
        <f t="shared" si="5"/>
        <v>0</v>
      </c>
      <c r="P16" s="101"/>
      <c r="Q16" s="99">
        <f t="shared" si="6"/>
        <v>0</v>
      </c>
      <c r="R16" s="101"/>
      <c r="S16" s="99">
        <f t="shared" si="7"/>
        <v>0</v>
      </c>
      <c r="T16" s="101"/>
      <c r="U16" s="99">
        <f t="shared" si="8"/>
        <v>0</v>
      </c>
      <c r="V16" s="101"/>
      <c r="W16" s="99">
        <f t="shared" si="9"/>
        <v>0</v>
      </c>
      <c r="X16" s="101"/>
      <c r="Y16" s="99">
        <f t="shared" si="10"/>
        <v>0</v>
      </c>
      <c r="Z16" s="101"/>
      <c r="AA16" s="99">
        <f t="shared" si="11"/>
        <v>0</v>
      </c>
      <c r="AB16" s="101"/>
      <c r="AC16" s="99">
        <f t="shared" si="12"/>
        <v>0</v>
      </c>
      <c r="AD16" s="128">
        <f t="shared" si="0"/>
        <v>0</v>
      </c>
      <c r="AE16" s="92" t="s">
        <v>84</v>
      </c>
    </row>
    <row r="17" spans="1:44" ht="24.45" customHeight="1" x14ac:dyDescent="0.25">
      <c r="A17" s="142"/>
      <c r="B17" s="104" t="s">
        <v>58</v>
      </c>
      <c r="C17" s="98">
        <v>28</v>
      </c>
      <c r="D17" s="92" t="s">
        <v>45</v>
      </c>
      <c r="E17" s="92" t="s">
        <v>41</v>
      </c>
      <c r="F17" s="101">
        <f>'CH4จากบ่อบำบัดไม่เติมอากาศ '!B13</f>
        <v>2.0640000000000001</v>
      </c>
      <c r="G17" s="99">
        <f t="shared" si="1"/>
        <v>57.792000000000002</v>
      </c>
      <c r="H17" s="101">
        <f>'CH4จากบ่อบำบัดไม่เติมอากาศ '!C13</f>
        <v>1.8240000000000001</v>
      </c>
      <c r="I17" s="99">
        <f t="shared" si="2"/>
        <v>51.072000000000003</v>
      </c>
      <c r="J17" s="101">
        <f>'CH4จากบ่อบำบัดไม่เติมอากาศ '!D13</f>
        <v>1.0272000000000001</v>
      </c>
      <c r="K17" s="99">
        <f t="shared" si="3"/>
        <v>28.761600000000001</v>
      </c>
      <c r="L17" s="101">
        <f>'CH4จากบ่อบำบัดไม่เติมอากาศ '!E13</f>
        <v>0.74880000000000013</v>
      </c>
      <c r="M17" s="99">
        <f t="shared" si="4"/>
        <v>20.966400000000004</v>
      </c>
      <c r="N17" s="101">
        <f>'CH4จากบ่อบำบัดไม่เติมอากาศ '!F13</f>
        <v>1.3344</v>
      </c>
      <c r="O17" s="99">
        <f t="shared" si="5"/>
        <v>37.363199999999999</v>
      </c>
      <c r="P17" s="101">
        <f>'CH4จากบ่อบำบัดไม่เติมอากาศ '!G13</f>
        <v>1.8816000000000002</v>
      </c>
      <c r="Q17" s="99">
        <f t="shared" si="6"/>
        <v>52.684800000000003</v>
      </c>
      <c r="R17" s="101">
        <f>'CH4จากบ่อบำบัดไม่เติมอากาศ '!H13</f>
        <v>2.472</v>
      </c>
      <c r="S17" s="99">
        <f t="shared" si="7"/>
        <v>69.215999999999994</v>
      </c>
      <c r="T17" s="101">
        <f>'CH4จากบ่อบำบัดไม่เติมอากาศ '!I13</f>
        <v>1.704</v>
      </c>
      <c r="U17" s="99">
        <f t="shared" si="8"/>
        <v>47.711999999999996</v>
      </c>
      <c r="V17" s="101">
        <f>'CH4จากบ่อบำบัดไม่เติมอากาศ '!J13</f>
        <v>1.4448000000000001</v>
      </c>
      <c r="W17" s="99">
        <f t="shared" si="9"/>
        <v>40.4544</v>
      </c>
      <c r="X17" s="101">
        <f>'CH4จากบ่อบำบัดไม่เติมอากาศ '!K13</f>
        <v>0.624</v>
      </c>
      <c r="Y17" s="99">
        <f t="shared" si="10"/>
        <v>17.472000000000001</v>
      </c>
      <c r="Z17" s="101">
        <f>'CH4จากบ่อบำบัดไม่เติมอากาศ '!L13</f>
        <v>2.1072000000000002</v>
      </c>
      <c r="AA17" s="99">
        <f t="shared" si="11"/>
        <v>59.001600000000003</v>
      </c>
      <c r="AB17" s="101">
        <f>'CH4จากบ่อบำบัดไม่เติมอากาศ '!M13</f>
        <v>1.4208000000000001</v>
      </c>
      <c r="AC17" s="99">
        <f t="shared" si="12"/>
        <v>39.782400000000003</v>
      </c>
      <c r="AD17" s="128">
        <f t="shared" si="0"/>
        <v>522.27840000000003</v>
      </c>
      <c r="AE17" s="92" t="s">
        <v>84</v>
      </c>
    </row>
    <row r="18" spans="1:44" ht="24.45" customHeight="1" x14ac:dyDescent="0.25">
      <c r="A18" s="142"/>
      <c r="B18" s="100" t="s">
        <v>203</v>
      </c>
      <c r="C18" s="98">
        <v>1760</v>
      </c>
      <c r="D18" s="92" t="s">
        <v>204</v>
      </c>
      <c r="E18" s="92" t="s">
        <v>207</v>
      </c>
      <c r="F18" s="101"/>
      <c r="G18" s="99"/>
      <c r="H18" s="101"/>
      <c r="I18" s="99"/>
      <c r="J18" s="101"/>
      <c r="K18" s="99"/>
      <c r="L18" s="101"/>
      <c r="M18" s="99"/>
      <c r="N18" s="101"/>
      <c r="O18" s="99"/>
      <c r="P18" s="101"/>
      <c r="Q18" s="99"/>
      <c r="R18" s="101"/>
      <c r="S18" s="99"/>
      <c r="T18" s="101"/>
      <c r="U18" s="99"/>
      <c r="V18" s="101"/>
      <c r="W18" s="99"/>
      <c r="X18" s="101"/>
      <c r="Y18" s="99"/>
      <c r="Z18" s="101"/>
      <c r="AA18" s="99"/>
      <c r="AB18" s="101"/>
      <c r="AC18" s="99"/>
      <c r="AD18" s="128"/>
      <c r="AE18" s="92"/>
    </row>
    <row r="19" spans="1:44" ht="25.05" customHeight="1" x14ac:dyDescent="0.25">
      <c r="A19" s="143"/>
      <c r="B19" s="100" t="s">
        <v>202</v>
      </c>
      <c r="C19" s="98">
        <v>677</v>
      </c>
      <c r="D19" s="92" t="s">
        <v>205</v>
      </c>
      <c r="E19" s="105" t="s">
        <v>206</v>
      </c>
      <c r="F19" s="101"/>
      <c r="G19" s="99">
        <f t="shared" si="1"/>
        <v>0</v>
      </c>
      <c r="H19" s="101"/>
      <c r="I19" s="99">
        <f t="shared" si="2"/>
        <v>0</v>
      </c>
      <c r="J19" s="101"/>
      <c r="K19" s="99">
        <f t="shared" si="3"/>
        <v>0</v>
      </c>
      <c r="L19" s="101"/>
      <c r="M19" s="99">
        <f t="shared" si="4"/>
        <v>0</v>
      </c>
      <c r="N19" s="101"/>
      <c r="O19" s="99">
        <f t="shared" si="5"/>
        <v>0</v>
      </c>
      <c r="P19" s="101"/>
      <c r="Q19" s="99">
        <f t="shared" si="6"/>
        <v>0</v>
      </c>
      <c r="R19" s="101"/>
      <c r="S19" s="99">
        <f t="shared" si="7"/>
        <v>0</v>
      </c>
      <c r="T19" s="101"/>
      <c r="U19" s="99">
        <f t="shared" si="8"/>
        <v>0</v>
      </c>
      <c r="V19" s="101"/>
      <c r="W19" s="99">
        <f t="shared" si="9"/>
        <v>0</v>
      </c>
      <c r="X19" s="101"/>
      <c r="Y19" s="99">
        <f t="shared" si="10"/>
        <v>0</v>
      </c>
      <c r="Z19" s="101"/>
      <c r="AA19" s="99">
        <f t="shared" si="11"/>
        <v>0</v>
      </c>
      <c r="AB19" s="101"/>
      <c r="AC19" s="99">
        <f t="shared" si="12"/>
        <v>0</v>
      </c>
      <c r="AD19" s="128">
        <f t="shared" si="0"/>
        <v>0</v>
      </c>
      <c r="AE19" s="92" t="s">
        <v>84</v>
      </c>
    </row>
    <row r="20" spans="1:44" ht="49.2" x14ac:dyDescent="0.25">
      <c r="A20" s="83" t="s">
        <v>96</v>
      </c>
      <c r="B20" s="97" t="s">
        <v>7</v>
      </c>
      <c r="C20" s="98">
        <v>0.49990000000000001</v>
      </c>
      <c r="D20" s="92" t="s">
        <v>14</v>
      </c>
      <c r="E20" s="92" t="s">
        <v>8</v>
      </c>
      <c r="F20" s="101">
        <f>'[5]สรุปการคำนวณ ปีฐาน'!F20</f>
        <v>9089.2000000000007</v>
      </c>
      <c r="G20" s="99">
        <f t="shared" si="1"/>
        <v>4543.6910800000005</v>
      </c>
      <c r="H20" s="101">
        <f>'[5]สรุปการคำนวณ ปีฐาน'!H20</f>
        <v>11487.26</v>
      </c>
      <c r="I20" s="99">
        <f t="shared" si="2"/>
        <v>5742.4812740000007</v>
      </c>
      <c r="J20" s="101">
        <f>'[5]สรุปการคำนวณ ปีฐาน'!J20</f>
        <v>13828.06</v>
      </c>
      <c r="K20" s="99">
        <f t="shared" si="3"/>
        <v>6912.6471940000001</v>
      </c>
      <c r="L20" s="101">
        <f>'[5]สรุปการคำนวณ ปีฐาน'!L20</f>
        <v>22644.47</v>
      </c>
      <c r="M20" s="99">
        <f t="shared" si="4"/>
        <v>11319.970553000001</v>
      </c>
      <c r="N20" s="101">
        <f>'[5]สรุปการคำนวณ ปีฐาน'!N20</f>
        <v>26253.98</v>
      </c>
      <c r="O20" s="99">
        <f t="shared" si="5"/>
        <v>13124.364602</v>
      </c>
      <c r="P20" s="101">
        <f>'[5]สรุปการคำนวณ ปีฐาน'!P20</f>
        <v>25149.93</v>
      </c>
      <c r="Q20" s="99">
        <f t="shared" si="6"/>
        <v>12572.450007000001</v>
      </c>
      <c r="R20" s="101">
        <f>'[5]สรุปการคำนวณ ปีฐาน'!R20</f>
        <v>27133.19</v>
      </c>
      <c r="S20" s="99">
        <f t="shared" si="7"/>
        <v>13563.881680999999</v>
      </c>
      <c r="T20" s="101">
        <f>'[5]สรุปการคำนวณ ปีฐาน'!T20</f>
        <v>21468.03</v>
      </c>
      <c r="U20" s="99">
        <f t="shared" si="8"/>
        <v>10731.868197</v>
      </c>
      <c r="V20" s="101">
        <f>'[5]สรุปการคำนวณ ปีฐาน'!V20</f>
        <v>22181.48</v>
      </c>
      <c r="W20" s="99">
        <f t="shared" si="9"/>
        <v>11088.521852</v>
      </c>
      <c r="X20" s="101">
        <f>'[5]สรุปการคำนวณ ปีฐาน'!X20</f>
        <v>21791.65</v>
      </c>
      <c r="Y20" s="99">
        <f t="shared" si="10"/>
        <v>10893.645835000001</v>
      </c>
      <c r="Z20" s="101">
        <f>'[5]สรุปการคำนวณ ปีฐาน'!Z20</f>
        <v>18178.89</v>
      </c>
      <c r="AA20" s="99">
        <f t="shared" si="11"/>
        <v>9087.6271109999998</v>
      </c>
      <c r="AB20" s="101">
        <f>'[5]สรุปการคำนวณ ปีฐาน'!AB20</f>
        <v>12904.11</v>
      </c>
      <c r="AC20" s="99">
        <f t="shared" si="12"/>
        <v>6450.7645890000003</v>
      </c>
      <c r="AD20" s="128">
        <f t="shared" si="0"/>
        <v>116031.91397500002</v>
      </c>
      <c r="AE20" s="92" t="s">
        <v>84</v>
      </c>
    </row>
    <row r="21" spans="1:44" ht="25.05" customHeight="1" x14ac:dyDescent="0.25">
      <c r="A21" s="141" t="s">
        <v>98</v>
      </c>
      <c r="B21" s="97" t="s">
        <v>40</v>
      </c>
      <c r="C21" s="98">
        <v>2.1019999999999999</v>
      </c>
      <c r="D21" s="92" t="s">
        <v>15</v>
      </c>
      <c r="E21" s="92" t="s">
        <v>10</v>
      </c>
      <c r="F21" s="101">
        <f>'[5]สรุปการคำนวณ ปีฐาน'!F21</f>
        <v>975</v>
      </c>
      <c r="G21" s="99">
        <f t="shared" si="1"/>
        <v>2049.4499999999998</v>
      </c>
      <c r="H21" s="101">
        <f>'[5]สรุปการคำนวณ ปีฐาน'!H21</f>
        <v>387.5</v>
      </c>
      <c r="I21" s="99">
        <f t="shared" si="2"/>
        <v>814.52499999999998</v>
      </c>
      <c r="J21" s="101">
        <f>'[5]สรุปการคำนวณ ปีฐาน'!J21</f>
        <v>512.5</v>
      </c>
      <c r="K21" s="99">
        <f t="shared" si="3"/>
        <v>1077.2749999999999</v>
      </c>
      <c r="L21" s="101">
        <f>'[5]สรุปการคำนวณ ปีฐาน'!L21</f>
        <v>280</v>
      </c>
      <c r="M21" s="99">
        <f t="shared" si="4"/>
        <v>588.55999999999995</v>
      </c>
      <c r="N21" s="101">
        <f>'[5]สรุปการคำนวณ ปีฐาน'!N21</f>
        <v>347.5</v>
      </c>
      <c r="O21" s="99">
        <f t="shared" si="5"/>
        <v>730.44499999999994</v>
      </c>
      <c r="P21" s="101">
        <f>'[5]สรุปการคำนวณ ปีฐาน'!P21</f>
        <v>0</v>
      </c>
      <c r="Q21" s="99">
        <f t="shared" si="6"/>
        <v>0</v>
      </c>
      <c r="R21" s="101">
        <f>'[5]สรุปการคำนวณ ปีฐาน'!R21</f>
        <v>387.5</v>
      </c>
      <c r="S21" s="99">
        <f t="shared" si="7"/>
        <v>814.52499999999998</v>
      </c>
      <c r="T21" s="101">
        <f>'[5]สรุปการคำนวณ ปีฐาน'!T21</f>
        <v>482.5</v>
      </c>
      <c r="U21" s="99">
        <f t="shared" si="8"/>
        <v>1014.2149999999999</v>
      </c>
      <c r="V21" s="101">
        <f>'[5]สรุปการคำนวณ ปีฐาน'!V21</f>
        <v>280</v>
      </c>
      <c r="W21" s="99">
        <f t="shared" si="9"/>
        <v>588.55999999999995</v>
      </c>
      <c r="X21" s="101">
        <f>'[5]สรุปการคำนวณ ปีฐาน'!X21</f>
        <v>360</v>
      </c>
      <c r="Y21" s="99">
        <f t="shared" si="10"/>
        <v>756.71999999999991</v>
      </c>
      <c r="Z21" s="101">
        <f>'[5]สรุปการคำนวณ ปีฐาน'!Z21</f>
        <v>605</v>
      </c>
      <c r="AA21" s="99">
        <f t="shared" si="11"/>
        <v>1271.7099999999998</v>
      </c>
      <c r="AB21" s="101">
        <f>'[5]สรุปการคำนวณ ปีฐาน'!AB21</f>
        <v>475</v>
      </c>
      <c r="AC21" s="99">
        <f t="shared" si="12"/>
        <v>998.44999999999993</v>
      </c>
      <c r="AD21" s="128">
        <f t="shared" si="0"/>
        <v>10704.434999999998</v>
      </c>
      <c r="AE21" s="92" t="s">
        <v>84</v>
      </c>
    </row>
    <row r="22" spans="1:44" ht="25.05" customHeight="1" x14ac:dyDescent="0.25">
      <c r="A22" s="142"/>
      <c r="B22" s="97" t="s">
        <v>72</v>
      </c>
      <c r="C22" s="98">
        <v>0.79479999999999995</v>
      </c>
      <c r="D22" s="92" t="s">
        <v>16</v>
      </c>
      <c r="E22" s="92" t="s">
        <v>11</v>
      </c>
      <c r="F22" s="101"/>
      <c r="G22" s="99">
        <f t="shared" si="1"/>
        <v>0</v>
      </c>
      <c r="H22" s="101"/>
      <c r="I22" s="99">
        <f t="shared" si="2"/>
        <v>0</v>
      </c>
      <c r="J22" s="101"/>
      <c r="K22" s="99">
        <f t="shared" si="3"/>
        <v>0</v>
      </c>
      <c r="L22" s="101"/>
      <c r="M22" s="99">
        <f t="shared" si="4"/>
        <v>0</v>
      </c>
      <c r="N22" s="101"/>
      <c r="O22" s="99">
        <f t="shared" si="5"/>
        <v>0</v>
      </c>
      <c r="P22" s="101"/>
      <c r="Q22" s="99">
        <f t="shared" si="6"/>
        <v>0</v>
      </c>
      <c r="R22" s="101"/>
      <c r="S22" s="99">
        <f t="shared" si="7"/>
        <v>0</v>
      </c>
      <c r="T22" s="101"/>
      <c r="U22" s="99">
        <f t="shared" si="8"/>
        <v>0</v>
      </c>
      <c r="V22" s="101"/>
      <c r="W22" s="99">
        <f t="shared" si="9"/>
        <v>0</v>
      </c>
      <c r="X22" s="101"/>
      <c r="Y22" s="99">
        <f t="shared" si="10"/>
        <v>0</v>
      </c>
      <c r="Z22" s="101"/>
      <c r="AA22" s="99">
        <f t="shared" si="11"/>
        <v>0</v>
      </c>
      <c r="AB22" s="101"/>
      <c r="AC22" s="99">
        <f t="shared" si="12"/>
        <v>0</v>
      </c>
      <c r="AD22" s="128">
        <f t="shared" si="0"/>
        <v>0</v>
      </c>
      <c r="AE22" s="92" t="s">
        <v>84</v>
      </c>
    </row>
    <row r="23" spans="1:44" ht="25.05" customHeight="1" x14ac:dyDescent="0.25">
      <c r="A23" s="142"/>
      <c r="B23" s="97" t="s">
        <v>73</v>
      </c>
      <c r="C23" s="98">
        <v>0.54100000000000004</v>
      </c>
      <c r="D23" s="92" t="s">
        <v>16</v>
      </c>
      <c r="E23" s="92" t="s">
        <v>11</v>
      </c>
      <c r="F23" s="101">
        <f>'[5]สรุปการคำนวณ ปีฐาน'!F23</f>
        <v>430</v>
      </c>
      <c r="G23" s="99">
        <f t="shared" si="1"/>
        <v>232.63000000000002</v>
      </c>
      <c r="H23" s="101">
        <f>'[5]สรุปการคำนวณ ปีฐาน'!H23</f>
        <v>380</v>
      </c>
      <c r="I23" s="99">
        <f t="shared" si="2"/>
        <v>205.58</v>
      </c>
      <c r="J23" s="101">
        <f>'[5]สรุปการคำนวณ ปีฐาน'!J23</f>
        <v>214</v>
      </c>
      <c r="K23" s="99">
        <f t="shared" si="3"/>
        <v>115.774</v>
      </c>
      <c r="L23" s="101">
        <f>'[5]สรุปการคำนวณ ปีฐาน'!L23</f>
        <v>156</v>
      </c>
      <c r="M23" s="99">
        <f t="shared" si="4"/>
        <v>84.396000000000001</v>
      </c>
      <c r="N23" s="101">
        <f>'[5]สรุปการคำนวณ ปีฐาน'!N23</f>
        <v>278</v>
      </c>
      <c r="O23" s="99">
        <f t="shared" si="5"/>
        <v>150.398</v>
      </c>
      <c r="P23" s="101">
        <f>'[5]สรุปการคำนวณ ปีฐาน'!P23</f>
        <v>392</v>
      </c>
      <c r="Q23" s="99">
        <f t="shared" si="6"/>
        <v>212.072</v>
      </c>
      <c r="R23" s="101">
        <f>'[5]สรุปการคำนวณ ปีฐาน'!R23</f>
        <v>515</v>
      </c>
      <c r="S23" s="99">
        <f t="shared" si="7"/>
        <v>278.61500000000001</v>
      </c>
      <c r="T23" s="101">
        <f>'[5]สรุปการคำนวณ ปีฐาน'!T23</f>
        <v>355</v>
      </c>
      <c r="U23" s="99">
        <f t="shared" si="8"/>
        <v>192.05500000000001</v>
      </c>
      <c r="V23" s="101">
        <f>'[5]สรุปการคำนวณ ปีฐาน'!V23</f>
        <v>301</v>
      </c>
      <c r="W23" s="99">
        <f t="shared" si="9"/>
        <v>162.84100000000001</v>
      </c>
      <c r="X23" s="101">
        <f>'[5]สรุปการคำนวณ ปีฐาน'!X23</f>
        <v>130</v>
      </c>
      <c r="Y23" s="99">
        <f t="shared" si="10"/>
        <v>70.33</v>
      </c>
      <c r="Z23" s="101">
        <f>'[5]สรุปการคำนวณ ปีฐาน'!Z23</f>
        <v>439</v>
      </c>
      <c r="AA23" s="99">
        <f t="shared" si="11"/>
        <v>237.49900000000002</v>
      </c>
      <c r="AB23" s="101">
        <f>'[5]สรุปการคำนวณ ปีฐาน'!AB23</f>
        <v>296</v>
      </c>
      <c r="AC23" s="99">
        <f t="shared" si="12"/>
        <v>160.13600000000002</v>
      </c>
      <c r="AD23" s="128">
        <f t="shared" si="0"/>
        <v>2102.3260000000005</v>
      </c>
      <c r="AE23" s="92" t="s">
        <v>84</v>
      </c>
      <c r="AR23" s="106"/>
    </row>
    <row r="24" spans="1:44" ht="25.05" customHeight="1" x14ac:dyDescent="0.25">
      <c r="A24" s="142"/>
      <c r="B24" s="94" t="s">
        <v>29</v>
      </c>
      <c r="C24" s="98">
        <v>2.3199999999999998</v>
      </c>
      <c r="D24" s="92" t="s">
        <v>15</v>
      </c>
      <c r="E24" s="105" t="s">
        <v>10</v>
      </c>
      <c r="F24" s="101">
        <f>'[5]สรุปการคำนวณ ปีฐาน'!F24</f>
        <v>665.8</v>
      </c>
      <c r="G24" s="99">
        <f t="shared" si="1"/>
        <v>1544.6559999999997</v>
      </c>
      <c r="H24" s="101">
        <f>'[5]สรุปการคำนวณ ปีฐาน'!H24</f>
        <v>731.59999999999991</v>
      </c>
      <c r="I24" s="99">
        <f t="shared" si="2"/>
        <v>1697.3119999999997</v>
      </c>
      <c r="J24" s="101">
        <f>'[5]สรุปการคำนวณ ปีฐาน'!J24</f>
        <v>788.5999999999998</v>
      </c>
      <c r="K24" s="99">
        <f t="shared" si="3"/>
        <v>1829.5519999999995</v>
      </c>
      <c r="L24" s="101">
        <f>'[5]สรุปการคำนวณ ปีฐาน'!L24</f>
        <v>645.4</v>
      </c>
      <c r="M24" s="99">
        <f t="shared" si="4"/>
        <v>1497.3279999999997</v>
      </c>
      <c r="N24" s="101">
        <f>'[5]สรุปการคำนวณ ปีฐาน'!N24</f>
        <v>719.6</v>
      </c>
      <c r="O24" s="99">
        <f t="shared" si="5"/>
        <v>1669.472</v>
      </c>
      <c r="P24" s="101">
        <f>'[5]สรุปการคำนวณ ปีฐาน'!P24</f>
        <v>799.1</v>
      </c>
      <c r="Q24" s="99">
        <f t="shared" si="6"/>
        <v>1853.912</v>
      </c>
      <c r="R24" s="101">
        <f>'[5]สรุปการคำนวณ ปีฐาน'!R24</f>
        <v>596.6</v>
      </c>
      <c r="S24" s="99">
        <f t="shared" si="7"/>
        <v>1384.1119999999999</v>
      </c>
      <c r="T24" s="101">
        <f>'[5]สรุปการคำนวณ ปีฐาน'!T24</f>
        <v>646.70000000000005</v>
      </c>
      <c r="U24" s="99">
        <f t="shared" si="8"/>
        <v>1500.3440000000001</v>
      </c>
      <c r="V24" s="101">
        <f>'[5]สรุปการคำนวณ ปีฐาน'!V24</f>
        <v>634.29999999999995</v>
      </c>
      <c r="W24" s="99">
        <f t="shared" si="9"/>
        <v>1471.5759999999998</v>
      </c>
      <c r="X24" s="101">
        <f>'[5]สรุปการคำนวณ ปีฐาน'!X24</f>
        <v>599.9</v>
      </c>
      <c r="Y24" s="99">
        <f t="shared" si="10"/>
        <v>1391.7679999999998</v>
      </c>
      <c r="Z24" s="101">
        <f>'[5]สรุปการคำนวณ ปีฐาน'!Z24</f>
        <v>679.9</v>
      </c>
      <c r="AA24" s="99">
        <f t="shared" si="11"/>
        <v>1577.3679999999999</v>
      </c>
      <c r="AB24" s="101">
        <f>'[5]สรุปการคำนวณ ปีฐาน'!AB24</f>
        <v>604.29999999999995</v>
      </c>
      <c r="AC24" s="99">
        <f t="shared" si="12"/>
        <v>1401.9759999999999</v>
      </c>
      <c r="AD24" s="128">
        <f t="shared" si="0"/>
        <v>18819.375999999997</v>
      </c>
      <c r="AE24" s="92" t="s">
        <v>84</v>
      </c>
      <c r="AR24" s="107"/>
    </row>
    <row r="25" spans="1:44" ht="25.5" customHeight="1" x14ac:dyDescent="0.25">
      <c r="A25" s="143"/>
      <c r="B25" s="108" t="s">
        <v>99</v>
      </c>
      <c r="C25" s="98">
        <v>2.7078000000000002</v>
      </c>
      <c r="D25" s="92" t="s">
        <v>13</v>
      </c>
      <c r="E25" s="92" t="s">
        <v>5</v>
      </c>
      <c r="F25" s="92"/>
      <c r="G25" s="99">
        <f t="shared" ref="G25" si="13">F25*C25</f>
        <v>0</v>
      </c>
      <c r="H25" s="92"/>
      <c r="I25" s="99">
        <f t="shared" ref="I25" si="14">H25*C25</f>
        <v>0</v>
      </c>
      <c r="J25" s="92"/>
      <c r="K25" s="99">
        <f t="shared" ref="K25" si="15">J25*C25</f>
        <v>0</v>
      </c>
      <c r="L25" s="92"/>
      <c r="M25" s="99">
        <f t="shared" ref="M25" si="16">L25*C25</f>
        <v>0</v>
      </c>
      <c r="N25" s="92"/>
      <c r="O25" s="99">
        <f t="shared" ref="O25" si="17">N25*C25</f>
        <v>0</v>
      </c>
      <c r="P25" s="92"/>
      <c r="Q25" s="99">
        <f t="shared" ref="Q25" si="18">P25*C25</f>
        <v>0</v>
      </c>
      <c r="R25" s="92"/>
      <c r="S25" s="99">
        <f t="shared" ref="S25" si="19">R25*C25</f>
        <v>0</v>
      </c>
      <c r="T25" s="92"/>
      <c r="U25" s="99">
        <f t="shared" ref="U25" si="20">T25*C25</f>
        <v>0</v>
      </c>
      <c r="V25" s="92"/>
      <c r="W25" s="99">
        <f t="shared" ref="W25" si="21">V25*C25</f>
        <v>0</v>
      </c>
      <c r="X25" s="92"/>
      <c r="Y25" s="99">
        <f t="shared" ref="Y25" si="22">X25*C25</f>
        <v>0</v>
      </c>
      <c r="Z25" s="92"/>
      <c r="AA25" s="99">
        <f t="shared" ref="AA25" si="23">Z25*C25</f>
        <v>0</v>
      </c>
      <c r="AB25" s="92"/>
      <c r="AC25" s="99">
        <f t="shared" ref="AC25" si="24">AB25*C25</f>
        <v>0</v>
      </c>
      <c r="AD25" s="128">
        <f t="shared" ref="AD25" si="25">G25+I25+K25+M25+O25+Q25+S25+U25+W25+Y25+AA25+AC25</f>
        <v>0</v>
      </c>
      <c r="AE25" s="92" t="s">
        <v>84</v>
      </c>
      <c r="AR25" s="107"/>
    </row>
    <row r="26" spans="1:44" ht="25.5" customHeight="1" x14ac:dyDescent="0.25">
      <c r="A26" s="147" t="s">
        <v>28</v>
      </c>
      <c r="B26" s="147"/>
      <c r="C26" s="147"/>
      <c r="D26" s="147"/>
      <c r="E26" s="147"/>
      <c r="F26" s="109"/>
      <c r="G26" s="127">
        <f t="shared" ref="G26:AD26" si="26">SUM(G8:G25)</f>
        <v>10250.282565</v>
      </c>
      <c r="H26" s="127"/>
      <c r="I26" s="127">
        <f t="shared" si="26"/>
        <v>9097.720256999999</v>
      </c>
      <c r="J26" s="127"/>
      <c r="K26" s="127">
        <f t="shared" si="26"/>
        <v>10837.786584199999</v>
      </c>
      <c r="L26" s="127"/>
      <c r="M26" s="127">
        <f t="shared" si="26"/>
        <v>13736.666715400001</v>
      </c>
      <c r="N26" s="127"/>
      <c r="O26" s="127">
        <f t="shared" si="26"/>
        <v>16517.027660399999</v>
      </c>
      <c r="P26" s="127"/>
      <c r="Q26" s="127">
        <f t="shared" si="26"/>
        <v>15562.069934800002</v>
      </c>
      <c r="R26" s="127"/>
      <c r="S26" s="127">
        <f t="shared" si="26"/>
        <v>16515.221259599999</v>
      </c>
      <c r="T26" s="127"/>
      <c r="U26" s="127">
        <f t="shared" si="26"/>
        <v>14088.4163816</v>
      </c>
      <c r="V26" s="127"/>
      <c r="W26" s="127">
        <f t="shared" si="26"/>
        <v>13884.300318199999</v>
      </c>
      <c r="X26" s="127"/>
      <c r="Y26" s="127">
        <f t="shared" si="26"/>
        <v>14052.918623200001</v>
      </c>
      <c r="Z26" s="127"/>
      <c r="AA26" s="127">
        <f t="shared" si="26"/>
        <v>13111.335186599999</v>
      </c>
      <c r="AB26" s="127"/>
      <c r="AC26" s="127">
        <f t="shared" si="26"/>
        <v>9945.1915526000012</v>
      </c>
      <c r="AD26" s="127">
        <f t="shared" si="26"/>
        <v>157598.93703860001</v>
      </c>
      <c r="AE26" s="92" t="s">
        <v>84</v>
      </c>
      <c r="AR26" s="107"/>
    </row>
    <row r="27" spans="1:44" ht="25.5" customHeight="1" x14ac:dyDescent="0.25">
      <c r="A27" s="129"/>
      <c r="B27" s="129"/>
      <c r="C27" s="129"/>
      <c r="D27" s="129"/>
      <c r="E27" s="129"/>
      <c r="F27" s="130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2"/>
      <c r="AR27" s="107"/>
    </row>
    <row r="28" spans="1:44" s="87" customFormat="1" ht="25.05" customHeight="1" x14ac:dyDescent="0.25">
      <c r="A28" s="87" t="s">
        <v>89</v>
      </c>
      <c r="B28" s="88" t="s">
        <v>209</v>
      </c>
      <c r="F28" s="110"/>
      <c r="G28" s="106"/>
      <c r="J28" s="111"/>
      <c r="AR28" s="112"/>
    </row>
    <row r="29" spans="1:44" ht="25.05" customHeight="1" x14ac:dyDescent="0.25">
      <c r="B29" s="88" t="s">
        <v>208</v>
      </c>
      <c r="K29" s="106"/>
      <c r="L29" s="106"/>
      <c r="M29" s="106"/>
      <c r="N29" s="106"/>
      <c r="P29" s="106"/>
      <c r="Q29" s="106"/>
      <c r="R29" s="106"/>
      <c r="S29" s="106"/>
      <c r="AR29" s="107"/>
    </row>
    <row r="30" spans="1:44" ht="25.05" customHeight="1" x14ac:dyDescent="0.25">
      <c r="B30" s="113" t="s">
        <v>210</v>
      </c>
      <c r="K30" s="106"/>
      <c r="L30" s="106"/>
      <c r="M30" s="106"/>
      <c r="N30" s="106"/>
      <c r="P30" s="106"/>
      <c r="Q30" s="106"/>
      <c r="R30" s="106"/>
      <c r="S30" s="106"/>
      <c r="AR30" s="107"/>
    </row>
    <row r="31" spans="1:44" ht="25.05" customHeight="1" x14ac:dyDescent="0.25">
      <c r="B31" s="113" t="s">
        <v>211</v>
      </c>
      <c r="K31" s="106"/>
      <c r="L31" s="106"/>
      <c r="M31" s="106"/>
      <c r="N31" s="106"/>
      <c r="P31" s="106"/>
      <c r="Q31" s="106"/>
      <c r="R31" s="106"/>
      <c r="S31" s="106"/>
      <c r="AR31" s="107"/>
    </row>
    <row r="32" spans="1:44" ht="25.05" customHeight="1" x14ac:dyDescent="0.25">
      <c r="B32" s="113" t="s">
        <v>212</v>
      </c>
      <c r="K32" s="106"/>
      <c r="L32" s="106"/>
      <c r="M32" s="106"/>
      <c r="N32" s="106"/>
      <c r="P32" s="106"/>
      <c r="Q32" s="106"/>
      <c r="R32" s="106"/>
      <c r="S32" s="106"/>
      <c r="AR32" s="107"/>
    </row>
    <row r="33" spans="1:49" ht="25.05" customHeight="1" x14ac:dyDescent="0.25">
      <c r="B33" s="113" t="s">
        <v>213</v>
      </c>
      <c r="K33" s="114"/>
      <c r="L33" s="115"/>
      <c r="M33" s="116"/>
      <c r="N33" s="114"/>
      <c r="P33" s="114"/>
      <c r="Q33" s="115"/>
      <c r="R33" s="116"/>
      <c r="S33" s="114"/>
    </row>
    <row r="34" spans="1:49" ht="25.05" customHeight="1" x14ac:dyDescent="0.25">
      <c r="B34" s="113" t="s">
        <v>214</v>
      </c>
      <c r="K34" s="114"/>
      <c r="L34" s="115"/>
      <c r="M34" s="116"/>
      <c r="N34" s="114"/>
      <c r="P34" s="114"/>
      <c r="Q34" s="115"/>
      <c r="R34" s="116"/>
      <c r="S34" s="114"/>
      <c r="AW34" s="90"/>
    </row>
    <row r="35" spans="1:49" ht="25.05" customHeight="1" x14ac:dyDescent="0.25">
      <c r="B35" s="88" t="s">
        <v>215</v>
      </c>
      <c r="K35" s="114"/>
      <c r="L35" s="115"/>
      <c r="M35" s="116"/>
      <c r="N35" s="114"/>
      <c r="P35" s="114"/>
      <c r="Q35" s="115"/>
      <c r="R35" s="116"/>
      <c r="S35" s="114"/>
      <c r="AW35" s="90"/>
    </row>
    <row r="36" spans="1:49" ht="25.05" customHeight="1" x14ac:dyDescent="0.25">
      <c r="D36" s="126"/>
      <c r="K36" s="114"/>
      <c r="L36" s="115"/>
      <c r="M36" s="116"/>
      <c r="N36" s="114"/>
      <c r="P36" s="114"/>
      <c r="Q36" s="115"/>
      <c r="R36" s="116"/>
      <c r="S36" s="114"/>
      <c r="AW36" s="90"/>
    </row>
    <row r="37" spans="1:49" ht="25.05" customHeight="1" x14ac:dyDescent="0.25">
      <c r="B37" s="136" t="s">
        <v>218</v>
      </c>
      <c r="C37" s="136"/>
      <c r="D37" s="136"/>
      <c r="E37" s="136"/>
      <c r="J37" s="88"/>
      <c r="AW37" s="90"/>
    </row>
    <row r="38" spans="1:49" ht="25.05" customHeight="1" x14ac:dyDescent="0.25">
      <c r="B38" s="83" t="s">
        <v>83</v>
      </c>
      <c r="C38" s="83" t="s">
        <v>30</v>
      </c>
      <c r="D38" s="83" t="s">
        <v>62</v>
      </c>
      <c r="E38" s="83" t="s">
        <v>3</v>
      </c>
      <c r="J38" s="88"/>
      <c r="AW38" s="90"/>
    </row>
    <row r="39" spans="1:49" ht="25.05" customHeight="1" x14ac:dyDescent="0.25">
      <c r="B39" s="84" t="s">
        <v>4</v>
      </c>
      <c r="C39" s="85">
        <f>(SUM(AD8:AD19))/1000</f>
        <v>9.9408860636000007</v>
      </c>
      <c r="D39" s="86">
        <f>(C39*100)/$C$42</f>
        <v>6.3077113655691877</v>
      </c>
      <c r="E39" s="84" t="s">
        <v>31</v>
      </c>
      <c r="J39" s="88"/>
      <c r="AW39" s="90"/>
    </row>
    <row r="40" spans="1:49" ht="25.05" customHeight="1" x14ac:dyDescent="0.25">
      <c r="B40" s="84" t="s">
        <v>6</v>
      </c>
      <c r="C40" s="85">
        <f>$AD$20/1000</f>
        <v>116.03191397500002</v>
      </c>
      <c r="D40" s="86">
        <f>(C40*100)/$C$42</f>
        <v>73.624807473530637</v>
      </c>
      <c r="E40" s="84" t="s">
        <v>31</v>
      </c>
      <c r="J40" s="88"/>
      <c r="AW40" s="90"/>
    </row>
    <row r="41" spans="1:49" ht="25.05" customHeight="1" x14ac:dyDescent="0.25">
      <c r="B41" s="84" t="s">
        <v>9</v>
      </c>
      <c r="C41" s="85">
        <f>SUM(AD21:AD24)/1000</f>
        <v>31.626136999999996</v>
      </c>
      <c r="D41" s="86">
        <f>(C41*100)/$C$42</f>
        <v>20.067481160900179</v>
      </c>
      <c r="E41" s="84" t="s">
        <v>31</v>
      </c>
      <c r="J41" s="88"/>
      <c r="AW41" s="90"/>
    </row>
    <row r="42" spans="1:49" ht="25.05" customHeight="1" x14ac:dyDescent="0.25">
      <c r="A42" s="117"/>
      <c r="B42" s="84" t="s">
        <v>28</v>
      </c>
      <c r="C42" s="85">
        <f>SUM(C39:C41)</f>
        <v>157.59893703860001</v>
      </c>
      <c r="D42" s="86">
        <f>(C42*100)/$C$42</f>
        <v>100</v>
      </c>
      <c r="E42" s="84" t="s">
        <v>31</v>
      </c>
      <c r="J42" s="88"/>
      <c r="AW42" s="90"/>
    </row>
    <row r="43" spans="1:49" ht="25.05" customHeight="1" x14ac:dyDescent="0.25">
      <c r="A43" s="117"/>
      <c r="B43" s="115"/>
      <c r="J43" s="88"/>
      <c r="AW43" s="90"/>
    </row>
    <row r="44" spans="1:49" ht="25.05" customHeight="1" x14ac:dyDescent="0.25">
      <c r="A44" s="117"/>
      <c r="B44" s="115"/>
      <c r="J44" s="88"/>
      <c r="AW44" s="90"/>
    </row>
    <row r="45" spans="1:49" ht="25.05" customHeight="1" x14ac:dyDescent="0.25">
      <c r="J45" s="88"/>
      <c r="AW45" s="90"/>
    </row>
    <row r="46" spans="1:49" ht="25.05" customHeight="1" x14ac:dyDescent="0.25">
      <c r="J46" s="88"/>
      <c r="AW46" s="90"/>
    </row>
    <row r="47" spans="1:49" ht="25.05" customHeight="1" x14ac:dyDescent="0.25">
      <c r="J47" s="88"/>
      <c r="AW47" s="90"/>
    </row>
    <row r="48" spans="1:49" ht="25.05" customHeight="1" x14ac:dyDescent="0.25">
      <c r="J48" s="88"/>
    </row>
    <row r="49" spans="10:10" ht="25.05" customHeight="1" x14ac:dyDescent="0.25">
      <c r="J49" s="88"/>
    </row>
    <row r="50" spans="10:10" ht="25.05" customHeight="1" x14ac:dyDescent="0.25">
      <c r="J50" s="88"/>
    </row>
  </sheetData>
  <mergeCells count="25">
    <mergeCell ref="A6:A19"/>
    <mergeCell ref="R4:S4"/>
    <mergeCell ref="AE3:AE5"/>
    <mergeCell ref="B37:E37"/>
    <mergeCell ref="X4:Y4"/>
    <mergeCell ref="Z4:AA4"/>
    <mergeCell ref="AB4:AC4"/>
    <mergeCell ref="A21:A25"/>
    <mergeCell ref="A26:E26"/>
    <mergeCell ref="A2:AE2"/>
    <mergeCell ref="L4:M4"/>
    <mergeCell ref="N4:O4"/>
    <mergeCell ref="P4:Q4"/>
    <mergeCell ref="A3:A5"/>
    <mergeCell ref="F4:G4"/>
    <mergeCell ref="H4:I4"/>
    <mergeCell ref="J4:K4"/>
    <mergeCell ref="B3:B5"/>
    <mergeCell ref="C3:C5"/>
    <mergeCell ref="D3:D5"/>
    <mergeCell ref="E3:E5"/>
    <mergeCell ref="F3:AD3"/>
    <mergeCell ref="T4:U4"/>
    <mergeCell ref="V4:W4"/>
    <mergeCell ref="AD4:AD5"/>
  </mergeCells>
  <phoneticPr fontId="25" type="noConversion"/>
  <pageMargins left="0.31496062992125984" right="0.31496062992125984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9"/>
  <sheetViews>
    <sheetView zoomScale="70" zoomScaleNormal="70" workbookViewId="0">
      <selection activeCell="A5" sqref="A5"/>
    </sheetView>
  </sheetViews>
  <sheetFormatPr defaultColWidth="25.3984375" defaultRowHeight="24.6" x14ac:dyDescent="0.7"/>
  <cols>
    <col min="1" max="1" width="41" style="5" customWidth="1"/>
    <col min="2" max="2" width="24.19921875" style="5" customWidth="1"/>
    <col min="3" max="15" width="10.59765625" style="5" customWidth="1"/>
    <col min="16" max="16" width="3.19921875" style="5" customWidth="1"/>
    <col min="17" max="17" width="13" style="5" customWidth="1"/>
    <col min="18" max="16384" width="25.3984375" style="5"/>
  </cols>
  <sheetData>
    <row r="1" spans="1:18" ht="28.8" x14ac:dyDescent="0.75">
      <c r="A1" s="4" t="s">
        <v>42</v>
      </c>
      <c r="B1" s="2" t="s">
        <v>43</v>
      </c>
      <c r="C1" s="2" t="s">
        <v>18</v>
      </c>
      <c r="D1" s="2" t="s">
        <v>19</v>
      </c>
      <c r="E1" s="2" t="s">
        <v>20</v>
      </c>
      <c r="F1" s="2" t="s">
        <v>21</v>
      </c>
      <c r="G1" s="2" t="s">
        <v>66</v>
      </c>
      <c r="H1" s="2" t="s">
        <v>67</v>
      </c>
      <c r="I1" s="2" t="s">
        <v>23</v>
      </c>
      <c r="J1" s="2" t="s">
        <v>24</v>
      </c>
      <c r="K1" s="2" t="s">
        <v>25</v>
      </c>
      <c r="L1" s="2" t="s">
        <v>26</v>
      </c>
      <c r="M1" s="2" t="s">
        <v>22</v>
      </c>
      <c r="N1" s="2" t="s">
        <v>27</v>
      </c>
      <c r="O1" s="1" t="s">
        <v>44</v>
      </c>
      <c r="Q1" s="19" t="s">
        <v>76</v>
      </c>
    </row>
    <row r="2" spans="1:18" ht="28.8" x14ac:dyDescent="0.75">
      <c r="B2" s="3" t="s">
        <v>64</v>
      </c>
      <c r="C2" s="120">
        <v>22</v>
      </c>
      <c r="D2" s="120">
        <v>19</v>
      </c>
      <c r="E2" s="120">
        <v>22</v>
      </c>
      <c r="F2" s="120">
        <v>18</v>
      </c>
      <c r="G2" s="120">
        <v>19</v>
      </c>
      <c r="H2" s="120">
        <v>21</v>
      </c>
      <c r="I2" s="120">
        <v>19</v>
      </c>
      <c r="J2" s="120">
        <v>20</v>
      </c>
      <c r="K2" s="120">
        <v>20</v>
      </c>
      <c r="L2" s="120">
        <v>20</v>
      </c>
      <c r="M2" s="120">
        <v>19</v>
      </c>
      <c r="N2" s="120">
        <v>20</v>
      </c>
      <c r="O2" s="121">
        <f>SUM(C2:N2)</f>
        <v>239</v>
      </c>
      <c r="Q2" s="18">
        <f>D23*E23*F23*H23*I23</f>
        <v>1.2E-2</v>
      </c>
      <c r="R2" s="5" t="s">
        <v>78</v>
      </c>
    </row>
    <row r="3" spans="1:18" x14ac:dyDescent="0.7">
      <c r="B3" s="3" t="s">
        <v>63</v>
      </c>
      <c r="C3" s="120">
        <v>300</v>
      </c>
      <c r="D3" s="120">
        <v>300</v>
      </c>
      <c r="E3" s="120">
        <v>300</v>
      </c>
      <c r="F3" s="120">
        <v>300</v>
      </c>
      <c r="G3" s="120">
        <v>300</v>
      </c>
      <c r="H3" s="120">
        <v>300</v>
      </c>
      <c r="I3" s="120">
        <v>300</v>
      </c>
      <c r="J3" s="120">
        <v>300</v>
      </c>
      <c r="K3" s="120">
        <v>300</v>
      </c>
      <c r="L3" s="120">
        <v>300</v>
      </c>
      <c r="M3" s="120">
        <v>300</v>
      </c>
      <c r="N3" s="120">
        <v>300</v>
      </c>
      <c r="O3" s="121">
        <f>SUM(C3:N3)</f>
        <v>3600</v>
      </c>
      <c r="P3" s="6"/>
    </row>
    <row r="4" spans="1:18" x14ac:dyDescent="0.7">
      <c r="B4" s="26" t="s">
        <v>51</v>
      </c>
      <c r="C4" s="122">
        <f>C2*C3*$Q$2</f>
        <v>79.2</v>
      </c>
      <c r="D4" s="122">
        <f t="shared" ref="D4:N4" si="0">D2*D3*$Q$2</f>
        <v>68.400000000000006</v>
      </c>
      <c r="E4" s="122">
        <f t="shared" si="0"/>
        <v>79.2</v>
      </c>
      <c r="F4" s="122">
        <f t="shared" si="0"/>
        <v>64.8</v>
      </c>
      <c r="G4" s="122">
        <f t="shared" si="0"/>
        <v>68.400000000000006</v>
      </c>
      <c r="H4" s="122">
        <f t="shared" si="0"/>
        <v>75.600000000000009</v>
      </c>
      <c r="I4" s="122">
        <f t="shared" si="0"/>
        <v>68.400000000000006</v>
      </c>
      <c r="J4" s="122">
        <f t="shared" si="0"/>
        <v>72</v>
      </c>
      <c r="K4" s="122">
        <f t="shared" si="0"/>
        <v>72</v>
      </c>
      <c r="L4" s="122">
        <f t="shared" si="0"/>
        <v>72</v>
      </c>
      <c r="M4" s="122">
        <f t="shared" si="0"/>
        <v>68.400000000000006</v>
      </c>
      <c r="N4" s="122">
        <f t="shared" si="0"/>
        <v>72</v>
      </c>
      <c r="O4" s="121">
        <f>SUM(C4:N4)</f>
        <v>860.4</v>
      </c>
    </row>
    <row r="5" spans="1:18" x14ac:dyDescent="0.7">
      <c r="B5" s="7" t="s">
        <v>65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9" spans="1:18" x14ac:dyDescent="0.7">
      <c r="A9" s="8" t="s">
        <v>53</v>
      </c>
    </row>
    <row r="10" spans="1:18" ht="98.4" x14ac:dyDescent="0.7">
      <c r="A10" s="9" t="s">
        <v>49</v>
      </c>
    </row>
    <row r="12" spans="1:18" ht="73.8" x14ac:dyDescent="0.7">
      <c r="A12" s="9" t="s">
        <v>50</v>
      </c>
    </row>
    <row r="14" spans="1:18" ht="54.75" customHeight="1" x14ac:dyDescent="0.7">
      <c r="A14" s="9" t="s">
        <v>77</v>
      </c>
    </row>
    <row r="22" spans="1:10" ht="73.8" x14ac:dyDescent="0.7">
      <c r="D22" s="10" t="s">
        <v>46</v>
      </c>
      <c r="E22" s="10" t="s">
        <v>47</v>
      </c>
      <c r="F22" s="10" t="s">
        <v>48</v>
      </c>
      <c r="G22" s="11" t="s">
        <v>52</v>
      </c>
      <c r="H22" s="11" t="s">
        <v>75</v>
      </c>
      <c r="I22" s="12">
        <v>1E-3</v>
      </c>
      <c r="J22" s="11" t="s">
        <v>74</v>
      </c>
    </row>
    <row r="23" spans="1:10" x14ac:dyDescent="0.7">
      <c r="A23" s="27" t="s">
        <v>51</v>
      </c>
      <c r="B23" s="13" t="s">
        <v>10</v>
      </c>
      <c r="C23" s="14">
        <f>D23*E23*F23*H23*I23*J23</f>
        <v>2.8679999999999999</v>
      </c>
      <c r="D23" s="15">
        <v>1</v>
      </c>
      <c r="E23" s="15">
        <v>1</v>
      </c>
      <c r="F23" s="15">
        <v>0.3</v>
      </c>
      <c r="G23" s="16">
        <f>O3</f>
        <v>3600</v>
      </c>
      <c r="H23" s="15">
        <v>40</v>
      </c>
      <c r="I23" s="15">
        <f>I22</f>
        <v>1E-3</v>
      </c>
      <c r="J23" s="15">
        <f>O2</f>
        <v>239</v>
      </c>
    </row>
    <row r="27" spans="1:10" ht="28.5" customHeight="1" x14ac:dyDescent="0.7"/>
    <row r="29" spans="1:10" ht="43.5" customHeight="1" x14ac:dyDescent="0.7">
      <c r="D29" s="17">
        <f>D23*E23*F23*G23*H23*J23</f>
        <v>10324800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8"/>
  <sheetViews>
    <sheetView topLeftCell="A2" zoomScale="70" zoomScaleNormal="70" workbookViewId="0">
      <selection activeCell="C2" sqref="C2:N2"/>
    </sheetView>
  </sheetViews>
  <sheetFormatPr defaultColWidth="9" defaultRowHeight="24.6" x14ac:dyDescent="0.7"/>
  <cols>
    <col min="1" max="1" width="25" style="5" customWidth="1"/>
    <col min="2" max="2" width="10" style="5" customWidth="1"/>
    <col min="3" max="3" width="7.69921875" style="5" customWidth="1"/>
    <col min="4" max="14" width="6.59765625" style="5" customWidth="1"/>
    <col min="15" max="16384" width="9" style="5"/>
  </cols>
  <sheetData>
    <row r="1" spans="1:16" x14ac:dyDescent="0.7">
      <c r="A1" s="148" t="s">
        <v>79</v>
      </c>
      <c r="B1" s="149"/>
    </row>
    <row r="2" spans="1:16" x14ac:dyDescent="0.7">
      <c r="A2" s="149"/>
      <c r="B2" s="149"/>
      <c r="C2" s="15" t="s">
        <v>18</v>
      </c>
      <c r="D2" s="15" t="s">
        <v>19</v>
      </c>
      <c r="E2" s="15" t="s">
        <v>20</v>
      </c>
      <c r="F2" s="15" t="s">
        <v>21</v>
      </c>
      <c r="G2" s="15" t="s">
        <v>66</v>
      </c>
      <c r="H2" s="15" t="s">
        <v>67</v>
      </c>
      <c r="I2" s="15" t="s">
        <v>23</v>
      </c>
      <c r="J2" s="15" t="s">
        <v>24</v>
      </c>
      <c r="K2" s="15" t="s">
        <v>25</v>
      </c>
      <c r="L2" s="15" t="s">
        <v>26</v>
      </c>
      <c r="M2" s="15" t="s">
        <v>22</v>
      </c>
      <c r="N2" s="15" t="s">
        <v>27</v>
      </c>
      <c r="O2" s="15" t="s">
        <v>28</v>
      </c>
    </row>
    <row r="3" spans="1:16" x14ac:dyDescent="0.7">
      <c r="A3" s="5" t="s">
        <v>70</v>
      </c>
      <c r="C3" s="118">
        <f>'สรุปการคำนวณ ปีฐาน'!F23</f>
        <v>430</v>
      </c>
      <c r="D3" s="118">
        <f>'สรุปการคำนวณ ปีฐาน'!H23</f>
        <v>380</v>
      </c>
      <c r="E3" s="118">
        <f>'สรุปการคำนวณ ปีฐาน'!J23</f>
        <v>214</v>
      </c>
      <c r="F3" s="118">
        <f>'สรุปการคำนวณ ปีฐาน'!L23</f>
        <v>156</v>
      </c>
      <c r="G3" s="118">
        <f>'สรุปการคำนวณ ปีฐาน'!N23</f>
        <v>278</v>
      </c>
      <c r="H3" s="118">
        <f>'สรุปการคำนวณ ปีฐาน'!P23</f>
        <v>392</v>
      </c>
      <c r="I3" s="118">
        <f>'สรุปการคำนวณ ปีฐาน'!R23</f>
        <v>515</v>
      </c>
      <c r="J3" s="118">
        <f>'สรุปการคำนวณ ปีฐาน'!T23</f>
        <v>355</v>
      </c>
      <c r="K3" s="118">
        <f>'สรุปการคำนวณ ปีฐาน'!V23</f>
        <v>301</v>
      </c>
      <c r="L3" s="118">
        <f>'สรุปการคำนวณ ปีฐาน'!X23</f>
        <v>130</v>
      </c>
      <c r="M3" s="118">
        <f>'สรุปการคำนวณ ปีฐาน'!Z23</f>
        <v>439</v>
      </c>
      <c r="N3" s="118">
        <f>'สรุปการคำนวณ ปีฐาน'!AB23</f>
        <v>296</v>
      </c>
      <c r="O3" s="119"/>
    </row>
    <row r="4" spans="1:16" x14ac:dyDescent="0.7">
      <c r="A4" s="5" t="s">
        <v>71</v>
      </c>
      <c r="C4" s="124">
        <f>C3*0.8</f>
        <v>344</v>
      </c>
      <c r="D4" s="124">
        <f t="shared" ref="D4:O4" si="0">D3*0.8</f>
        <v>304</v>
      </c>
      <c r="E4" s="124">
        <f t="shared" si="0"/>
        <v>171.20000000000002</v>
      </c>
      <c r="F4" s="124">
        <f t="shared" si="0"/>
        <v>124.80000000000001</v>
      </c>
      <c r="G4" s="124">
        <f t="shared" si="0"/>
        <v>222.4</v>
      </c>
      <c r="H4" s="124">
        <f t="shared" si="0"/>
        <v>313.60000000000002</v>
      </c>
      <c r="I4" s="124">
        <f t="shared" si="0"/>
        <v>412</v>
      </c>
      <c r="J4" s="124">
        <f t="shared" si="0"/>
        <v>284</v>
      </c>
      <c r="K4" s="124">
        <f t="shared" si="0"/>
        <v>240.8</v>
      </c>
      <c r="L4" s="124">
        <f t="shared" si="0"/>
        <v>104</v>
      </c>
      <c r="M4" s="124">
        <f t="shared" si="0"/>
        <v>351.20000000000005</v>
      </c>
      <c r="N4" s="124">
        <f t="shared" si="0"/>
        <v>236.8</v>
      </c>
      <c r="O4" s="23">
        <f t="shared" si="0"/>
        <v>0</v>
      </c>
    </row>
    <row r="5" spans="1:16" x14ac:dyDescent="0.7">
      <c r="A5" s="5" t="s">
        <v>54</v>
      </c>
    </row>
    <row r="7" spans="1:16" x14ac:dyDescent="0.7">
      <c r="A7" s="24" t="s">
        <v>92</v>
      </c>
      <c r="G7" s="5" t="s">
        <v>91</v>
      </c>
      <c r="H7" s="28">
        <v>0.05</v>
      </c>
      <c r="I7" s="5" t="s">
        <v>88</v>
      </c>
      <c r="L7" s="10"/>
    </row>
    <row r="8" spans="1:16" x14ac:dyDescent="0.7">
      <c r="A8" s="21" t="s">
        <v>68</v>
      </c>
    </row>
    <row r="9" spans="1:16" x14ac:dyDescent="0.7">
      <c r="A9" s="21" t="s">
        <v>85</v>
      </c>
    </row>
    <row r="10" spans="1:16" x14ac:dyDescent="0.7">
      <c r="A10" s="21" t="s">
        <v>69</v>
      </c>
    </row>
    <row r="11" spans="1:16" x14ac:dyDescent="0.7">
      <c r="A11" s="20" t="s">
        <v>216</v>
      </c>
      <c r="B11" s="22" t="s">
        <v>18</v>
      </c>
      <c r="C11" s="15" t="s">
        <v>19</v>
      </c>
      <c r="D11" s="15" t="s">
        <v>20</v>
      </c>
      <c r="E11" s="15" t="s">
        <v>21</v>
      </c>
      <c r="F11" s="15" t="s">
        <v>66</v>
      </c>
      <c r="G11" s="15" t="s">
        <v>67</v>
      </c>
      <c r="H11" s="15" t="s">
        <v>23</v>
      </c>
      <c r="I11" s="15" t="s">
        <v>24</v>
      </c>
      <c r="J11" s="15" t="s">
        <v>25</v>
      </c>
      <c r="K11" s="15" t="s">
        <v>26</v>
      </c>
      <c r="L11" s="15" t="s">
        <v>22</v>
      </c>
      <c r="M11" s="15" t="s">
        <v>27</v>
      </c>
      <c r="N11" s="15" t="s">
        <v>28</v>
      </c>
    </row>
    <row r="12" spans="1:16" x14ac:dyDescent="0.7">
      <c r="A12" s="5" t="s">
        <v>55</v>
      </c>
      <c r="B12" s="124">
        <f t="shared" ref="B12:N12" si="1">C4</f>
        <v>344</v>
      </c>
      <c r="C12" s="124">
        <f t="shared" si="1"/>
        <v>304</v>
      </c>
      <c r="D12" s="124">
        <f t="shared" si="1"/>
        <v>171.20000000000002</v>
      </c>
      <c r="E12" s="124">
        <f t="shared" si="1"/>
        <v>124.80000000000001</v>
      </c>
      <c r="F12" s="124">
        <f t="shared" si="1"/>
        <v>222.4</v>
      </c>
      <c r="G12" s="124">
        <f t="shared" si="1"/>
        <v>313.60000000000002</v>
      </c>
      <c r="H12" s="124">
        <f t="shared" si="1"/>
        <v>412</v>
      </c>
      <c r="I12" s="124">
        <f t="shared" si="1"/>
        <v>284</v>
      </c>
      <c r="J12" s="124">
        <f t="shared" si="1"/>
        <v>240.8</v>
      </c>
      <c r="K12" s="124">
        <f t="shared" si="1"/>
        <v>104</v>
      </c>
      <c r="L12" s="124">
        <f t="shared" si="1"/>
        <v>351.20000000000005</v>
      </c>
      <c r="M12" s="124">
        <f t="shared" si="1"/>
        <v>236.8</v>
      </c>
      <c r="N12" s="23">
        <f t="shared" si="1"/>
        <v>0</v>
      </c>
    </row>
    <row r="13" spans="1:16" x14ac:dyDescent="0.7">
      <c r="A13" s="25" t="s">
        <v>56</v>
      </c>
      <c r="B13" s="125">
        <f t="shared" ref="B13:N13" si="2">$H$7*B12*0.12</f>
        <v>2.0640000000000001</v>
      </c>
      <c r="C13" s="125">
        <f t="shared" si="2"/>
        <v>1.8240000000000001</v>
      </c>
      <c r="D13" s="125">
        <f t="shared" si="2"/>
        <v>1.0272000000000001</v>
      </c>
      <c r="E13" s="125">
        <f t="shared" si="2"/>
        <v>0.74880000000000013</v>
      </c>
      <c r="F13" s="125">
        <f t="shared" si="2"/>
        <v>1.3344</v>
      </c>
      <c r="G13" s="125">
        <f t="shared" si="2"/>
        <v>1.8816000000000002</v>
      </c>
      <c r="H13" s="125">
        <f t="shared" si="2"/>
        <v>2.472</v>
      </c>
      <c r="I13" s="125">
        <f t="shared" si="2"/>
        <v>1.704</v>
      </c>
      <c r="J13" s="125">
        <f t="shared" si="2"/>
        <v>1.4448000000000001</v>
      </c>
      <c r="K13" s="125">
        <f t="shared" si="2"/>
        <v>0.624</v>
      </c>
      <c r="L13" s="125">
        <f t="shared" si="2"/>
        <v>2.1072000000000002</v>
      </c>
      <c r="M13" s="125">
        <f t="shared" si="2"/>
        <v>1.4208000000000001</v>
      </c>
      <c r="N13" s="123">
        <f t="shared" si="2"/>
        <v>0</v>
      </c>
    </row>
    <row r="14" spans="1:16" x14ac:dyDescent="0.7">
      <c r="A14" s="5" t="s">
        <v>86</v>
      </c>
    </row>
    <row r="15" spans="1:16" ht="25.5" customHeight="1" x14ac:dyDescent="0.7">
      <c r="A15" s="150" t="s">
        <v>93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</row>
    <row r="16" spans="1:16" x14ac:dyDescent="0.7">
      <c r="A16" s="150" t="s">
        <v>94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P16" s="5" t="s">
        <v>90</v>
      </c>
    </row>
    <row r="17" spans="1:6" ht="28.8" x14ac:dyDescent="0.75">
      <c r="A17" s="29" t="s">
        <v>87</v>
      </c>
      <c r="B17" s="29"/>
      <c r="C17" s="29"/>
      <c r="D17" s="29"/>
      <c r="E17" s="29"/>
      <c r="F17" s="29"/>
    </row>
    <row r="18" spans="1:6" x14ac:dyDescent="0.7">
      <c r="A18" s="5" t="s">
        <v>95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4"/>
  <sheetViews>
    <sheetView view="pageBreakPreview" topLeftCell="A49" zoomScaleNormal="70" zoomScaleSheetLayoutView="100" workbookViewId="0">
      <selection activeCell="B57" sqref="B57"/>
    </sheetView>
  </sheetViews>
  <sheetFormatPr defaultColWidth="9.19921875" defaultRowHeight="13.8" x14ac:dyDescent="0.25"/>
  <cols>
    <col min="1" max="1" width="6.19921875" style="31" customWidth="1"/>
    <col min="2" max="2" width="34.3984375" style="31" customWidth="1"/>
    <col min="3" max="3" width="8" style="31" customWidth="1"/>
    <col min="4" max="6" width="14.19921875" style="31" customWidth="1"/>
    <col min="7" max="7" width="14.19921875" style="44" customWidth="1"/>
    <col min="8" max="8" width="48.69921875" style="31" bestFit="1" customWidth="1"/>
    <col min="9" max="9" width="9.19921875" style="31"/>
    <col min="10" max="10" width="16.19921875" style="31" customWidth="1"/>
    <col min="11" max="11" width="23.19921875" style="31" customWidth="1"/>
    <col min="12" max="12" width="9.19921875" style="31"/>
    <col min="13" max="13" width="8.796875" style="31" hidden="1" customWidth="1"/>
    <col min="14" max="15" width="0" style="31" hidden="1" customWidth="1"/>
    <col min="16" max="16" width="9.19921875" style="31"/>
    <col min="17" max="17" width="23.19921875" style="31" customWidth="1"/>
    <col min="18" max="19" width="9.19921875" style="31"/>
    <col min="20" max="20" width="15.19921875" style="31" bestFit="1" customWidth="1"/>
    <col min="21" max="21" width="12.19921875" style="31" bestFit="1" customWidth="1"/>
    <col min="22" max="22" width="15.19921875" style="31" bestFit="1" customWidth="1"/>
    <col min="23" max="16384" width="9.19921875" style="31"/>
  </cols>
  <sheetData>
    <row r="2" spans="1:13" ht="15" x14ac:dyDescent="0.3">
      <c r="A2" s="158"/>
      <c r="B2" s="159" t="s">
        <v>100</v>
      </c>
      <c r="C2" s="158" t="s">
        <v>101</v>
      </c>
      <c r="D2" s="160" t="s">
        <v>102</v>
      </c>
      <c r="E2" s="161"/>
      <c r="F2" s="161"/>
      <c r="G2" s="161"/>
      <c r="H2" s="159" t="s">
        <v>103</v>
      </c>
      <c r="J2" s="156" t="s">
        <v>104</v>
      </c>
      <c r="K2" s="157"/>
    </row>
    <row r="3" spans="1:13" ht="15.6" x14ac:dyDescent="0.25">
      <c r="A3" s="158"/>
      <c r="B3" s="159"/>
      <c r="C3" s="158"/>
      <c r="D3" s="30" t="s">
        <v>105</v>
      </c>
      <c r="E3" s="30" t="s">
        <v>106</v>
      </c>
      <c r="F3" s="30" t="s">
        <v>107</v>
      </c>
      <c r="G3" s="32" t="s">
        <v>44</v>
      </c>
      <c r="H3" s="159"/>
      <c r="J3" s="33" t="s">
        <v>108</v>
      </c>
      <c r="K3" s="34" t="s">
        <v>109</v>
      </c>
    </row>
    <row r="4" spans="1:13" ht="15.6" x14ac:dyDescent="0.25">
      <c r="A4" s="158"/>
      <c r="B4" s="159"/>
      <c r="C4" s="158"/>
      <c r="D4" s="30" t="s">
        <v>110</v>
      </c>
      <c r="E4" s="30" t="s">
        <v>111</v>
      </c>
      <c r="F4" s="30" t="s">
        <v>112</v>
      </c>
      <c r="G4" s="32" t="s">
        <v>113</v>
      </c>
      <c r="H4" s="159"/>
      <c r="J4" s="33" t="s">
        <v>114</v>
      </c>
      <c r="K4" s="35">
        <v>1</v>
      </c>
    </row>
    <row r="5" spans="1:13" x14ac:dyDescent="0.25">
      <c r="A5" s="36" t="s">
        <v>115</v>
      </c>
      <c r="C5" s="37"/>
      <c r="D5" s="37"/>
      <c r="E5" s="37"/>
      <c r="F5" s="37"/>
      <c r="G5" s="38"/>
      <c r="H5" s="39"/>
      <c r="J5" s="33" t="s">
        <v>116</v>
      </c>
      <c r="K5" s="35">
        <v>30</v>
      </c>
    </row>
    <row r="6" spans="1:13" x14ac:dyDescent="0.25">
      <c r="A6" s="40"/>
      <c r="B6" s="41" t="s">
        <v>117</v>
      </c>
      <c r="C6" s="40" t="s">
        <v>118</v>
      </c>
      <c r="D6" s="42">
        <f>D69*$G$69*10^-6</f>
        <v>5.7221999999999995E-2</v>
      </c>
      <c r="E6" s="42">
        <f>E69*$G$69*10^-6</f>
        <v>1.02E-6</v>
      </c>
      <c r="F6" s="42">
        <f>F69*$G$69*10^-6</f>
        <v>1.02E-7</v>
      </c>
      <c r="G6" s="38">
        <f t="shared" ref="G6:G15" si="0">D6+(E6*$K$5)+(F6*$K$7)</f>
        <v>5.7279629999999991E-2</v>
      </c>
      <c r="H6" s="43" t="s">
        <v>119</v>
      </c>
      <c r="I6" s="44"/>
      <c r="J6" s="33" t="s">
        <v>120</v>
      </c>
      <c r="K6" s="35">
        <v>28</v>
      </c>
    </row>
    <row r="7" spans="1:13" x14ac:dyDescent="0.25">
      <c r="A7" s="40"/>
      <c r="B7" s="41" t="s">
        <v>117</v>
      </c>
      <c r="C7" s="40" t="s">
        <v>121</v>
      </c>
      <c r="D7" s="42">
        <f>D69/1000000</f>
        <v>5.6099999999999997E-2</v>
      </c>
      <c r="E7" s="42">
        <f t="shared" ref="E7" si="1">E69/1000000</f>
        <v>9.9999999999999995E-7</v>
      </c>
      <c r="F7" s="42">
        <f>F69/1000000</f>
        <v>1.0000000000000001E-7</v>
      </c>
      <c r="G7" s="38">
        <f t="shared" si="0"/>
        <v>5.6156499999999998E-2</v>
      </c>
      <c r="H7" s="43" t="s">
        <v>119</v>
      </c>
      <c r="I7" s="44"/>
      <c r="J7" s="33" t="s">
        <v>122</v>
      </c>
      <c r="K7" s="35">
        <v>265</v>
      </c>
    </row>
    <row r="8" spans="1:13" x14ac:dyDescent="0.25">
      <c r="A8" s="40"/>
      <c r="B8" s="41" t="s">
        <v>123</v>
      </c>
      <c r="C8" s="40" t="s">
        <v>10</v>
      </c>
      <c r="D8" s="42">
        <f>D70*$G$70*10^-6</f>
        <v>1.0574699999999999</v>
      </c>
      <c r="E8" s="42">
        <f t="shared" ref="E8:F8" si="2">E70*$G$70*10^-6</f>
        <v>1.047E-5</v>
      </c>
      <c r="F8" s="42">
        <f t="shared" si="2"/>
        <v>1.5705E-5</v>
      </c>
      <c r="G8" s="38">
        <f t="shared" si="0"/>
        <v>1.0619459249999998</v>
      </c>
      <c r="H8" s="43" t="s">
        <v>119</v>
      </c>
      <c r="I8" s="44"/>
      <c r="J8" s="33" t="s">
        <v>124</v>
      </c>
      <c r="K8" s="35">
        <v>23500</v>
      </c>
    </row>
    <row r="9" spans="1:13" x14ac:dyDescent="0.25">
      <c r="A9" s="40"/>
      <c r="B9" s="41" t="s">
        <v>125</v>
      </c>
      <c r="C9" s="40" t="s">
        <v>126</v>
      </c>
      <c r="D9" s="42">
        <f>D71*$G$71*10^-6</f>
        <v>3.2096984443713019</v>
      </c>
      <c r="E9" s="42">
        <f>E71*$G$71*10^-6</f>
        <v>1.2440691644850007E-4</v>
      </c>
      <c r="F9" s="42">
        <f>F71*$G$71*10^-6</f>
        <v>2.4881383289700012E-5</v>
      </c>
      <c r="G9" s="38">
        <f t="shared" si="0"/>
        <v>3.2200242184365275</v>
      </c>
      <c r="H9" s="43" t="s">
        <v>127</v>
      </c>
      <c r="I9" s="44"/>
      <c r="J9" s="33" t="s">
        <v>128</v>
      </c>
      <c r="K9" s="35">
        <v>16100</v>
      </c>
    </row>
    <row r="10" spans="1:13" x14ac:dyDescent="0.25">
      <c r="A10" s="40"/>
      <c r="B10" s="41" t="s">
        <v>129</v>
      </c>
      <c r="C10" s="40" t="s">
        <v>126</v>
      </c>
      <c r="D10" s="42">
        <f>D72*$G$72*10^-6</f>
        <v>3.2353401009425418</v>
      </c>
      <c r="E10" s="42">
        <f>E72*$G$72*10^-6</f>
        <v>1.2540077910630005E-4</v>
      </c>
      <c r="F10" s="42">
        <f>F72*$G$72*10^-6</f>
        <v>2.5080155821260009E-5</v>
      </c>
      <c r="G10" s="38">
        <f t="shared" si="0"/>
        <v>3.2457483656083648</v>
      </c>
      <c r="H10" s="43" t="s">
        <v>127</v>
      </c>
      <c r="I10" s="44"/>
      <c r="J10" s="31" t="s">
        <v>130</v>
      </c>
    </row>
    <row r="11" spans="1:13" x14ac:dyDescent="0.25">
      <c r="A11" s="40"/>
      <c r="B11" s="41" t="s">
        <v>131</v>
      </c>
      <c r="C11" s="40" t="s">
        <v>126</v>
      </c>
      <c r="D11" s="42">
        <f>D73*$G$73*10^-6</f>
        <v>2.6987220000000001</v>
      </c>
      <c r="E11" s="42">
        <f>E73*$G$73*10^-6</f>
        <v>1.0925999999999999E-4</v>
      </c>
      <c r="F11" s="42">
        <f>F73*$G$73*10^-6</f>
        <v>2.1852E-5</v>
      </c>
      <c r="G11" s="38">
        <f t="shared" si="0"/>
        <v>2.7077905800000002</v>
      </c>
      <c r="H11" s="43" t="s">
        <v>119</v>
      </c>
      <c r="I11" s="44"/>
    </row>
    <row r="12" spans="1:13" x14ac:dyDescent="0.25">
      <c r="A12" s="40"/>
      <c r="B12" s="41" t="s">
        <v>132</v>
      </c>
      <c r="C12" s="40" t="s">
        <v>10</v>
      </c>
      <c r="D12" s="42">
        <f>D74*$G$74*10^-6</f>
        <v>3.0866199999999999</v>
      </c>
      <c r="E12" s="42">
        <f t="shared" ref="E12:F12" si="3">E74*$G$74*10^-6</f>
        <v>3.1399999999999998E-5</v>
      </c>
      <c r="F12" s="42">
        <f t="shared" si="3"/>
        <v>4.7099999999999993E-5</v>
      </c>
      <c r="G12" s="38">
        <f t="shared" si="0"/>
        <v>3.1000435</v>
      </c>
      <c r="H12" s="43" t="s">
        <v>119</v>
      </c>
      <c r="I12" s="44"/>
      <c r="L12" s="45" t="s">
        <v>2</v>
      </c>
    </row>
    <row r="13" spans="1:13" x14ac:dyDescent="0.25">
      <c r="A13" s="40"/>
      <c r="B13" s="41" t="s">
        <v>133</v>
      </c>
      <c r="C13" s="40" t="s">
        <v>10</v>
      </c>
      <c r="D13" s="42">
        <f>D75*$G$75*10^-6</f>
        <v>2.534157</v>
      </c>
      <c r="E13" s="42">
        <f t="shared" ref="E13:F13" si="4">E75*$G$75*10^-6</f>
        <v>2.637E-5</v>
      </c>
      <c r="F13" s="42">
        <f t="shared" si="4"/>
        <v>3.9554999999999997E-5</v>
      </c>
      <c r="G13" s="38">
        <f t="shared" si="0"/>
        <v>2.5454301749999999</v>
      </c>
      <c r="H13" s="43" t="s">
        <v>119</v>
      </c>
      <c r="I13" s="44"/>
      <c r="J13" s="31" t="s">
        <v>134</v>
      </c>
      <c r="K13" s="31" t="s">
        <v>135</v>
      </c>
      <c r="L13" s="46">
        <v>2.1019999999999999</v>
      </c>
      <c r="M13" s="31" t="s">
        <v>15</v>
      </c>
    </row>
    <row r="14" spans="1:13" x14ac:dyDescent="0.25">
      <c r="A14" s="40"/>
      <c r="B14" s="41" t="s">
        <v>136</v>
      </c>
      <c r="C14" s="40" t="s">
        <v>126</v>
      </c>
      <c r="D14" s="42">
        <f>D76*$G$76*10^-6</f>
        <v>2.4688949999999998</v>
      </c>
      <c r="E14" s="42">
        <f>E76*$G$76*10^-6</f>
        <v>1.0359E-4</v>
      </c>
      <c r="F14" s="42">
        <f t="shared" ref="F14" si="5">F76*$G$76*10^-6</f>
        <v>2.0718000000000001E-5</v>
      </c>
      <c r="G14" s="38">
        <f t="shared" si="0"/>
        <v>2.4774929700000001</v>
      </c>
      <c r="H14" s="43" t="s">
        <v>119</v>
      </c>
      <c r="I14" s="44"/>
      <c r="K14" s="31" t="s">
        <v>137</v>
      </c>
      <c r="L14" s="46">
        <v>0.79479999999999995</v>
      </c>
      <c r="M14" s="31" t="s">
        <v>16</v>
      </c>
    </row>
    <row r="15" spans="1:13" x14ac:dyDescent="0.25">
      <c r="A15" s="40"/>
      <c r="B15" s="41" t="s">
        <v>138</v>
      </c>
      <c r="C15" s="40" t="s">
        <v>126</v>
      </c>
      <c r="D15" s="42">
        <f>D77*$G$77*10^-6</f>
        <v>1.6797219999999999</v>
      </c>
      <c r="E15" s="42">
        <f t="shared" ref="E15:F15" si="6">E77*$G$77*10^-6</f>
        <v>2.6619999999999999E-5</v>
      </c>
      <c r="F15" s="42">
        <f t="shared" si="6"/>
        <v>2.6620000000000001E-6</v>
      </c>
      <c r="G15" s="38">
        <f t="shared" si="0"/>
        <v>1.6812260299999999</v>
      </c>
      <c r="H15" s="43" t="s">
        <v>119</v>
      </c>
      <c r="I15" s="44"/>
      <c r="K15" s="31" t="s">
        <v>29</v>
      </c>
      <c r="L15" s="46">
        <v>2.3199999999999998</v>
      </c>
      <c r="M15" s="31" t="s">
        <v>15</v>
      </c>
    </row>
    <row r="16" spans="1:13" x14ac:dyDescent="0.25">
      <c r="A16" s="36"/>
      <c r="B16" s="41" t="s">
        <v>138</v>
      </c>
      <c r="C16" s="40" t="s">
        <v>10</v>
      </c>
      <c r="D16" s="42">
        <f>D15/0.54</f>
        <v>3.1105962962962961</v>
      </c>
      <c r="E16" s="42">
        <f t="shared" ref="E16:F16" si="7">E15/0.54</f>
        <v>4.9296296296296292E-5</v>
      </c>
      <c r="F16" s="42">
        <f t="shared" si="7"/>
        <v>4.9296296296296292E-6</v>
      </c>
      <c r="G16" s="38">
        <f>D16+(E16*$K$5)+(F16*$K$7)</f>
        <v>3.1133815370370366</v>
      </c>
      <c r="H16" s="43" t="s">
        <v>139</v>
      </c>
      <c r="I16" s="44"/>
      <c r="K16" s="31" t="s">
        <v>140</v>
      </c>
      <c r="L16" s="47">
        <v>4.3548999999999998</v>
      </c>
      <c r="M16" s="31" t="s">
        <v>15</v>
      </c>
    </row>
    <row r="17" spans="1:9" x14ac:dyDescent="0.25">
      <c r="A17" s="36"/>
      <c r="B17" s="41" t="s">
        <v>141</v>
      </c>
      <c r="C17" s="40" t="s">
        <v>126</v>
      </c>
      <c r="D17" s="42">
        <f>D78*$G$78*10^-6</f>
        <v>2.1815639999999998</v>
      </c>
      <c r="E17" s="42">
        <f t="shared" ref="E17:F17" si="8">E78*$G$78*10^-6</f>
        <v>9.4439999999999997E-5</v>
      </c>
      <c r="F17" s="42">
        <f t="shared" si="8"/>
        <v>1.8887999999999996E-5</v>
      </c>
      <c r="G17" s="38">
        <f>D17+(E17*$K$5)+(F17*$K$7)</f>
        <v>2.1894025199999998</v>
      </c>
      <c r="H17" s="43" t="s">
        <v>119</v>
      </c>
      <c r="I17" s="44"/>
    </row>
    <row r="18" spans="1:9" x14ac:dyDescent="0.25">
      <c r="A18" s="36"/>
      <c r="B18" s="41" t="s">
        <v>142</v>
      </c>
      <c r="C18" s="40" t="s">
        <v>10</v>
      </c>
      <c r="D18" s="42"/>
      <c r="E18" s="42">
        <f>E79*$G$79*10^-6</f>
        <v>4.7969999999999995E-4</v>
      </c>
      <c r="F18" s="42">
        <f>F79*$G$79*10^-6</f>
        <v>6.3960000000000004E-5</v>
      </c>
      <c r="G18" s="38">
        <f>D18+(E18*$K$6)+(F18*$K$7)</f>
        <v>3.0380999999999998E-2</v>
      </c>
      <c r="H18" s="43" t="s">
        <v>119</v>
      </c>
      <c r="I18" s="44"/>
    </row>
    <row r="19" spans="1:9" x14ac:dyDescent="0.25">
      <c r="A19" s="36"/>
      <c r="B19" s="41" t="s">
        <v>143</v>
      </c>
      <c r="C19" s="40" t="s">
        <v>10</v>
      </c>
      <c r="D19" s="42"/>
      <c r="E19" s="42">
        <f>E81*$G$81*10^-6</f>
        <v>2.2589999999999999E-4</v>
      </c>
      <c r="F19" s="42">
        <f>F81*$G$81*10^-6</f>
        <v>3.012E-5</v>
      </c>
      <c r="G19" s="38">
        <f t="shared" ref="G19:G22" si="9">D19+(E19*$K$6)+(F19*$K$7)</f>
        <v>1.4307E-2</v>
      </c>
      <c r="H19" s="43" t="s">
        <v>119</v>
      </c>
      <c r="I19" s="44"/>
    </row>
    <row r="20" spans="1:9" x14ac:dyDescent="0.25">
      <c r="A20" s="36"/>
      <c r="B20" s="41" t="s">
        <v>144</v>
      </c>
      <c r="C20" s="40" t="s">
        <v>10</v>
      </c>
      <c r="D20" s="42"/>
      <c r="E20" s="42">
        <f>E82*$G$82*10^-6</f>
        <v>5.5590000000000001E-4</v>
      </c>
      <c r="F20" s="42">
        <f>F82*$G$82*10^-6</f>
        <v>7.4120000000000002E-5</v>
      </c>
      <c r="G20" s="38">
        <f>D20+(E20*$K$6)+(F20*$K$7)</f>
        <v>3.5207000000000002E-2</v>
      </c>
      <c r="H20" s="43" t="s">
        <v>119</v>
      </c>
      <c r="I20" s="44"/>
    </row>
    <row r="21" spans="1:9" x14ac:dyDescent="0.25">
      <c r="A21" s="36"/>
      <c r="B21" s="41" t="s">
        <v>145</v>
      </c>
      <c r="C21" s="40" t="s">
        <v>10</v>
      </c>
      <c r="D21" s="42"/>
      <c r="E21" s="42">
        <f t="shared" ref="E21:F21" si="10">E83*$G$83*10^-6</f>
        <v>5.0339999999999998E-4</v>
      </c>
      <c r="F21" s="42">
        <f t="shared" si="10"/>
        <v>6.7120000000000008E-5</v>
      </c>
      <c r="G21" s="38">
        <f>D21+(E21*$K$6)+(F21*$K$7)</f>
        <v>3.1882000000000001E-2</v>
      </c>
      <c r="H21" s="43" t="s">
        <v>119</v>
      </c>
      <c r="I21" s="44"/>
    </row>
    <row r="22" spans="1:9" x14ac:dyDescent="0.25">
      <c r="A22" s="36"/>
      <c r="B22" s="41" t="s">
        <v>146</v>
      </c>
      <c r="C22" s="40" t="s">
        <v>11</v>
      </c>
      <c r="D22" s="42"/>
      <c r="E22" s="42">
        <f>E84*$G$84*10^-6</f>
        <v>2.0929999999999998E-5</v>
      </c>
      <c r="F22" s="42">
        <f>F84*$G$84*10^-6</f>
        <v>2.0929999999999997E-6</v>
      </c>
      <c r="G22" s="38">
        <f t="shared" si="9"/>
        <v>1.1406849999999998E-3</v>
      </c>
      <c r="H22" s="43" t="s">
        <v>119</v>
      </c>
      <c r="I22" s="44"/>
    </row>
    <row r="23" spans="1:9" x14ac:dyDescent="0.25">
      <c r="A23" s="36"/>
      <c r="B23" s="41" t="s">
        <v>147</v>
      </c>
      <c r="C23" s="40" t="s">
        <v>10</v>
      </c>
      <c r="D23" s="42">
        <f>D79*$G$79*10^-6</f>
        <v>1.79088</v>
      </c>
      <c r="E23" s="42"/>
      <c r="F23" s="42"/>
      <c r="G23" s="38">
        <f>D23+(E23*$K$5)+(F23*$K$7)</f>
        <v>1.79088</v>
      </c>
      <c r="H23" s="43" t="s">
        <v>119</v>
      </c>
      <c r="I23" s="44"/>
    </row>
    <row r="24" spans="1:9" x14ac:dyDescent="0.25">
      <c r="A24" s="36"/>
      <c r="B24" s="41" t="s">
        <v>148</v>
      </c>
      <c r="C24" s="40" t="s">
        <v>10</v>
      </c>
      <c r="D24" s="42">
        <f>D81*$G$81*10^-6</f>
        <v>0.753</v>
      </c>
      <c r="E24" s="42"/>
      <c r="F24" s="42"/>
      <c r="G24" s="38">
        <f>D24+(E24*$K$5)+(F24*$K$7)</f>
        <v>0.753</v>
      </c>
      <c r="H24" s="43" t="s">
        <v>119</v>
      </c>
      <c r="I24" s="44"/>
    </row>
    <row r="25" spans="1:9" x14ac:dyDescent="0.25">
      <c r="A25" s="36"/>
      <c r="B25" s="41" t="s">
        <v>149</v>
      </c>
      <c r="C25" s="40" t="s">
        <v>10</v>
      </c>
      <c r="D25" s="42">
        <f>D82*$G$82*10^-6</f>
        <v>1.853</v>
      </c>
      <c r="E25" s="42"/>
      <c r="F25" s="42"/>
      <c r="G25" s="38">
        <f>D25+(E25*$K$5)+(F25*$K$7)</f>
        <v>1.853</v>
      </c>
      <c r="H25" s="43" t="s">
        <v>119</v>
      </c>
      <c r="I25" s="44"/>
    </row>
    <row r="26" spans="1:9" x14ac:dyDescent="0.25">
      <c r="A26" s="36"/>
      <c r="B26" s="41" t="s">
        <v>150</v>
      </c>
      <c r="C26" s="40" t="s">
        <v>10</v>
      </c>
      <c r="D26" s="42">
        <f>D83*$G$83*10^-6</f>
        <v>1.6779999999999999</v>
      </c>
      <c r="E26" s="42"/>
      <c r="F26" s="42"/>
      <c r="G26" s="38">
        <f>D26+(E26*$K$5)+(F26*$K$7)</f>
        <v>1.6779999999999999</v>
      </c>
      <c r="H26" s="43" t="s">
        <v>119</v>
      </c>
      <c r="I26" s="44"/>
    </row>
    <row r="27" spans="1:9" x14ac:dyDescent="0.25">
      <c r="A27" s="36"/>
      <c r="B27" s="41" t="s">
        <v>151</v>
      </c>
      <c r="C27" s="40" t="s">
        <v>11</v>
      </c>
      <c r="D27" s="42">
        <f>D84*$G$84*10^-6</f>
        <v>1.1427779999999998</v>
      </c>
      <c r="E27" s="42"/>
      <c r="F27" s="42"/>
      <c r="G27" s="38">
        <f>D27+(E27*$K$5)+(F27*$K$7)</f>
        <v>1.1427779999999998</v>
      </c>
      <c r="H27" s="43" t="s">
        <v>119</v>
      </c>
      <c r="I27" s="44"/>
    </row>
    <row r="28" spans="1:9" x14ac:dyDescent="0.25">
      <c r="A28" s="36" t="s">
        <v>152</v>
      </c>
      <c r="B28" s="41"/>
      <c r="C28" s="40"/>
      <c r="D28" s="42"/>
      <c r="E28" s="42"/>
      <c r="F28" s="42"/>
      <c r="G28" s="38"/>
      <c r="H28" s="43"/>
      <c r="I28" s="44"/>
    </row>
    <row r="29" spans="1:9" x14ac:dyDescent="0.25">
      <c r="A29" s="36"/>
      <c r="B29" s="41" t="s">
        <v>153</v>
      </c>
      <c r="C29" s="48" t="s">
        <v>126</v>
      </c>
      <c r="D29" s="42">
        <f>D90*$G$90*10^-6</f>
        <v>2.1815639999999998</v>
      </c>
      <c r="E29" s="42">
        <f>E90*$G$90*10^-6</f>
        <v>1.0388399999999999E-3</v>
      </c>
      <c r="F29" s="42">
        <f>F90*$G$90*10^-6</f>
        <v>1.0073600000000001E-4</v>
      </c>
      <c r="G29" s="38">
        <f t="shared" ref="G29:G35" si="11">D29+(E29*$K$5)+(F29*$K$7)</f>
        <v>2.2394242399999995</v>
      </c>
      <c r="H29" s="43" t="s">
        <v>154</v>
      </c>
      <c r="I29" s="44"/>
    </row>
    <row r="30" spans="1:9" x14ac:dyDescent="0.25">
      <c r="A30" s="36"/>
      <c r="B30" s="41" t="s">
        <v>155</v>
      </c>
      <c r="C30" s="48" t="s">
        <v>126</v>
      </c>
      <c r="D30" s="42">
        <f>D91*$G$91*10^-6</f>
        <v>2.1815639999999998</v>
      </c>
      <c r="E30" s="42">
        <f t="shared" ref="E30:F30" si="12">E91*$G$91*10^-6</f>
        <v>7.8699999999999994E-4</v>
      </c>
      <c r="F30" s="42">
        <f t="shared" si="12"/>
        <v>2.5183999999999997E-4</v>
      </c>
      <c r="G30" s="38">
        <f t="shared" si="11"/>
        <v>2.2719116000000001</v>
      </c>
      <c r="H30" s="43" t="s">
        <v>154</v>
      </c>
      <c r="I30" s="44"/>
    </row>
    <row r="31" spans="1:9" x14ac:dyDescent="0.25">
      <c r="A31" s="36"/>
      <c r="B31" s="41" t="s">
        <v>156</v>
      </c>
      <c r="C31" s="48" t="s">
        <v>126</v>
      </c>
      <c r="D31" s="42">
        <f>D92*$G$92*10^-6</f>
        <v>2.1815639999999998</v>
      </c>
      <c r="E31" s="42">
        <f t="shared" ref="E31:F31" si="13">E92*$G$92*10^-6</f>
        <v>1.1962399999999999E-4</v>
      </c>
      <c r="F31" s="42">
        <f t="shared" si="13"/>
        <v>1.7943599999999999E-4</v>
      </c>
      <c r="G31" s="38">
        <f t="shared" si="11"/>
        <v>2.2327032600000001</v>
      </c>
      <c r="H31" s="43" t="s">
        <v>154</v>
      </c>
      <c r="I31" s="44"/>
    </row>
    <row r="32" spans="1:9" x14ac:dyDescent="0.25">
      <c r="A32" s="36"/>
      <c r="B32" s="41" t="s">
        <v>157</v>
      </c>
      <c r="C32" s="48" t="s">
        <v>126</v>
      </c>
      <c r="D32" s="42">
        <f>D93*$G$93*10^-6</f>
        <v>2.6987220000000001</v>
      </c>
      <c r="E32" s="42">
        <f t="shared" ref="E32" si="14">E93*$G$93*10^-6</f>
        <v>1.4203800000000001E-4</v>
      </c>
      <c r="F32" s="42">
        <f>F93*$G$93*10^-6</f>
        <v>1.4203800000000001E-4</v>
      </c>
      <c r="G32" s="38">
        <f t="shared" si="11"/>
        <v>2.7406232100000003</v>
      </c>
      <c r="H32" s="43" t="s">
        <v>154</v>
      </c>
      <c r="I32" s="44"/>
    </row>
    <row r="33" spans="1:9" x14ac:dyDescent="0.25">
      <c r="A33" s="36"/>
      <c r="B33" s="41" t="s">
        <v>158</v>
      </c>
      <c r="C33" s="48" t="s">
        <v>10</v>
      </c>
      <c r="D33" s="42">
        <f>D94*$G$94*10^-6</f>
        <v>2.1261899999999998</v>
      </c>
      <c r="E33" s="42">
        <f t="shared" ref="E33:F33" si="15">E94*$G$94*10^-6</f>
        <v>3.4867999999999995E-3</v>
      </c>
      <c r="F33" s="42">
        <f t="shared" si="15"/>
        <v>1.1369999999999999E-4</v>
      </c>
      <c r="G33" s="38">
        <f t="shared" si="11"/>
        <v>2.2609244999999998</v>
      </c>
      <c r="H33" s="43" t="s">
        <v>159</v>
      </c>
      <c r="I33" s="44"/>
    </row>
    <row r="34" spans="1:9" x14ac:dyDescent="0.25">
      <c r="A34" s="36"/>
      <c r="B34" s="41" t="s">
        <v>160</v>
      </c>
      <c r="C34" s="48" t="s">
        <v>126</v>
      </c>
      <c r="D34" s="42">
        <f>D95*$G$95*10^-6</f>
        <v>1.6797219999999999</v>
      </c>
      <c r="E34" s="42">
        <f t="shared" ref="E34:F34" si="16">E95*$G$95*10^-6</f>
        <v>1.65044E-3</v>
      </c>
      <c r="F34" s="42">
        <f t="shared" si="16"/>
        <v>5.3240000000000002E-6</v>
      </c>
      <c r="G34" s="38">
        <f t="shared" si="11"/>
        <v>1.73064606</v>
      </c>
      <c r="H34" s="43" t="s">
        <v>154</v>
      </c>
      <c r="I34" s="44"/>
    </row>
    <row r="35" spans="1:9" x14ac:dyDescent="0.25">
      <c r="A35" s="36"/>
      <c r="B35" s="41" t="s">
        <v>160</v>
      </c>
      <c r="C35" s="40" t="s">
        <v>10</v>
      </c>
      <c r="D35" s="42">
        <f>D34/0.54</f>
        <v>3.1105962962962961</v>
      </c>
      <c r="E35" s="42">
        <f t="shared" ref="E35:F35" si="17">E34/0.54</f>
        <v>3.0563703703703703E-3</v>
      </c>
      <c r="F35" s="42">
        <f t="shared" si="17"/>
        <v>9.8592592592592585E-6</v>
      </c>
      <c r="G35" s="38">
        <f t="shared" si="11"/>
        <v>3.2049001111111108</v>
      </c>
      <c r="H35" s="43" t="s">
        <v>161</v>
      </c>
      <c r="I35" s="44"/>
    </row>
    <row r="36" spans="1:9" x14ac:dyDescent="0.25">
      <c r="A36" s="36" t="s">
        <v>162</v>
      </c>
      <c r="B36" s="41"/>
      <c r="C36" s="40"/>
      <c r="D36" s="42"/>
      <c r="E36" s="42"/>
      <c r="F36" s="42"/>
      <c r="G36" s="38"/>
      <c r="H36" s="43"/>
      <c r="I36" s="44"/>
    </row>
    <row r="37" spans="1:9" x14ac:dyDescent="0.25">
      <c r="A37" s="36"/>
      <c r="B37" s="49" t="s">
        <v>163</v>
      </c>
      <c r="C37" s="48"/>
      <c r="D37" s="42"/>
      <c r="E37" s="42"/>
      <c r="F37" s="42"/>
      <c r="G37" s="38"/>
      <c r="H37" s="43"/>
      <c r="I37" s="44"/>
    </row>
    <row r="38" spans="1:9" x14ac:dyDescent="0.25">
      <c r="A38" s="36"/>
      <c r="B38" s="50" t="s">
        <v>164</v>
      </c>
      <c r="C38" s="48" t="s">
        <v>126</v>
      </c>
      <c r="D38" s="42">
        <f>D102*$G$102/(10^6)</f>
        <v>2.6987220000000001</v>
      </c>
      <c r="E38" s="42">
        <f t="shared" ref="E38:F38" si="18">E102*$G$102/(10^6)</f>
        <v>1.5114300000000004E-4</v>
      </c>
      <c r="F38" s="42">
        <f t="shared" si="18"/>
        <v>1.0416120000000001E-3</v>
      </c>
      <c r="G38" s="38">
        <f>D38+(E38*$K$5)+(F38*$K$7)</f>
        <v>2.9792834700000004</v>
      </c>
      <c r="H38" s="43" t="s">
        <v>165</v>
      </c>
      <c r="I38" s="44"/>
    </row>
    <row r="39" spans="1:9" x14ac:dyDescent="0.25">
      <c r="A39" s="36"/>
      <c r="B39" s="50" t="s">
        <v>166</v>
      </c>
      <c r="C39" s="48" t="s">
        <v>126</v>
      </c>
      <c r="D39" s="42">
        <f>D103*$G$103/(10^6)</f>
        <v>2.6987220000000001</v>
      </c>
      <c r="E39" s="42">
        <f t="shared" ref="E39:F39" si="19">E103*$G$103/(10^6)</f>
        <v>1.5114300000000004E-4</v>
      </c>
      <c r="F39" s="42">
        <f t="shared" si="19"/>
        <v>1.0416120000000001E-3</v>
      </c>
      <c r="G39" s="38">
        <f>D39+(E39*$K$5)+(F39*$K$7)</f>
        <v>2.9792834700000004</v>
      </c>
      <c r="H39" s="43" t="s">
        <v>165</v>
      </c>
      <c r="I39" s="44"/>
    </row>
    <row r="40" spans="1:9" x14ac:dyDescent="0.25">
      <c r="A40" s="36"/>
      <c r="B40" s="50" t="s">
        <v>167</v>
      </c>
      <c r="C40" s="48" t="s">
        <v>126</v>
      </c>
      <c r="D40" s="42">
        <f>D104*$G$104/(10^6)</f>
        <v>2.6987220000000001</v>
      </c>
      <c r="E40" s="42">
        <f t="shared" ref="E40:F40" si="20">E104*$G$104/(10^6)</f>
        <v>1.5114300000000004E-4</v>
      </c>
      <c r="F40" s="42">
        <f t="shared" si="20"/>
        <v>1.0416120000000001E-3</v>
      </c>
      <c r="G40" s="38">
        <f>D40+(E40*$K$5)+(F40*$K$7)</f>
        <v>2.9792834700000004</v>
      </c>
      <c r="H40" s="43" t="s">
        <v>165</v>
      </c>
      <c r="I40" s="44"/>
    </row>
    <row r="41" spans="1:9" x14ac:dyDescent="0.25">
      <c r="A41" s="36"/>
      <c r="B41" s="50" t="s">
        <v>168</v>
      </c>
      <c r="C41" s="48" t="s">
        <v>126</v>
      </c>
      <c r="D41" s="42">
        <f>D105*$G$105/(10^6)</f>
        <v>2.6987220000000001</v>
      </c>
      <c r="E41" s="42">
        <f t="shared" ref="E41:F41" si="21">E105*$G$105/(10^6)</f>
        <v>1.5114300000000004E-4</v>
      </c>
      <c r="F41" s="42">
        <f t="shared" si="21"/>
        <v>1.0416120000000001E-3</v>
      </c>
      <c r="G41" s="38">
        <f>D41+(E41*$K$5)+(F41*$K$7)</f>
        <v>2.9792834700000004</v>
      </c>
      <c r="H41" s="43" t="s">
        <v>165</v>
      </c>
      <c r="I41" s="44"/>
    </row>
    <row r="42" spans="1:9" x14ac:dyDescent="0.25">
      <c r="A42" s="36"/>
      <c r="B42" s="49" t="s">
        <v>169</v>
      </c>
      <c r="C42" s="48"/>
      <c r="D42" s="42"/>
      <c r="E42" s="42"/>
      <c r="F42" s="42"/>
      <c r="G42" s="38"/>
      <c r="H42" s="43"/>
      <c r="I42" s="44"/>
    </row>
    <row r="43" spans="1:9" x14ac:dyDescent="0.25">
      <c r="A43" s="36"/>
      <c r="B43" s="50" t="s">
        <v>164</v>
      </c>
      <c r="C43" s="48" t="s">
        <v>126</v>
      </c>
      <c r="D43" s="42">
        <f>D107*$G$107/(10^6)</f>
        <v>2.1815639999999998</v>
      </c>
      <c r="E43" s="42">
        <f>E107*$G$107/(10^6)</f>
        <v>2.5184000000000001E-3</v>
      </c>
      <c r="F43" s="42">
        <f>F107*$G$107/(10^6)</f>
        <v>6.2960000000000007E-5</v>
      </c>
      <c r="G43" s="38">
        <f>D43+(E43*$K$5)+(F43*$K$7)</f>
        <v>2.2738003999999998</v>
      </c>
      <c r="H43" s="43" t="s">
        <v>165</v>
      </c>
      <c r="I43" s="44"/>
    </row>
    <row r="44" spans="1:9" x14ac:dyDescent="0.25">
      <c r="A44" s="39"/>
      <c r="B44" s="50" t="s">
        <v>166</v>
      </c>
      <c r="C44" s="48" t="s">
        <v>126</v>
      </c>
      <c r="D44" s="42">
        <f>D108*$G$108/(10^6)</f>
        <v>2.1815639999999998</v>
      </c>
      <c r="E44" s="42">
        <f t="shared" ref="E44:F44" si="22">E108*$G$108/(10^6)</f>
        <v>0</v>
      </c>
      <c r="F44" s="42">
        <f t="shared" si="22"/>
        <v>0</v>
      </c>
      <c r="G44" s="38">
        <f>D44+(E44*$K$5)+(F44*$K$7)</f>
        <v>2.1815639999999998</v>
      </c>
      <c r="H44" s="43" t="s">
        <v>165</v>
      </c>
      <c r="I44" s="44"/>
    </row>
    <row r="45" spans="1:9" x14ac:dyDescent="0.25">
      <c r="A45" s="39"/>
      <c r="B45" s="50" t="s">
        <v>167</v>
      </c>
      <c r="C45" s="48" t="s">
        <v>126</v>
      </c>
      <c r="D45" s="42">
        <f>D109*$G$109/(10^6)</f>
        <v>2.1815639999999998</v>
      </c>
      <c r="E45" s="42">
        <f t="shared" ref="E45:F45" si="23">E109*$G$109/(10^6)</f>
        <v>1.5740000000000001E-3</v>
      </c>
      <c r="F45" s="42">
        <f t="shared" si="23"/>
        <v>6.2960000000000007E-5</v>
      </c>
      <c r="G45" s="38">
        <f>D45+(E45*$K$5)+(F45*$K$7)</f>
        <v>2.2454683999999996</v>
      </c>
      <c r="H45" s="43" t="s">
        <v>165</v>
      </c>
      <c r="I45" s="44"/>
    </row>
    <row r="46" spans="1:9" x14ac:dyDescent="0.25">
      <c r="A46" s="39"/>
      <c r="B46" s="50" t="s">
        <v>168</v>
      </c>
      <c r="C46" s="48" t="s">
        <v>126</v>
      </c>
      <c r="D46" s="42">
        <f>D110*$G$110/(10^6)</f>
        <v>2.1815639999999998</v>
      </c>
      <c r="E46" s="42">
        <f t="shared" ref="E46:F46" si="24">E110*$G$110/(10^6)</f>
        <v>3.7775999999999999E-3</v>
      </c>
      <c r="F46" s="42">
        <f t="shared" si="24"/>
        <v>6.2960000000000007E-5</v>
      </c>
      <c r="G46" s="38">
        <f>D46+(E46*$K$5)+(F46*$K$7)</f>
        <v>2.3115763999999999</v>
      </c>
      <c r="H46" s="43" t="s">
        <v>165</v>
      </c>
      <c r="I46" s="44"/>
    </row>
    <row r="47" spans="1:9" x14ac:dyDescent="0.25">
      <c r="A47" s="36"/>
      <c r="B47" s="49" t="s">
        <v>170</v>
      </c>
      <c r="C47" s="48"/>
      <c r="D47" s="42"/>
      <c r="E47" s="42"/>
      <c r="F47" s="42"/>
      <c r="G47" s="38"/>
      <c r="H47" s="43"/>
      <c r="I47" s="44"/>
    </row>
    <row r="48" spans="1:9" x14ac:dyDescent="0.25">
      <c r="A48" s="36"/>
      <c r="B48" s="50" t="s">
        <v>164</v>
      </c>
      <c r="C48" s="48" t="s">
        <v>126</v>
      </c>
      <c r="D48" s="42">
        <f>D112*$G$112/(10^6)</f>
        <v>2.1815639999999998</v>
      </c>
      <c r="E48" s="42">
        <f t="shared" ref="E48:F48" si="25">E112*$G$112/(10^6)</f>
        <v>4.4072E-3</v>
      </c>
      <c r="F48" s="42">
        <f t="shared" si="25"/>
        <v>1.2592000000000001E-5</v>
      </c>
      <c r="G48" s="38">
        <f>D48+(E48*$K$5)+(F48*$K$7)</f>
        <v>2.3171168799999999</v>
      </c>
      <c r="H48" s="43" t="s">
        <v>165</v>
      </c>
      <c r="I48" s="44"/>
    </row>
    <row r="49" spans="1:10" x14ac:dyDescent="0.25">
      <c r="A49" s="39"/>
      <c r="B49" s="50" t="s">
        <v>166</v>
      </c>
      <c r="C49" s="48" t="s">
        <v>126</v>
      </c>
      <c r="D49" s="42">
        <f>D113*$G$113/(10^6)</f>
        <v>2.1815639999999998</v>
      </c>
      <c r="E49" s="42">
        <f t="shared" ref="E49:F49" si="26">E113*$G$113/(10^6)</f>
        <v>5.3516000000000006E-3</v>
      </c>
      <c r="F49" s="42">
        <f t="shared" si="26"/>
        <v>1.2592000000000001E-5</v>
      </c>
      <c r="G49" s="38">
        <f>D49+(E49*$K$5)+(F49*$K$7)</f>
        <v>2.3454488799999997</v>
      </c>
      <c r="H49" s="43" t="s">
        <v>165</v>
      </c>
      <c r="I49" s="44"/>
    </row>
    <row r="50" spans="1:10" x14ac:dyDescent="0.25">
      <c r="A50" s="39"/>
      <c r="B50" s="50" t="s">
        <v>167</v>
      </c>
      <c r="C50" s="48" t="s">
        <v>126</v>
      </c>
      <c r="D50" s="42">
        <f>D114*$G$114/(10^6)</f>
        <v>2.1815639999999998</v>
      </c>
      <c r="E50" s="42">
        <f t="shared" ref="E50:F50" si="27">E114*$G$114/(10^6)</f>
        <v>4.0924000000000004E-3</v>
      </c>
      <c r="F50" s="42">
        <f t="shared" si="27"/>
        <v>1.2592000000000001E-5</v>
      </c>
      <c r="G50" s="38">
        <f>D50+(E50*$K$5)+(F50*$K$7)</f>
        <v>2.3076728799999997</v>
      </c>
      <c r="H50" s="43" t="s">
        <v>165</v>
      </c>
      <c r="I50" s="44"/>
    </row>
    <row r="51" spans="1:10" x14ac:dyDescent="0.25">
      <c r="A51" s="39"/>
      <c r="B51" s="50" t="s">
        <v>168</v>
      </c>
      <c r="C51" s="48" t="s">
        <v>126</v>
      </c>
      <c r="D51" s="42">
        <f>D115*$G$115/(10^6)</f>
        <v>2.1815639999999998</v>
      </c>
      <c r="E51" s="42">
        <f t="shared" ref="E51" si="28">E115*$G$115/(10^6)</f>
        <v>5.6663999999999994E-3</v>
      </c>
      <c r="F51" s="42">
        <f>F115*$G$115/(10^6)</f>
        <v>1.2592000000000001E-5</v>
      </c>
      <c r="G51" s="38">
        <f>D51+(E51*$K$5)+(F51*$K$7)</f>
        <v>2.35489288</v>
      </c>
      <c r="H51" s="43" t="s">
        <v>165</v>
      </c>
      <c r="I51" s="44"/>
    </row>
    <row r="52" spans="1:10" x14ac:dyDescent="0.25">
      <c r="A52" s="36" t="s">
        <v>171</v>
      </c>
      <c r="B52" s="50"/>
      <c r="C52" s="48"/>
      <c r="D52" s="42"/>
      <c r="E52" s="42"/>
      <c r="F52" s="42"/>
      <c r="G52" s="38"/>
      <c r="H52" s="43"/>
      <c r="I52" s="44"/>
    </row>
    <row r="53" spans="1:10" ht="41.4" x14ac:dyDescent="0.25">
      <c r="A53" s="51"/>
      <c r="B53" s="52" t="s">
        <v>172</v>
      </c>
      <c r="C53" s="43" t="s">
        <v>8</v>
      </c>
      <c r="D53" s="42" t="s">
        <v>173</v>
      </c>
      <c r="E53" s="42" t="s">
        <v>173</v>
      </c>
      <c r="F53" s="42" t="s">
        <v>173</v>
      </c>
      <c r="G53" s="38">
        <v>0.49990000000000001</v>
      </c>
      <c r="H53" s="53" t="s">
        <v>174</v>
      </c>
      <c r="I53" s="44"/>
      <c r="J53" s="54"/>
    </row>
    <row r="54" spans="1:10" x14ac:dyDescent="0.25">
      <c r="A54" s="55" t="s">
        <v>175</v>
      </c>
      <c r="B54" s="52"/>
      <c r="C54" s="43"/>
      <c r="D54" s="42"/>
      <c r="E54" s="42"/>
      <c r="F54" s="42"/>
      <c r="G54" s="38"/>
      <c r="H54" s="53"/>
      <c r="I54" s="44"/>
    </row>
    <row r="55" spans="1:10" x14ac:dyDescent="0.25">
      <c r="A55" s="55"/>
      <c r="B55" s="52" t="s">
        <v>176</v>
      </c>
      <c r="C55" s="43" t="s">
        <v>10</v>
      </c>
      <c r="D55" s="42" t="s">
        <v>173</v>
      </c>
      <c r="E55" s="42" t="s">
        <v>173</v>
      </c>
      <c r="F55" s="42" t="s">
        <v>173</v>
      </c>
      <c r="G55" s="38">
        <v>1760</v>
      </c>
      <c r="H55" s="53" t="s">
        <v>177</v>
      </c>
      <c r="I55" s="44"/>
    </row>
    <row r="56" spans="1:10" x14ac:dyDescent="0.25">
      <c r="A56" s="51"/>
      <c r="B56" s="52" t="s">
        <v>178</v>
      </c>
      <c r="C56" s="43" t="s">
        <v>10</v>
      </c>
      <c r="D56" s="42" t="s">
        <v>173</v>
      </c>
      <c r="E56" s="42" t="s">
        <v>173</v>
      </c>
      <c r="F56" s="42" t="s">
        <v>173</v>
      </c>
      <c r="G56" s="38">
        <v>677</v>
      </c>
      <c r="H56" s="53" t="s">
        <v>177</v>
      </c>
      <c r="I56" s="44"/>
    </row>
    <row r="57" spans="1:10" x14ac:dyDescent="0.25">
      <c r="A57" s="51"/>
      <c r="B57" s="52" t="s">
        <v>179</v>
      </c>
      <c r="C57" s="43" t="s">
        <v>10</v>
      </c>
      <c r="D57" s="42" t="s">
        <v>173</v>
      </c>
      <c r="E57" s="42" t="s">
        <v>173</v>
      </c>
      <c r="F57" s="42" t="s">
        <v>173</v>
      </c>
      <c r="G57" s="38">
        <v>3170</v>
      </c>
      <c r="H57" s="53" t="s">
        <v>177</v>
      </c>
      <c r="I57" s="44"/>
    </row>
    <row r="58" spans="1:10" x14ac:dyDescent="0.25">
      <c r="A58" s="51"/>
      <c r="B58" s="52" t="s">
        <v>180</v>
      </c>
      <c r="C58" s="43" t="s">
        <v>10</v>
      </c>
      <c r="D58" s="42" t="s">
        <v>173</v>
      </c>
      <c r="E58" s="42" t="s">
        <v>173</v>
      </c>
      <c r="F58" s="42" t="s">
        <v>173</v>
      </c>
      <c r="G58" s="38">
        <v>1120</v>
      </c>
      <c r="H58" s="53" t="s">
        <v>177</v>
      </c>
      <c r="I58" s="44"/>
    </row>
    <row r="59" spans="1:10" x14ac:dyDescent="0.25">
      <c r="A59" s="51"/>
      <c r="B59" s="52" t="s">
        <v>181</v>
      </c>
      <c r="C59" s="43" t="s">
        <v>10</v>
      </c>
      <c r="D59" s="42" t="s">
        <v>173</v>
      </c>
      <c r="E59" s="42" t="s">
        <v>173</v>
      </c>
      <c r="F59" s="42" t="s">
        <v>173</v>
      </c>
      <c r="G59" s="38">
        <v>1300</v>
      </c>
      <c r="H59" s="53" t="s">
        <v>177</v>
      </c>
      <c r="I59" s="44"/>
    </row>
    <row r="60" spans="1:10" x14ac:dyDescent="0.25">
      <c r="A60" s="51"/>
      <c r="B60" s="52" t="s">
        <v>182</v>
      </c>
      <c r="C60" s="43" t="s">
        <v>10</v>
      </c>
      <c r="D60" s="42" t="s">
        <v>173</v>
      </c>
      <c r="E60" s="42" t="s">
        <v>173</v>
      </c>
      <c r="F60" s="42" t="s">
        <v>173</v>
      </c>
      <c r="G60" s="38">
        <v>328</v>
      </c>
      <c r="H60" s="53" t="s">
        <v>177</v>
      </c>
      <c r="I60" s="44"/>
    </row>
    <row r="61" spans="1:10" x14ac:dyDescent="0.25">
      <c r="A61" s="51"/>
      <c r="B61" s="52" t="s">
        <v>183</v>
      </c>
      <c r="C61" s="43" t="s">
        <v>10</v>
      </c>
      <c r="D61" s="42" t="s">
        <v>173</v>
      </c>
      <c r="E61" s="42" t="s">
        <v>173</v>
      </c>
      <c r="F61" s="42" t="s">
        <v>173</v>
      </c>
      <c r="G61" s="38">
        <v>4800</v>
      </c>
      <c r="H61" s="53" t="s">
        <v>177</v>
      </c>
      <c r="I61" s="44"/>
    </row>
    <row r="62" spans="1:10" x14ac:dyDescent="0.25">
      <c r="A62" s="56"/>
      <c r="B62" s="57"/>
      <c r="C62" s="58"/>
      <c r="D62" s="59"/>
      <c r="E62" s="59"/>
      <c r="F62" s="59"/>
      <c r="G62" s="60"/>
      <c r="H62" s="61"/>
      <c r="I62" s="44"/>
    </row>
    <row r="63" spans="1:10" x14ac:dyDescent="0.25">
      <c r="A63" s="31" t="s">
        <v>184</v>
      </c>
      <c r="B63" s="62"/>
      <c r="C63" s="45"/>
      <c r="D63" s="59"/>
      <c r="E63" s="63" t="s">
        <v>185</v>
      </c>
      <c r="F63" s="59"/>
      <c r="G63" s="60"/>
      <c r="H63" s="58"/>
      <c r="I63" s="44"/>
    </row>
    <row r="64" spans="1:10" x14ac:dyDescent="0.25">
      <c r="B64" s="62"/>
      <c r="C64" s="45"/>
      <c r="D64" s="59"/>
      <c r="E64" s="59"/>
      <c r="F64" s="59"/>
      <c r="G64" s="60"/>
      <c r="H64" s="58"/>
      <c r="I64" s="44"/>
    </row>
    <row r="65" spans="1:12" s="69" customFormat="1" x14ac:dyDescent="0.25">
      <c r="A65" s="64" t="s">
        <v>115</v>
      </c>
      <c r="B65" s="65"/>
      <c r="C65" s="65"/>
      <c r="D65" s="66"/>
      <c r="E65" s="67"/>
      <c r="F65" s="66"/>
      <c r="G65" s="68"/>
    </row>
    <row r="66" spans="1:12" x14ac:dyDescent="0.25">
      <c r="D66" s="70"/>
      <c r="E66" s="71" t="s">
        <v>186</v>
      </c>
      <c r="F66" s="71"/>
      <c r="G66" s="72" t="s">
        <v>187</v>
      </c>
    </row>
    <row r="67" spans="1:12" ht="14.25" customHeight="1" x14ac:dyDescent="0.25">
      <c r="B67" s="41"/>
      <c r="C67" s="40"/>
      <c r="D67" s="151" t="s">
        <v>188</v>
      </c>
      <c r="E67" s="151"/>
      <c r="F67" s="151"/>
      <c r="G67" s="74" t="s">
        <v>189</v>
      </c>
    </row>
    <row r="68" spans="1:12" x14ac:dyDescent="0.25">
      <c r="B68" s="41"/>
      <c r="C68" s="40" t="s">
        <v>190</v>
      </c>
      <c r="D68" s="73" t="s">
        <v>114</v>
      </c>
      <c r="E68" s="40" t="s">
        <v>120</v>
      </c>
      <c r="F68" s="40" t="s">
        <v>122</v>
      </c>
      <c r="G68" s="74" t="s">
        <v>191</v>
      </c>
    </row>
    <row r="69" spans="1:12" x14ac:dyDescent="0.25">
      <c r="B69" s="41" t="s">
        <v>117</v>
      </c>
      <c r="C69" s="40" t="s">
        <v>118</v>
      </c>
      <c r="D69" s="75">
        <v>56100</v>
      </c>
      <c r="E69" s="76">
        <v>1</v>
      </c>
      <c r="F69" s="76">
        <v>0.1</v>
      </c>
      <c r="G69" s="74">
        <v>1.02</v>
      </c>
      <c r="H69" s="31" t="s">
        <v>192</v>
      </c>
    </row>
    <row r="70" spans="1:12" x14ac:dyDescent="0.25">
      <c r="B70" s="41" t="s">
        <v>123</v>
      </c>
      <c r="C70" s="40" t="s">
        <v>10</v>
      </c>
      <c r="D70" s="75">
        <v>101000</v>
      </c>
      <c r="E70" s="76">
        <v>1</v>
      </c>
      <c r="F70" s="76">
        <v>1.5</v>
      </c>
      <c r="G70" s="74">
        <v>10.47</v>
      </c>
    </row>
    <row r="71" spans="1:12" x14ac:dyDescent="0.25">
      <c r="B71" s="41" t="s">
        <v>193</v>
      </c>
      <c r="C71" s="40" t="s">
        <v>126</v>
      </c>
      <c r="D71" s="75">
        <v>77400</v>
      </c>
      <c r="E71" s="76">
        <v>3</v>
      </c>
      <c r="F71" s="76">
        <v>0.6</v>
      </c>
      <c r="G71" s="74">
        <v>41.468972149500026</v>
      </c>
      <c r="H71" s="31" t="s">
        <v>194</v>
      </c>
      <c r="K71" s="45"/>
      <c r="L71" s="77"/>
    </row>
    <row r="72" spans="1:12" x14ac:dyDescent="0.25">
      <c r="B72" s="41" t="s">
        <v>195</v>
      </c>
      <c r="C72" s="40" t="s">
        <v>126</v>
      </c>
      <c r="D72" s="75">
        <v>77400</v>
      </c>
      <c r="E72" s="76">
        <v>3</v>
      </c>
      <c r="F72" s="76">
        <v>0.6</v>
      </c>
      <c r="G72" s="74">
        <v>41.800259702100021</v>
      </c>
      <c r="H72" s="31" t="s">
        <v>194</v>
      </c>
      <c r="K72" s="45"/>
      <c r="L72" s="77"/>
    </row>
    <row r="73" spans="1:12" x14ac:dyDescent="0.25">
      <c r="B73" s="41" t="s">
        <v>131</v>
      </c>
      <c r="C73" s="40" t="s">
        <v>126</v>
      </c>
      <c r="D73" s="75">
        <v>74100</v>
      </c>
      <c r="E73" s="76">
        <v>3</v>
      </c>
      <c r="F73" s="76">
        <v>0.6</v>
      </c>
      <c r="G73" s="74">
        <v>36.42</v>
      </c>
    </row>
    <row r="74" spans="1:12" x14ac:dyDescent="0.25">
      <c r="B74" s="41" t="s">
        <v>132</v>
      </c>
      <c r="C74" s="40" t="s">
        <v>10</v>
      </c>
      <c r="D74" s="75">
        <v>98300</v>
      </c>
      <c r="E74" s="76">
        <v>1</v>
      </c>
      <c r="F74" s="76">
        <v>1.5</v>
      </c>
      <c r="G74" s="74">
        <v>31.4</v>
      </c>
    </row>
    <row r="75" spans="1:12" x14ac:dyDescent="0.25">
      <c r="B75" s="78" t="s">
        <v>133</v>
      </c>
      <c r="C75" s="76" t="s">
        <v>10</v>
      </c>
      <c r="D75" s="75">
        <v>96100</v>
      </c>
      <c r="E75" s="76">
        <v>1</v>
      </c>
      <c r="F75" s="76">
        <v>1.5</v>
      </c>
      <c r="G75" s="74">
        <v>26.37</v>
      </c>
    </row>
    <row r="76" spans="1:12" x14ac:dyDescent="0.25">
      <c r="B76" s="41" t="s">
        <v>136</v>
      </c>
      <c r="C76" s="40" t="s">
        <v>126</v>
      </c>
      <c r="D76" s="75">
        <v>71500</v>
      </c>
      <c r="E76" s="76">
        <v>3</v>
      </c>
      <c r="F76" s="76">
        <v>0.6</v>
      </c>
      <c r="G76" s="74">
        <v>34.53</v>
      </c>
    </row>
    <row r="77" spans="1:12" x14ac:dyDescent="0.25">
      <c r="B77" s="41" t="s">
        <v>138</v>
      </c>
      <c r="C77" s="40" t="s">
        <v>126</v>
      </c>
      <c r="D77" s="75">
        <v>63100</v>
      </c>
      <c r="E77" s="76">
        <v>1</v>
      </c>
      <c r="F77" s="76">
        <v>0.1</v>
      </c>
      <c r="G77" s="74">
        <v>26.62</v>
      </c>
    </row>
    <row r="78" spans="1:12" x14ac:dyDescent="0.25">
      <c r="B78" s="41" t="s">
        <v>141</v>
      </c>
      <c r="C78" s="40" t="s">
        <v>126</v>
      </c>
      <c r="D78" s="75">
        <v>69300</v>
      </c>
      <c r="E78" s="76">
        <v>3</v>
      </c>
      <c r="F78" s="76">
        <v>0.6</v>
      </c>
      <c r="G78" s="74">
        <f>G90</f>
        <v>31.48</v>
      </c>
    </row>
    <row r="79" spans="1:12" x14ac:dyDescent="0.25">
      <c r="B79" s="41" t="s">
        <v>196</v>
      </c>
      <c r="C79" s="40" t="s">
        <v>10</v>
      </c>
      <c r="D79" s="75">
        <v>112000</v>
      </c>
      <c r="E79" s="76">
        <v>30</v>
      </c>
      <c r="F79" s="76">
        <v>4</v>
      </c>
      <c r="G79" s="74">
        <v>15.99</v>
      </c>
    </row>
    <row r="80" spans="1:12" x14ac:dyDescent="0.25">
      <c r="B80" s="41" t="s">
        <v>197</v>
      </c>
      <c r="C80" s="40"/>
      <c r="D80" s="75"/>
      <c r="E80" s="76"/>
      <c r="F80" s="76"/>
      <c r="G80" s="74"/>
    </row>
    <row r="81" spans="1:8" x14ac:dyDescent="0.25">
      <c r="B81" s="41" t="s">
        <v>143</v>
      </c>
      <c r="C81" s="40" t="s">
        <v>10</v>
      </c>
      <c r="D81" s="75">
        <v>100000</v>
      </c>
      <c r="E81" s="76">
        <v>30</v>
      </c>
      <c r="F81" s="76">
        <v>4</v>
      </c>
      <c r="G81" s="74">
        <v>7.53</v>
      </c>
    </row>
    <row r="82" spans="1:8" x14ac:dyDescent="0.25">
      <c r="B82" s="41" t="s">
        <v>144</v>
      </c>
      <c r="C82" s="40" t="s">
        <v>10</v>
      </c>
      <c r="D82" s="75">
        <v>100000</v>
      </c>
      <c r="E82" s="76">
        <v>30</v>
      </c>
      <c r="F82" s="76">
        <v>4</v>
      </c>
      <c r="G82" s="74">
        <v>18.53</v>
      </c>
    </row>
    <row r="83" spans="1:8" x14ac:dyDescent="0.25">
      <c r="B83" s="41" t="s">
        <v>145</v>
      </c>
      <c r="C83" s="40" t="s">
        <v>10</v>
      </c>
      <c r="D83" s="75">
        <v>100000</v>
      </c>
      <c r="E83" s="76">
        <v>30</v>
      </c>
      <c r="F83" s="76">
        <v>4</v>
      </c>
      <c r="G83" s="74">
        <v>16.78</v>
      </c>
    </row>
    <row r="84" spans="1:8" ht="15.6" x14ac:dyDescent="0.25">
      <c r="B84" s="41" t="s">
        <v>146</v>
      </c>
      <c r="C84" s="40" t="s">
        <v>198</v>
      </c>
      <c r="D84" s="75">
        <v>54600</v>
      </c>
      <c r="E84" s="76">
        <v>1</v>
      </c>
      <c r="F84" s="76">
        <v>0.1</v>
      </c>
      <c r="G84" s="74">
        <v>20.93</v>
      </c>
    </row>
    <row r="85" spans="1:8" x14ac:dyDescent="0.25">
      <c r="D85" s="70"/>
      <c r="E85" s="70"/>
      <c r="F85" s="70"/>
      <c r="G85" s="72"/>
    </row>
    <row r="86" spans="1:8" s="69" customFormat="1" x14ac:dyDescent="0.25">
      <c r="A86" s="64" t="s">
        <v>152</v>
      </c>
      <c r="B86" s="65"/>
      <c r="C86" s="65"/>
      <c r="D86" s="66"/>
      <c r="E86" s="67"/>
      <c r="F86" s="66"/>
      <c r="G86" s="68"/>
    </row>
    <row r="87" spans="1:8" x14ac:dyDescent="0.25">
      <c r="D87" s="152" t="s">
        <v>186</v>
      </c>
      <c r="E87" s="152"/>
      <c r="F87" s="152"/>
      <c r="G87" s="72" t="s">
        <v>187</v>
      </c>
    </row>
    <row r="88" spans="1:8" x14ac:dyDescent="0.25">
      <c r="B88" s="41"/>
      <c r="C88" s="39"/>
      <c r="D88" s="153" t="s">
        <v>188</v>
      </c>
      <c r="E88" s="154"/>
      <c r="F88" s="155"/>
      <c r="G88" s="74" t="s">
        <v>189</v>
      </c>
    </row>
    <row r="89" spans="1:8" x14ac:dyDescent="0.25">
      <c r="B89" s="41"/>
      <c r="C89" s="48" t="s">
        <v>190</v>
      </c>
      <c r="D89" s="40" t="s">
        <v>114</v>
      </c>
      <c r="E89" s="73" t="s">
        <v>120</v>
      </c>
      <c r="F89" s="40" t="s">
        <v>122</v>
      </c>
      <c r="G89" s="74" t="s">
        <v>191</v>
      </c>
    </row>
    <row r="90" spans="1:8" x14ac:dyDescent="0.25">
      <c r="B90" s="41" t="s">
        <v>153</v>
      </c>
      <c r="C90" s="48" t="s">
        <v>126</v>
      </c>
      <c r="D90" s="40">
        <v>69300</v>
      </c>
      <c r="E90" s="79">
        <v>33</v>
      </c>
      <c r="F90" s="40">
        <v>3.2</v>
      </c>
      <c r="G90" s="74">
        <v>31.48</v>
      </c>
      <c r="H90" s="31" t="s">
        <v>199</v>
      </c>
    </row>
    <row r="91" spans="1:8" x14ac:dyDescent="0.25">
      <c r="B91" s="41" t="s">
        <v>200</v>
      </c>
      <c r="C91" s="48" t="s">
        <v>126</v>
      </c>
      <c r="D91" s="40">
        <v>69300</v>
      </c>
      <c r="E91" s="79">
        <v>25</v>
      </c>
      <c r="F91" s="40">
        <v>8</v>
      </c>
      <c r="G91" s="74">
        <v>31.48</v>
      </c>
    </row>
    <row r="92" spans="1:8" x14ac:dyDescent="0.25">
      <c r="B92" s="41" t="s">
        <v>156</v>
      </c>
      <c r="C92" s="48" t="s">
        <v>126</v>
      </c>
      <c r="D92" s="40">
        <v>69300</v>
      </c>
      <c r="E92" s="79">
        <v>3.8</v>
      </c>
      <c r="F92" s="40">
        <v>5.7</v>
      </c>
      <c r="G92" s="74">
        <v>31.48</v>
      </c>
    </row>
    <row r="93" spans="1:8" x14ac:dyDescent="0.25">
      <c r="B93" s="41" t="s">
        <v>157</v>
      </c>
      <c r="C93" s="48" t="s">
        <v>126</v>
      </c>
      <c r="D93" s="40">
        <v>74100</v>
      </c>
      <c r="E93" s="79">
        <v>3.9</v>
      </c>
      <c r="F93" s="40">
        <v>3.9</v>
      </c>
      <c r="G93" s="74">
        <f>G73</f>
        <v>36.42</v>
      </c>
    </row>
    <row r="94" spans="1:8" x14ac:dyDescent="0.25">
      <c r="B94" s="41" t="s">
        <v>158</v>
      </c>
      <c r="C94" s="48" t="s">
        <v>10</v>
      </c>
      <c r="D94" s="40">
        <v>56100</v>
      </c>
      <c r="E94" s="79">
        <v>92</v>
      </c>
      <c r="F94" s="40">
        <v>3</v>
      </c>
      <c r="G94" s="74">
        <v>37.9</v>
      </c>
      <c r="H94" s="31" t="s">
        <v>194</v>
      </c>
    </row>
    <row r="95" spans="1:8" x14ac:dyDescent="0.25">
      <c r="B95" s="41" t="s">
        <v>160</v>
      </c>
      <c r="C95" s="48" t="s">
        <v>126</v>
      </c>
      <c r="D95" s="40">
        <v>63100</v>
      </c>
      <c r="E95" s="79">
        <v>62</v>
      </c>
      <c r="F95" s="40">
        <v>0.2</v>
      </c>
      <c r="G95" s="74">
        <f>G77</f>
        <v>26.62</v>
      </c>
    </row>
    <row r="96" spans="1:8" x14ac:dyDescent="0.25">
      <c r="D96" s="70"/>
      <c r="E96" s="70"/>
      <c r="F96" s="70"/>
    </row>
    <row r="97" spans="1:7" s="69" customFormat="1" x14ac:dyDescent="0.25">
      <c r="A97" s="64" t="s">
        <v>201</v>
      </c>
      <c r="B97" s="65"/>
      <c r="C97" s="65"/>
      <c r="D97" s="66"/>
      <c r="E97" s="67"/>
      <c r="F97" s="66"/>
      <c r="G97" s="68"/>
    </row>
    <row r="98" spans="1:7" x14ac:dyDescent="0.25">
      <c r="D98" s="152" t="s">
        <v>186</v>
      </c>
      <c r="E98" s="152"/>
      <c r="F98" s="152"/>
      <c r="G98" s="72" t="s">
        <v>187</v>
      </c>
    </row>
    <row r="99" spans="1:7" x14ac:dyDescent="0.25">
      <c r="B99" s="41"/>
      <c r="C99" s="39"/>
      <c r="D99" s="153" t="s">
        <v>188</v>
      </c>
      <c r="E99" s="154"/>
      <c r="F99" s="155"/>
      <c r="G99" s="74" t="s">
        <v>189</v>
      </c>
    </row>
    <row r="100" spans="1:7" x14ac:dyDescent="0.25">
      <c r="B100" s="41"/>
      <c r="C100" s="48" t="s">
        <v>190</v>
      </c>
      <c r="D100" s="40" t="s">
        <v>114</v>
      </c>
      <c r="E100" s="73" t="s">
        <v>120</v>
      </c>
      <c r="F100" s="40" t="s">
        <v>122</v>
      </c>
      <c r="G100" s="74" t="s">
        <v>191</v>
      </c>
    </row>
    <row r="101" spans="1:7" x14ac:dyDescent="0.25">
      <c r="B101" s="49" t="s">
        <v>163</v>
      </c>
      <c r="C101" s="48"/>
      <c r="D101" s="40"/>
      <c r="E101" s="79"/>
      <c r="F101" s="40"/>
      <c r="G101" s="74"/>
    </row>
    <row r="102" spans="1:7" x14ac:dyDescent="0.25">
      <c r="B102" s="50" t="s">
        <v>164</v>
      </c>
      <c r="C102" s="48" t="s">
        <v>126</v>
      </c>
      <c r="D102" s="40">
        <v>74100</v>
      </c>
      <c r="E102" s="79">
        <v>4.1500000000000004</v>
      </c>
      <c r="F102" s="40">
        <v>28.6</v>
      </c>
      <c r="G102" s="74">
        <v>36.42</v>
      </c>
    </row>
    <row r="103" spans="1:7" x14ac:dyDescent="0.25">
      <c r="B103" s="50" t="s">
        <v>166</v>
      </c>
      <c r="C103" s="48" t="s">
        <v>126</v>
      </c>
      <c r="D103" s="40">
        <v>74100</v>
      </c>
      <c r="E103" s="79">
        <v>4.1500000000000004</v>
      </c>
      <c r="F103" s="40">
        <v>28.6</v>
      </c>
      <c r="G103" s="74">
        <v>36.42</v>
      </c>
    </row>
    <row r="104" spans="1:7" x14ac:dyDescent="0.25">
      <c r="B104" s="50" t="s">
        <v>167</v>
      </c>
      <c r="C104" s="48" t="s">
        <v>126</v>
      </c>
      <c r="D104" s="40">
        <v>74100</v>
      </c>
      <c r="E104" s="79">
        <v>4.1500000000000004</v>
      </c>
      <c r="F104" s="40">
        <v>28.6</v>
      </c>
      <c r="G104" s="74">
        <v>36.42</v>
      </c>
    </row>
    <row r="105" spans="1:7" x14ac:dyDescent="0.25">
      <c r="B105" s="50" t="s">
        <v>168</v>
      </c>
      <c r="C105" s="48" t="s">
        <v>126</v>
      </c>
      <c r="D105" s="40">
        <v>74100</v>
      </c>
      <c r="E105" s="79">
        <v>4.1500000000000004</v>
      </c>
      <c r="F105" s="40">
        <v>28.6</v>
      </c>
      <c r="G105" s="74">
        <v>36.42</v>
      </c>
    </row>
    <row r="106" spans="1:7" x14ac:dyDescent="0.25">
      <c r="B106" s="49" t="s">
        <v>169</v>
      </c>
      <c r="C106" s="48"/>
      <c r="D106" s="40"/>
      <c r="E106" s="79"/>
      <c r="F106" s="40"/>
      <c r="G106" s="74"/>
    </row>
    <row r="107" spans="1:7" x14ac:dyDescent="0.25">
      <c r="B107" s="50" t="s">
        <v>164</v>
      </c>
      <c r="C107" s="48" t="s">
        <v>126</v>
      </c>
      <c r="D107" s="80">
        <v>69300</v>
      </c>
      <c r="E107" s="80">
        <v>80</v>
      </c>
      <c r="F107" s="80">
        <v>2</v>
      </c>
      <c r="G107" s="74">
        <v>31.48</v>
      </c>
    </row>
    <row r="108" spans="1:7" x14ac:dyDescent="0.25">
      <c r="B108" s="50" t="s">
        <v>166</v>
      </c>
      <c r="C108" s="48" t="s">
        <v>126</v>
      </c>
      <c r="D108" s="80">
        <v>69300</v>
      </c>
      <c r="E108" s="80"/>
      <c r="F108" s="80"/>
      <c r="G108" s="74">
        <v>31.48</v>
      </c>
    </row>
    <row r="109" spans="1:7" x14ac:dyDescent="0.25">
      <c r="B109" s="50" t="s">
        <v>167</v>
      </c>
      <c r="C109" s="48" t="s">
        <v>126</v>
      </c>
      <c r="D109" s="80">
        <v>69300</v>
      </c>
      <c r="E109" s="80">
        <v>50</v>
      </c>
      <c r="F109" s="80">
        <v>2</v>
      </c>
      <c r="G109" s="74">
        <v>31.48</v>
      </c>
    </row>
    <row r="110" spans="1:7" x14ac:dyDescent="0.25">
      <c r="B110" s="50" t="s">
        <v>168</v>
      </c>
      <c r="C110" s="48" t="s">
        <v>126</v>
      </c>
      <c r="D110" s="80">
        <v>69300</v>
      </c>
      <c r="E110" s="80">
        <v>120</v>
      </c>
      <c r="F110" s="80">
        <v>2</v>
      </c>
      <c r="G110" s="74">
        <v>31.48</v>
      </c>
    </row>
    <row r="111" spans="1:7" x14ac:dyDescent="0.25">
      <c r="B111" s="49" t="s">
        <v>170</v>
      </c>
      <c r="C111" s="39"/>
      <c r="D111" s="81"/>
      <c r="E111" s="81"/>
      <c r="F111" s="81"/>
      <c r="G111" s="82"/>
    </row>
    <row r="112" spans="1:7" x14ac:dyDescent="0.25">
      <c r="B112" s="50" t="s">
        <v>164</v>
      </c>
      <c r="C112" s="48" t="s">
        <v>126</v>
      </c>
      <c r="D112" s="80">
        <v>69300</v>
      </c>
      <c r="E112" s="80">
        <v>140</v>
      </c>
      <c r="F112" s="80">
        <v>0.4</v>
      </c>
      <c r="G112" s="74">
        <v>31.48</v>
      </c>
    </row>
    <row r="113" spans="2:7" x14ac:dyDescent="0.25">
      <c r="B113" s="50" t="s">
        <v>166</v>
      </c>
      <c r="C113" s="48" t="s">
        <v>126</v>
      </c>
      <c r="D113" s="80">
        <v>69300</v>
      </c>
      <c r="E113" s="80">
        <v>170</v>
      </c>
      <c r="F113" s="80">
        <v>0.4</v>
      </c>
      <c r="G113" s="74">
        <v>31.48</v>
      </c>
    </row>
    <row r="114" spans="2:7" x14ac:dyDescent="0.25">
      <c r="B114" s="50" t="s">
        <v>167</v>
      </c>
      <c r="C114" s="48" t="s">
        <v>126</v>
      </c>
      <c r="D114" s="80">
        <v>69300</v>
      </c>
      <c r="E114" s="80">
        <v>130</v>
      </c>
      <c r="F114" s="80">
        <v>0.4</v>
      </c>
      <c r="G114" s="74">
        <v>31.48</v>
      </c>
    </row>
    <row r="115" spans="2:7" x14ac:dyDescent="0.25">
      <c r="B115" s="50" t="s">
        <v>168</v>
      </c>
      <c r="C115" s="48" t="s">
        <v>126</v>
      </c>
      <c r="D115" s="80">
        <v>69300</v>
      </c>
      <c r="E115" s="80">
        <v>180</v>
      </c>
      <c r="F115" s="80">
        <v>0.4</v>
      </c>
      <c r="G115" s="74">
        <v>31.48</v>
      </c>
    </row>
    <row r="116" spans="2:7" x14ac:dyDescent="0.25">
      <c r="D116" s="70"/>
      <c r="E116" s="70"/>
      <c r="F116" s="70"/>
    </row>
    <row r="117" spans="2:7" x14ac:dyDescent="0.25">
      <c r="D117" s="70"/>
      <c r="E117" s="70"/>
      <c r="F117" s="70"/>
    </row>
    <row r="118" spans="2:7" x14ac:dyDescent="0.25">
      <c r="D118" s="70"/>
      <c r="E118" s="70"/>
      <c r="F118" s="70"/>
    </row>
    <row r="119" spans="2:7" x14ac:dyDescent="0.25">
      <c r="D119" s="70"/>
      <c r="E119" s="70"/>
      <c r="F119" s="70"/>
    </row>
    <row r="120" spans="2:7" x14ac:dyDescent="0.25">
      <c r="D120" s="70"/>
      <c r="E120" s="70"/>
      <c r="F120" s="70"/>
    </row>
    <row r="121" spans="2:7" x14ac:dyDescent="0.25">
      <c r="D121" s="70"/>
      <c r="E121" s="70"/>
      <c r="F121" s="70"/>
    </row>
    <row r="122" spans="2:7" x14ac:dyDescent="0.25">
      <c r="D122" s="70"/>
      <c r="E122" s="70"/>
      <c r="F122" s="70"/>
    </row>
    <row r="123" spans="2:7" x14ac:dyDescent="0.25">
      <c r="D123" s="70"/>
      <c r="E123" s="70"/>
      <c r="F123" s="70"/>
    </row>
    <row r="124" spans="2:7" x14ac:dyDescent="0.25">
      <c r="D124" s="70"/>
      <c r="E124" s="70"/>
      <c r="F124" s="70"/>
    </row>
    <row r="125" spans="2:7" x14ac:dyDescent="0.25">
      <c r="D125" s="70"/>
      <c r="E125" s="70"/>
      <c r="F125" s="70"/>
    </row>
    <row r="126" spans="2:7" x14ac:dyDescent="0.25">
      <c r="D126" s="70"/>
      <c r="E126" s="70"/>
      <c r="F126" s="70"/>
    </row>
    <row r="127" spans="2:7" x14ac:dyDescent="0.25">
      <c r="D127" s="70"/>
      <c r="E127" s="70"/>
      <c r="F127" s="70"/>
    </row>
    <row r="128" spans="2:7" x14ac:dyDescent="0.25">
      <c r="D128" s="70"/>
      <c r="E128" s="70"/>
      <c r="F128" s="70"/>
    </row>
    <row r="129" spans="4:6" x14ac:dyDescent="0.25">
      <c r="D129" s="70"/>
      <c r="E129" s="70"/>
      <c r="F129" s="70"/>
    </row>
    <row r="130" spans="4:6" x14ac:dyDescent="0.25">
      <c r="D130" s="70"/>
      <c r="E130" s="70"/>
      <c r="F130" s="70"/>
    </row>
    <row r="131" spans="4:6" x14ac:dyDescent="0.25">
      <c r="D131" s="70"/>
      <c r="E131" s="70"/>
      <c r="F131" s="70"/>
    </row>
    <row r="132" spans="4:6" x14ac:dyDescent="0.25">
      <c r="D132" s="70"/>
      <c r="E132" s="70"/>
      <c r="F132" s="70"/>
    </row>
    <row r="133" spans="4:6" x14ac:dyDescent="0.25">
      <c r="D133" s="70"/>
      <c r="E133" s="70"/>
      <c r="F133" s="70"/>
    </row>
    <row r="134" spans="4:6" x14ac:dyDescent="0.25">
      <c r="D134" s="70"/>
      <c r="E134" s="70"/>
      <c r="F134" s="70"/>
    </row>
    <row r="135" spans="4:6" x14ac:dyDescent="0.25">
      <c r="D135" s="70"/>
      <c r="E135" s="70"/>
      <c r="F135" s="70"/>
    </row>
    <row r="136" spans="4:6" x14ac:dyDescent="0.25">
      <c r="D136" s="70"/>
      <c r="E136" s="70"/>
      <c r="F136" s="70"/>
    </row>
    <row r="137" spans="4:6" x14ac:dyDescent="0.25">
      <c r="D137" s="70"/>
      <c r="E137" s="70"/>
      <c r="F137" s="70"/>
    </row>
    <row r="138" spans="4:6" x14ac:dyDescent="0.25">
      <c r="D138" s="70"/>
      <c r="E138" s="70"/>
      <c r="F138" s="70"/>
    </row>
    <row r="139" spans="4:6" x14ac:dyDescent="0.25">
      <c r="D139" s="70"/>
      <c r="E139" s="70"/>
      <c r="F139" s="70"/>
    </row>
    <row r="140" spans="4:6" x14ac:dyDescent="0.25">
      <c r="D140" s="70"/>
      <c r="E140" s="70"/>
      <c r="F140" s="70"/>
    </row>
    <row r="141" spans="4:6" x14ac:dyDescent="0.25">
      <c r="D141" s="70"/>
      <c r="E141" s="70"/>
      <c r="F141" s="70"/>
    </row>
    <row r="142" spans="4:6" x14ac:dyDescent="0.25">
      <c r="D142" s="70"/>
      <c r="E142" s="70"/>
      <c r="F142" s="70"/>
    </row>
    <row r="143" spans="4:6" x14ac:dyDescent="0.25">
      <c r="D143" s="70"/>
      <c r="E143" s="70"/>
      <c r="F143" s="70"/>
    </row>
    <row r="144" spans="4:6" x14ac:dyDescent="0.25">
      <c r="D144" s="70"/>
      <c r="E144" s="70"/>
      <c r="F144" s="70"/>
    </row>
    <row r="145" spans="4:6" x14ac:dyDescent="0.25">
      <c r="D145" s="70"/>
      <c r="E145" s="70"/>
      <c r="F145" s="70"/>
    </row>
    <row r="146" spans="4:6" x14ac:dyDescent="0.25">
      <c r="D146" s="70"/>
      <c r="E146" s="70"/>
      <c r="F146" s="70"/>
    </row>
    <row r="147" spans="4:6" x14ac:dyDescent="0.25">
      <c r="D147" s="70"/>
      <c r="E147" s="70"/>
      <c r="F147" s="70"/>
    </row>
    <row r="148" spans="4:6" x14ac:dyDescent="0.25">
      <c r="D148" s="70"/>
      <c r="E148" s="70"/>
      <c r="F148" s="70"/>
    </row>
    <row r="149" spans="4:6" x14ac:dyDescent="0.25">
      <c r="D149" s="70"/>
      <c r="E149" s="70"/>
      <c r="F149" s="70"/>
    </row>
    <row r="150" spans="4:6" x14ac:dyDescent="0.25">
      <c r="D150" s="70"/>
      <c r="E150" s="70"/>
      <c r="F150" s="70"/>
    </row>
    <row r="151" spans="4:6" x14ac:dyDescent="0.25">
      <c r="D151" s="70"/>
      <c r="E151" s="70"/>
      <c r="F151" s="70"/>
    </row>
    <row r="152" spans="4:6" x14ac:dyDescent="0.25">
      <c r="D152" s="70"/>
      <c r="E152" s="70"/>
      <c r="F152" s="70"/>
    </row>
    <row r="153" spans="4:6" x14ac:dyDescent="0.25">
      <c r="D153" s="70"/>
      <c r="E153" s="70"/>
      <c r="F153" s="70"/>
    </row>
    <row r="154" spans="4:6" x14ac:dyDescent="0.25">
      <c r="D154" s="70"/>
      <c r="E154" s="70"/>
      <c r="F154" s="70"/>
    </row>
    <row r="155" spans="4:6" x14ac:dyDescent="0.25">
      <c r="D155" s="70"/>
      <c r="E155" s="70"/>
      <c r="F155" s="70"/>
    </row>
    <row r="156" spans="4:6" x14ac:dyDescent="0.25">
      <c r="D156" s="70"/>
      <c r="E156" s="70"/>
      <c r="F156" s="70"/>
    </row>
    <row r="157" spans="4:6" x14ac:dyDescent="0.25">
      <c r="D157" s="70"/>
      <c r="E157" s="70"/>
      <c r="F157" s="70"/>
    </row>
    <row r="158" spans="4:6" x14ac:dyDescent="0.25">
      <c r="D158" s="70"/>
      <c r="E158" s="70"/>
      <c r="F158" s="70"/>
    </row>
    <row r="159" spans="4:6" x14ac:dyDescent="0.25">
      <c r="D159" s="70"/>
      <c r="E159" s="70"/>
      <c r="F159" s="70"/>
    </row>
    <row r="160" spans="4:6" x14ac:dyDescent="0.25">
      <c r="D160" s="70"/>
      <c r="E160" s="70"/>
      <c r="F160" s="70"/>
    </row>
    <row r="161" spans="4:6" x14ac:dyDescent="0.25">
      <c r="D161" s="70"/>
      <c r="E161" s="70"/>
      <c r="F161" s="70"/>
    </row>
    <row r="162" spans="4:6" x14ac:dyDescent="0.25">
      <c r="D162" s="70"/>
      <c r="E162" s="70"/>
      <c r="F162" s="70"/>
    </row>
    <row r="163" spans="4:6" x14ac:dyDescent="0.25">
      <c r="D163" s="70"/>
      <c r="E163" s="70"/>
      <c r="F163" s="70"/>
    </row>
    <row r="164" spans="4:6" x14ac:dyDescent="0.25">
      <c r="D164" s="70"/>
      <c r="E164" s="70"/>
      <c r="F164" s="70"/>
    </row>
    <row r="165" spans="4:6" x14ac:dyDescent="0.25">
      <c r="D165" s="70"/>
      <c r="E165" s="70"/>
      <c r="F165" s="70"/>
    </row>
    <row r="166" spans="4:6" x14ac:dyDescent="0.25">
      <c r="D166" s="70"/>
      <c r="E166" s="70"/>
      <c r="F166" s="70"/>
    </row>
    <row r="167" spans="4:6" x14ac:dyDescent="0.25">
      <c r="D167" s="70"/>
      <c r="E167" s="70"/>
      <c r="F167" s="70"/>
    </row>
    <row r="168" spans="4:6" x14ac:dyDescent="0.25">
      <c r="D168" s="70"/>
      <c r="E168" s="70"/>
      <c r="F168" s="70"/>
    </row>
    <row r="169" spans="4:6" x14ac:dyDescent="0.25">
      <c r="D169" s="70"/>
      <c r="E169" s="70"/>
      <c r="F169" s="70"/>
    </row>
    <row r="170" spans="4:6" x14ac:dyDescent="0.25">
      <c r="D170" s="70"/>
      <c r="E170" s="70"/>
      <c r="F170" s="70"/>
    </row>
    <row r="171" spans="4:6" x14ac:dyDescent="0.25">
      <c r="D171" s="70"/>
      <c r="E171" s="70"/>
      <c r="F171" s="70"/>
    </row>
    <row r="172" spans="4:6" x14ac:dyDescent="0.25">
      <c r="D172" s="70"/>
      <c r="E172" s="70"/>
      <c r="F172" s="70"/>
    </row>
    <row r="173" spans="4:6" x14ac:dyDescent="0.25">
      <c r="D173" s="70"/>
      <c r="E173" s="70"/>
      <c r="F173" s="70"/>
    </row>
    <row r="174" spans="4:6" x14ac:dyDescent="0.25">
      <c r="D174" s="70"/>
      <c r="E174" s="70"/>
      <c r="F174" s="70"/>
    </row>
    <row r="175" spans="4:6" x14ac:dyDescent="0.25">
      <c r="D175" s="70"/>
      <c r="E175" s="70"/>
      <c r="F175" s="70"/>
    </row>
    <row r="176" spans="4:6" x14ac:dyDescent="0.25">
      <c r="D176" s="70"/>
      <c r="E176" s="70"/>
      <c r="F176" s="70"/>
    </row>
    <row r="177" spans="4:6" x14ac:dyDescent="0.25">
      <c r="D177" s="70"/>
      <c r="E177" s="70"/>
      <c r="F177" s="70"/>
    </row>
    <row r="178" spans="4:6" x14ac:dyDescent="0.25">
      <c r="D178" s="70"/>
      <c r="E178" s="70"/>
      <c r="F178" s="70"/>
    </row>
    <row r="179" spans="4:6" x14ac:dyDescent="0.25">
      <c r="D179" s="70"/>
      <c r="E179" s="70"/>
      <c r="F179" s="70"/>
    </row>
    <row r="180" spans="4:6" x14ac:dyDescent="0.25">
      <c r="D180" s="70"/>
      <c r="E180" s="70"/>
      <c r="F180" s="70"/>
    </row>
    <row r="181" spans="4:6" x14ac:dyDescent="0.25">
      <c r="D181" s="70"/>
      <c r="E181" s="70"/>
      <c r="F181" s="70"/>
    </row>
    <row r="182" spans="4:6" x14ac:dyDescent="0.25">
      <c r="D182" s="70"/>
      <c r="E182" s="70"/>
      <c r="F182" s="70"/>
    </row>
    <row r="183" spans="4:6" x14ac:dyDescent="0.25">
      <c r="D183" s="70"/>
      <c r="E183" s="70"/>
      <c r="F183" s="70"/>
    </row>
    <row r="184" spans="4:6" x14ac:dyDescent="0.25">
      <c r="D184" s="70"/>
      <c r="E184" s="70"/>
      <c r="F184" s="70"/>
    </row>
  </sheetData>
  <mergeCells count="11">
    <mergeCell ref="J2:K2"/>
    <mergeCell ref="A2:A4"/>
    <mergeCell ref="B2:B4"/>
    <mergeCell ref="C2:C4"/>
    <mergeCell ref="D2:G2"/>
    <mergeCell ref="H2:H4"/>
    <mergeCell ref="D67:F67"/>
    <mergeCell ref="D87:F87"/>
    <mergeCell ref="D88:F88"/>
    <mergeCell ref="D98:F98"/>
    <mergeCell ref="D99:F99"/>
  </mergeCells>
  <hyperlinks>
    <hyperlink ref="E63" r:id="rId1"/>
  </hyperlinks>
  <pageMargins left="0.7" right="0.7" top="0.75" bottom="0.75" header="0.3" footer="0.3"/>
  <pageSetup scale="5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สรุปการคำนวณ ปีฐาน</vt:lpstr>
      <vt:lpstr>CH4จากseptic tank</vt:lpstr>
      <vt:lpstr>CH4จากบ่อบำบัดไม่เติมอากาศ </vt:lpstr>
      <vt:lpstr>EF TGO AR5</vt:lpstr>
      <vt:lpstr>'EF TGO AR5'!Print_Area</vt:lpstr>
      <vt:lpstr>'สรุปการคำนวณ ปีฐาน'!Print_Area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ASUS</cp:lastModifiedBy>
  <cp:lastPrinted>2024-05-21T04:14:20Z</cp:lastPrinted>
  <dcterms:created xsi:type="dcterms:W3CDTF">2015-02-17T07:08:20Z</dcterms:created>
  <dcterms:modified xsi:type="dcterms:W3CDTF">2025-03-19T09:13:30Z</dcterms:modified>
</cp:coreProperties>
</file>