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31.xml" ContentType="application/vnd.openxmlformats-officedocument.drawing+xml"/>
  <Override PartName="/xl/comments4.xml" ContentType="application/vnd.openxmlformats-officedocument.spreadsheetml.comment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32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33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35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36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37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38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39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40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41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42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43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44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45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78"/>
  </bookViews>
  <sheets>
    <sheet name="2567-อาคาร-หักร้านค้าภายในอาคาร" sheetId="92" r:id="rId1"/>
    <sheet name="2567-คณะ,สำนัก" sheetId="61" r:id="rId2"/>
    <sheet name="กราฟ66-67 แม่โจ้-ชุมพร1 " sheetId="93" r:id="rId3"/>
    <sheet name="กราฟ66-67 แม่โจ้-แพร่1" sheetId="94" r:id="rId4"/>
    <sheet name="กราฟ66-67 ฟาร์มพร้าว1" sheetId="95" r:id="rId5"/>
    <sheet name="กราฟ66-67 ฟาร์มบ้านโปง" sheetId="96" r:id="rId6"/>
    <sheet name="กราฟ66-67โครงการแปรรูปผลิต" sheetId="97" r:id="rId7"/>
    <sheet name="กราฟ66-67 วิทยาลัยพลังงานทดแทน" sheetId="98" r:id="rId8"/>
    <sheet name="กราฟ66-67 สัตวศาสตร์" sheetId="99" r:id="rId9"/>
    <sheet name="กราฟ66-67-คลินิกรักษาสัตว์" sheetId="69" r:id="rId10"/>
    <sheet name="กราฟ66-67 คณะเทคโนโลยีการประมง" sheetId="70" r:id="rId11"/>
    <sheet name="กราฟ66-67 คณะวิศกรรมศาสตร์" sheetId="71" r:id="rId12"/>
    <sheet name="กราฟ66-67 ศูนย์อาคารที่พัก" sheetId="72" r:id="rId13"/>
    <sheet name="กราฟ66-67 ศูนย์วิจัยพลังงาน" sheetId="73" r:id="rId14"/>
    <sheet name="กราฟ66-67 สำนักวิจัยและส่งเสริม" sheetId="74" r:id="rId15"/>
    <sheet name="กราฟ66-67 คณะผลิตกรรมการเกษตร" sheetId="75" r:id="rId16"/>
    <sheet name="กราฟ66-67 คณะสถาปัตยกรรมศาสตร์" sheetId="76" r:id="rId17"/>
    <sheet name="กราฟ66-67 คณะเทคโนโลยีการสือสาร" sheetId="77" r:id="rId18"/>
    <sheet name="กราฟ66-67 คณะเศรษศาสตร์" sheetId="78" r:id="rId19"/>
    <sheet name="กราฟ66-67 คณะวิทยาศาสตร์" sheetId="79" r:id="rId20"/>
    <sheet name="กราฟ66-67 ศูนย์กล้วยไม้" sheetId="80" r:id="rId21"/>
    <sheet name="กราฟ66-67 วิทยาลัยบริหารศาสตร์" sheetId="81" r:id="rId22"/>
    <sheet name="กราฟ66-67 คณะบริหารธุรกิจ" sheetId="82" r:id="rId23"/>
    <sheet name="กราฟ66-67 สำนักหอสมุด" sheetId="83" r:id="rId24"/>
    <sheet name="กราฟ66-67 คณะศิลป์ศาสตร์" sheetId="84" r:id="rId25"/>
    <sheet name="กราฟ66-67 คณะพัฒนาการท่องเที่ยว" sheetId="85" r:id="rId26"/>
    <sheet name="กราฟ66-67 หอพักนักศึกษา" sheetId="86" r:id="rId27"/>
    <sheet name="กราฟ66-67 โรงอาหาร" sheetId="87" r:id="rId28"/>
    <sheet name="กราฟ66-67 สระว่ายน้ำ" sheetId="88" r:id="rId29"/>
    <sheet name="กราฟ66-67 สำนักงานมหาวิทยาลัย " sheetId="89" r:id="rId30"/>
    <sheet name="กราฟ66-67 ส่วนกลาง" sheetId="90" r:id="rId31"/>
    <sheet name="2566-คณะ,สำนัก" sheetId="91" r:id="rId32"/>
    <sheet name="พื้นที่อาคาร" sheetId="60" r:id="rId33"/>
    <sheet name="2567-บิลค่าไฟฟ้า" sheetId="6" r:id="rId34"/>
    <sheet name="กราฟ66-67 มหาวิทยาลัยแม่โจ้" sheetId="7" r:id="rId35"/>
    <sheet name="กราฟ66-67 คณะสัตวศาสตร์" sheetId="11" r:id="rId36"/>
    <sheet name="กราฟ66-67 พลังงานทดแทน" sheetId="12" r:id="rId37"/>
    <sheet name="กราฟ66-67 โครงการแปรรูป" sheetId="13" r:id="rId38"/>
    <sheet name="กราฟ66-67 โครงการพัฒนา 907 ไร่" sheetId="14" r:id="rId39"/>
    <sheet name="กราฟ66-67  โครงการพัฒนาบ้านโปง" sheetId="15" r:id="rId40"/>
    <sheet name="กราฟ66-67เรือนเพาะพันธุ์กัญชา" sheetId="23" r:id="rId41"/>
    <sheet name="กราฟ66-67 โรงสูบน้ำศรีบุญเรือน" sheetId="16" r:id="rId42"/>
    <sheet name="กราฟ66-67 หมู่ 6 ตำบลป่าไผ่" sheetId="17" r:id="rId43"/>
    <sheet name="กราฟ66-67 ฟาร์มพร้าว" sheetId="18" r:id="rId44"/>
    <sheet name="กราฟ65-66 แม่โจ้-แพร่" sheetId="19" r:id="rId45"/>
    <sheet name="กราฟ66-67 ศูนย์ประสานงาน แพร่" sheetId="20" r:id="rId46"/>
    <sheet name="กราฟ66-67 แม่โจ้ - ชุมพร (1)" sheetId="21" r:id="rId47"/>
    <sheet name="กราฟ66-67 แม่โจ้ - ชุมพร (2)" sheetId="22" r:id="rId48"/>
    <sheet name="2566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vg" localSheetId="31">#REF!</definedName>
    <definedName name="_1vg" localSheetId="48">#REF!</definedName>
    <definedName name="_1vg" localSheetId="1">#REF!</definedName>
    <definedName name="_1vg" localSheetId="33">#REF!</definedName>
    <definedName name="_1vg" localSheetId="0">#REF!</definedName>
    <definedName name="_1vg" localSheetId="44">#REF!</definedName>
    <definedName name="_1vg" localSheetId="39">#REF!</definedName>
    <definedName name="_1vg" localSheetId="10">#REF!</definedName>
    <definedName name="_1vg" localSheetId="17">#REF!</definedName>
    <definedName name="_1vg" localSheetId="22">#REF!</definedName>
    <definedName name="_1vg" localSheetId="15">#REF!</definedName>
    <definedName name="_1vg" localSheetId="25">#REF!</definedName>
    <definedName name="_1vg" localSheetId="19">#REF!</definedName>
    <definedName name="_1vg" localSheetId="11">#REF!</definedName>
    <definedName name="_1vg" localSheetId="24">#REF!</definedName>
    <definedName name="_1vg" localSheetId="18">#REF!</definedName>
    <definedName name="_1vg" localSheetId="16">#REF!</definedName>
    <definedName name="_1vg" localSheetId="35">#REF!</definedName>
    <definedName name="_1vg" localSheetId="37">#REF!</definedName>
    <definedName name="_1vg" localSheetId="38">#REF!</definedName>
    <definedName name="_1vg" localSheetId="36">#REF!</definedName>
    <definedName name="_1vg" localSheetId="5">#REF!</definedName>
    <definedName name="_1vg" localSheetId="43">#REF!</definedName>
    <definedName name="_1vg" localSheetId="4">#REF!</definedName>
    <definedName name="_1vg" localSheetId="46">#REF!</definedName>
    <definedName name="_1vg" localSheetId="47">#REF!</definedName>
    <definedName name="_1vg" localSheetId="2">#REF!</definedName>
    <definedName name="_1vg" localSheetId="3">#REF!</definedName>
    <definedName name="_1vg" localSheetId="41">#REF!</definedName>
    <definedName name="_1vg" localSheetId="27">#REF!</definedName>
    <definedName name="_1vg" localSheetId="21">#REF!</definedName>
    <definedName name="_1vg" localSheetId="7">#REF!</definedName>
    <definedName name="_1vg" localSheetId="20">#REF!</definedName>
    <definedName name="_1vg" localSheetId="45">#REF!</definedName>
    <definedName name="_1vg" localSheetId="13">#REF!</definedName>
    <definedName name="_1vg" localSheetId="12">#REF!</definedName>
    <definedName name="_1vg" localSheetId="28">#REF!</definedName>
    <definedName name="_1vg" localSheetId="30">#REF!</definedName>
    <definedName name="_1vg" localSheetId="8">#REF!</definedName>
    <definedName name="_1vg" localSheetId="29">#REF!</definedName>
    <definedName name="_1vg" localSheetId="14">#REF!</definedName>
    <definedName name="_1vg" localSheetId="23">#REF!</definedName>
    <definedName name="_1vg" localSheetId="42">#REF!</definedName>
    <definedName name="_1vg" localSheetId="26">#REF!</definedName>
    <definedName name="_1vg" localSheetId="9">#REF!</definedName>
    <definedName name="_1vg" localSheetId="6">#REF!</definedName>
    <definedName name="_1vg" localSheetId="40">#REF!</definedName>
    <definedName name="_1vg">#REF!</definedName>
    <definedName name="_xlnm._FilterDatabase" localSheetId="31" hidden="1">'2566-คณะ,สำนัก'!$A$3:$H$27</definedName>
    <definedName name="_xlnm._FilterDatabase" localSheetId="48" hidden="1">'2566-บิลค่าไฟฟ้า'!$A$3:$M$3</definedName>
    <definedName name="_xlnm._FilterDatabase" localSheetId="1" hidden="1">'2567-คณะ,สำนัก'!$A$3:$H$27</definedName>
    <definedName name="_xlnm._FilterDatabase" localSheetId="33" hidden="1">'2567-บิลค่าไฟฟ้า'!$A$3:$M$3</definedName>
    <definedName name="_xlnm._FilterDatabase" localSheetId="0" hidden="1">'2567-อาคาร-หักร้านค้าภายในอาคาร'!$A$3:$AD$157</definedName>
    <definedName name="_Flu40">50</definedName>
    <definedName name="_sss2" localSheetId="31">[1]DATA!#REF!</definedName>
    <definedName name="_sss2" localSheetId="48">[1]DATA!#REF!</definedName>
    <definedName name="_sss2" localSheetId="1">[1]DATA!#REF!</definedName>
    <definedName name="_sss2" localSheetId="33">[1]DATA!#REF!</definedName>
    <definedName name="_sss2" localSheetId="0">[1]DATA!#REF!</definedName>
    <definedName name="_sss2" localSheetId="44">[1]DATA!#REF!</definedName>
    <definedName name="_sss2" localSheetId="39">[1]DATA!#REF!</definedName>
    <definedName name="_sss2" localSheetId="10">[1]DATA!#REF!</definedName>
    <definedName name="_sss2" localSheetId="17">[1]DATA!#REF!</definedName>
    <definedName name="_sss2" localSheetId="22">[1]DATA!#REF!</definedName>
    <definedName name="_sss2" localSheetId="15">[1]DATA!#REF!</definedName>
    <definedName name="_sss2" localSheetId="25">[1]DATA!#REF!</definedName>
    <definedName name="_sss2" localSheetId="19">[1]DATA!#REF!</definedName>
    <definedName name="_sss2" localSheetId="11">[1]DATA!#REF!</definedName>
    <definedName name="_sss2" localSheetId="24">[1]DATA!#REF!</definedName>
    <definedName name="_sss2" localSheetId="18">[1]DATA!#REF!</definedName>
    <definedName name="_sss2" localSheetId="16">[1]DATA!#REF!</definedName>
    <definedName name="_sss2" localSheetId="35">[1]DATA!#REF!</definedName>
    <definedName name="_sss2" localSheetId="37">[1]DATA!#REF!</definedName>
    <definedName name="_sss2" localSheetId="38">[1]DATA!#REF!</definedName>
    <definedName name="_sss2" localSheetId="36">[1]DATA!#REF!</definedName>
    <definedName name="_sss2" localSheetId="5">[1]DATA!#REF!</definedName>
    <definedName name="_sss2" localSheetId="43">[1]DATA!#REF!</definedName>
    <definedName name="_sss2" localSheetId="4">[1]DATA!#REF!</definedName>
    <definedName name="_sss2" localSheetId="46">[1]DATA!#REF!</definedName>
    <definedName name="_sss2" localSheetId="47">[1]DATA!#REF!</definedName>
    <definedName name="_sss2" localSheetId="2">[1]DATA!#REF!</definedName>
    <definedName name="_sss2" localSheetId="3">[1]DATA!#REF!</definedName>
    <definedName name="_sss2" localSheetId="41">[1]DATA!#REF!</definedName>
    <definedName name="_sss2" localSheetId="27">[1]DATA!#REF!</definedName>
    <definedName name="_sss2" localSheetId="21">[1]DATA!#REF!</definedName>
    <definedName name="_sss2" localSheetId="7">[1]DATA!#REF!</definedName>
    <definedName name="_sss2" localSheetId="20">[1]DATA!#REF!</definedName>
    <definedName name="_sss2" localSheetId="45">[1]DATA!#REF!</definedName>
    <definedName name="_sss2" localSheetId="13">[1]DATA!#REF!</definedName>
    <definedName name="_sss2" localSheetId="12">[1]DATA!#REF!</definedName>
    <definedName name="_sss2" localSheetId="28">[1]DATA!#REF!</definedName>
    <definedName name="_sss2" localSheetId="30">[1]DATA!#REF!</definedName>
    <definedName name="_sss2" localSheetId="8">[1]DATA!#REF!</definedName>
    <definedName name="_sss2" localSheetId="29">[1]DATA!#REF!</definedName>
    <definedName name="_sss2" localSheetId="14">[1]DATA!#REF!</definedName>
    <definedName name="_sss2" localSheetId="23">[1]DATA!#REF!</definedName>
    <definedName name="_sss2" localSheetId="42">[1]DATA!#REF!</definedName>
    <definedName name="_sss2" localSheetId="26">[1]DATA!#REF!</definedName>
    <definedName name="_sss2" localSheetId="9">[1]DATA!#REF!</definedName>
    <definedName name="_sss2" localSheetId="6">[1]DATA!#REF!</definedName>
    <definedName name="_sss2" localSheetId="40">[1]DATA!#REF!</definedName>
    <definedName name="_sss2">[1]DATA!#REF!</definedName>
    <definedName name="_sss4" localSheetId="31">[1]RE_DATA!#REF!</definedName>
    <definedName name="_sss4" localSheetId="48">[1]RE_DATA!#REF!</definedName>
    <definedName name="_sss4" localSheetId="1">[1]RE_DATA!#REF!</definedName>
    <definedName name="_sss4" localSheetId="33">[1]RE_DATA!#REF!</definedName>
    <definedName name="_sss4" localSheetId="0">[1]RE_DATA!#REF!</definedName>
    <definedName name="_sss4" localSheetId="44">[1]RE_DATA!#REF!</definedName>
    <definedName name="_sss4" localSheetId="39">[1]RE_DATA!#REF!</definedName>
    <definedName name="_sss4" localSheetId="10">[1]RE_DATA!#REF!</definedName>
    <definedName name="_sss4" localSheetId="17">[1]RE_DATA!#REF!</definedName>
    <definedName name="_sss4" localSheetId="22">[1]RE_DATA!#REF!</definedName>
    <definedName name="_sss4" localSheetId="15">[1]RE_DATA!#REF!</definedName>
    <definedName name="_sss4" localSheetId="25">[1]RE_DATA!#REF!</definedName>
    <definedName name="_sss4" localSheetId="19">[1]RE_DATA!#REF!</definedName>
    <definedName name="_sss4" localSheetId="11">[1]RE_DATA!#REF!</definedName>
    <definedName name="_sss4" localSheetId="24">[1]RE_DATA!#REF!</definedName>
    <definedName name="_sss4" localSheetId="18">[1]RE_DATA!#REF!</definedName>
    <definedName name="_sss4" localSheetId="16">[1]RE_DATA!#REF!</definedName>
    <definedName name="_sss4" localSheetId="35">[1]RE_DATA!#REF!</definedName>
    <definedName name="_sss4" localSheetId="37">[1]RE_DATA!#REF!</definedName>
    <definedName name="_sss4" localSheetId="38">[1]RE_DATA!#REF!</definedName>
    <definedName name="_sss4" localSheetId="36">[1]RE_DATA!#REF!</definedName>
    <definedName name="_sss4" localSheetId="5">[1]RE_DATA!#REF!</definedName>
    <definedName name="_sss4" localSheetId="43">[1]RE_DATA!#REF!</definedName>
    <definedName name="_sss4" localSheetId="4">[1]RE_DATA!#REF!</definedName>
    <definedName name="_sss4" localSheetId="46">[1]RE_DATA!#REF!</definedName>
    <definedName name="_sss4" localSheetId="47">[1]RE_DATA!#REF!</definedName>
    <definedName name="_sss4" localSheetId="2">[1]RE_DATA!#REF!</definedName>
    <definedName name="_sss4" localSheetId="3">[1]RE_DATA!#REF!</definedName>
    <definedName name="_sss4" localSheetId="41">[1]RE_DATA!#REF!</definedName>
    <definedName name="_sss4" localSheetId="27">[1]RE_DATA!#REF!</definedName>
    <definedName name="_sss4" localSheetId="21">[1]RE_DATA!#REF!</definedName>
    <definedName name="_sss4" localSheetId="7">[1]RE_DATA!#REF!</definedName>
    <definedName name="_sss4" localSheetId="20">[1]RE_DATA!#REF!</definedName>
    <definedName name="_sss4" localSheetId="45">[1]RE_DATA!#REF!</definedName>
    <definedName name="_sss4" localSheetId="13">[1]RE_DATA!#REF!</definedName>
    <definedName name="_sss4" localSheetId="12">[1]RE_DATA!#REF!</definedName>
    <definedName name="_sss4" localSheetId="28">[1]RE_DATA!#REF!</definedName>
    <definedName name="_sss4" localSheetId="30">[1]RE_DATA!#REF!</definedName>
    <definedName name="_sss4" localSheetId="8">[1]RE_DATA!#REF!</definedName>
    <definedName name="_sss4" localSheetId="29">[1]RE_DATA!#REF!</definedName>
    <definedName name="_sss4" localSheetId="14">[1]RE_DATA!#REF!</definedName>
    <definedName name="_sss4" localSheetId="23">[1]RE_DATA!#REF!</definedName>
    <definedName name="_sss4" localSheetId="42">[1]RE_DATA!#REF!</definedName>
    <definedName name="_sss4" localSheetId="26">[1]RE_DATA!#REF!</definedName>
    <definedName name="_sss4" localSheetId="9">[1]RE_DATA!#REF!</definedName>
    <definedName name="_sss4" localSheetId="6">[1]RE_DATA!#REF!</definedName>
    <definedName name="_sss4" localSheetId="40">[1]RE_DATA!#REF!</definedName>
    <definedName name="_sss4">[1]RE_DATA!#REF!</definedName>
    <definedName name="af_flu" localSheetId="31">#REF!</definedName>
    <definedName name="af_flu" localSheetId="48">#REF!</definedName>
    <definedName name="af_flu" localSheetId="1">#REF!</definedName>
    <definedName name="af_flu" localSheetId="33">#REF!</definedName>
    <definedName name="af_flu" localSheetId="0">#REF!</definedName>
    <definedName name="af_flu" localSheetId="44">#REF!</definedName>
    <definedName name="af_flu" localSheetId="39">#REF!</definedName>
    <definedName name="af_flu" localSheetId="10">#REF!</definedName>
    <definedName name="af_flu" localSheetId="17">#REF!</definedName>
    <definedName name="af_flu" localSheetId="22">#REF!</definedName>
    <definedName name="af_flu" localSheetId="15">#REF!</definedName>
    <definedName name="af_flu" localSheetId="25">#REF!</definedName>
    <definedName name="af_flu" localSheetId="19">#REF!</definedName>
    <definedName name="af_flu" localSheetId="11">#REF!</definedName>
    <definedName name="af_flu" localSheetId="24">#REF!</definedName>
    <definedName name="af_flu" localSheetId="18">#REF!</definedName>
    <definedName name="af_flu" localSheetId="16">#REF!</definedName>
    <definedName name="af_flu" localSheetId="35">#REF!</definedName>
    <definedName name="af_flu" localSheetId="37">#REF!</definedName>
    <definedName name="af_flu" localSheetId="38">#REF!</definedName>
    <definedName name="af_flu" localSheetId="36">#REF!</definedName>
    <definedName name="af_flu" localSheetId="5">#REF!</definedName>
    <definedName name="af_flu" localSheetId="43">#REF!</definedName>
    <definedName name="af_flu" localSheetId="4">#REF!</definedName>
    <definedName name="af_flu" localSheetId="46">#REF!</definedName>
    <definedName name="af_flu" localSheetId="47">#REF!</definedName>
    <definedName name="af_flu" localSheetId="2">#REF!</definedName>
    <definedName name="af_flu" localSheetId="3">#REF!</definedName>
    <definedName name="af_flu" localSheetId="41">#REF!</definedName>
    <definedName name="af_flu" localSheetId="27">#REF!</definedName>
    <definedName name="af_flu" localSheetId="21">#REF!</definedName>
    <definedName name="af_flu" localSheetId="7">#REF!</definedName>
    <definedName name="af_flu" localSheetId="20">#REF!</definedName>
    <definedName name="af_flu" localSheetId="45">#REF!</definedName>
    <definedName name="af_flu" localSheetId="13">#REF!</definedName>
    <definedName name="af_flu" localSheetId="12">#REF!</definedName>
    <definedName name="af_flu" localSheetId="28">#REF!</definedName>
    <definedName name="af_flu" localSheetId="30">#REF!</definedName>
    <definedName name="af_flu" localSheetId="8">#REF!</definedName>
    <definedName name="af_flu" localSheetId="29">#REF!</definedName>
    <definedName name="af_flu" localSheetId="14">#REF!</definedName>
    <definedName name="af_flu" localSheetId="23">#REF!</definedName>
    <definedName name="af_flu" localSheetId="42">#REF!</definedName>
    <definedName name="af_flu" localSheetId="26">#REF!</definedName>
    <definedName name="af_flu" localSheetId="9">#REF!</definedName>
    <definedName name="af_flu" localSheetId="6">#REF!</definedName>
    <definedName name="af_flu" localSheetId="40">#REF!</definedName>
    <definedName name="af_flu">#REF!</definedName>
    <definedName name="Baht" localSheetId="31">#REF!</definedName>
    <definedName name="Baht" localSheetId="48">#REF!</definedName>
    <definedName name="Baht" localSheetId="1">#REF!</definedName>
    <definedName name="Baht" localSheetId="33">#REF!</definedName>
    <definedName name="Baht" localSheetId="0">#REF!</definedName>
    <definedName name="Baht" localSheetId="44">#REF!</definedName>
    <definedName name="Baht" localSheetId="39">#REF!</definedName>
    <definedName name="Baht" localSheetId="10">#REF!</definedName>
    <definedName name="Baht" localSheetId="17">#REF!</definedName>
    <definedName name="Baht" localSheetId="22">#REF!</definedName>
    <definedName name="Baht" localSheetId="15">#REF!</definedName>
    <definedName name="Baht" localSheetId="25">#REF!</definedName>
    <definedName name="Baht" localSheetId="19">#REF!</definedName>
    <definedName name="Baht" localSheetId="11">#REF!</definedName>
    <definedName name="Baht" localSheetId="24">#REF!</definedName>
    <definedName name="Baht" localSheetId="18">#REF!</definedName>
    <definedName name="Baht" localSheetId="16">#REF!</definedName>
    <definedName name="Baht" localSheetId="35">#REF!</definedName>
    <definedName name="Baht" localSheetId="37">#REF!</definedName>
    <definedName name="Baht" localSheetId="38">#REF!</definedName>
    <definedName name="Baht" localSheetId="36">#REF!</definedName>
    <definedName name="Baht" localSheetId="5">#REF!</definedName>
    <definedName name="Baht" localSheetId="43">#REF!</definedName>
    <definedName name="Baht" localSheetId="4">#REF!</definedName>
    <definedName name="Baht" localSheetId="46">#REF!</definedName>
    <definedName name="Baht" localSheetId="47">#REF!</definedName>
    <definedName name="Baht" localSheetId="2">#REF!</definedName>
    <definedName name="Baht" localSheetId="3">#REF!</definedName>
    <definedName name="Baht" localSheetId="41">#REF!</definedName>
    <definedName name="Baht" localSheetId="27">#REF!</definedName>
    <definedName name="Baht" localSheetId="21">#REF!</definedName>
    <definedName name="Baht" localSheetId="7">#REF!</definedName>
    <definedName name="Baht" localSheetId="20">#REF!</definedName>
    <definedName name="Baht" localSheetId="45">#REF!</definedName>
    <definedName name="Baht" localSheetId="13">#REF!</definedName>
    <definedName name="Baht" localSheetId="12">#REF!</definedName>
    <definedName name="Baht" localSheetId="28">#REF!</definedName>
    <definedName name="Baht" localSheetId="30">#REF!</definedName>
    <definedName name="Baht" localSheetId="8">#REF!</definedName>
    <definedName name="Baht" localSheetId="29">#REF!</definedName>
    <definedName name="Baht" localSheetId="14">#REF!</definedName>
    <definedName name="Baht" localSheetId="23">#REF!</definedName>
    <definedName name="Baht" localSheetId="42">#REF!</definedName>
    <definedName name="Baht" localSheetId="26">#REF!</definedName>
    <definedName name="Baht" localSheetId="9">#REF!</definedName>
    <definedName name="Baht" localSheetId="6">#REF!</definedName>
    <definedName name="Baht" localSheetId="40">#REF!</definedName>
    <definedName name="Baht">#REF!</definedName>
    <definedName name="be_flu" localSheetId="31">#REF!</definedName>
    <definedName name="be_flu" localSheetId="48">#REF!</definedName>
    <definedName name="be_flu" localSheetId="1">#REF!</definedName>
    <definedName name="be_flu" localSheetId="33">#REF!</definedName>
    <definedName name="be_flu" localSheetId="0">#REF!</definedName>
    <definedName name="be_flu" localSheetId="44">#REF!</definedName>
    <definedName name="be_flu" localSheetId="39">#REF!</definedName>
    <definedName name="be_flu" localSheetId="10">#REF!</definedName>
    <definedName name="be_flu" localSheetId="17">#REF!</definedName>
    <definedName name="be_flu" localSheetId="22">#REF!</definedName>
    <definedName name="be_flu" localSheetId="15">#REF!</definedName>
    <definedName name="be_flu" localSheetId="25">#REF!</definedName>
    <definedName name="be_flu" localSheetId="19">#REF!</definedName>
    <definedName name="be_flu" localSheetId="11">#REF!</definedName>
    <definedName name="be_flu" localSheetId="24">#REF!</definedName>
    <definedName name="be_flu" localSheetId="18">#REF!</definedName>
    <definedName name="be_flu" localSheetId="16">#REF!</definedName>
    <definedName name="be_flu" localSheetId="35">#REF!</definedName>
    <definedName name="be_flu" localSheetId="37">#REF!</definedName>
    <definedName name="be_flu" localSheetId="38">#REF!</definedName>
    <definedName name="be_flu" localSheetId="36">#REF!</definedName>
    <definedName name="be_flu" localSheetId="5">#REF!</definedName>
    <definedName name="be_flu" localSheetId="43">#REF!</definedName>
    <definedName name="be_flu" localSheetId="4">#REF!</definedName>
    <definedName name="be_flu" localSheetId="46">#REF!</definedName>
    <definedName name="be_flu" localSheetId="47">#REF!</definedName>
    <definedName name="be_flu" localSheetId="2">#REF!</definedName>
    <definedName name="be_flu" localSheetId="3">#REF!</definedName>
    <definedName name="be_flu" localSheetId="41">#REF!</definedName>
    <definedName name="be_flu" localSheetId="27">#REF!</definedName>
    <definedName name="be_flu" localSheetId="21">#REF!</definedName>
    <definedName name="be_flu" localSheetId="7">#REF!</definedName>
    <definedName name="be_flu" localSheetId="20">#REF!</definedName>
    <definedName name="be_flu" localSheetId="45">#REF!</definedName>
    <definedName name="be_flu" localSheetId="13">#REF!</definedName>
    <definedName name="be_flu" localSheetId="12">#REF!</definedName>
    <definedName name="be_flu" localSheetId="28">#REF!</definedName>
    <definedName name="be_flu" localSheetId="30">#REF!</definedName>
    <definedName name="be_flu" localSheetId="8">#REF!</definedName>
    <definedName name="be_flu" localSheetId="29">#REF!</definedName>
    <definedName name="be_flu" localSheetId="14">#REF!</definedName>
    <definedName name="be_flu" localSheetId="23">#REF!</definedName>
    <definedName name="be_flu" localSheetId="42">#REF!</definedName>
    <definedName name="be_flu" localSheetId="26">#REF!</definedName>
    <definedName name="be_flu" localSheetId="9">#REF!</definedName>
    <definedName name="be_flu" localSheetId="6">#REF!</definedName>
    <definedName name="be_flu" localSheetId="40">#REF!</definedName>
    <definedName name="be_flu">#REF!</definedName>
    <definedName name="c_watt" localSheetId="31">#REF!</definedName>
    <definedName name="c_watt" localSheetId="48">#REF!</definedName>
    <definedName name="c_watt" localSheetId="1">#REF!</definedName>
    <definedName name="c_watt" localSheetId="33">#REF!</definedName>
    <definedName name="c_watt" localSheetId="0">#REF!</definedName>
    <definedName name="c_watt" localSheetId="44">#REF!</definedName>
    <definedName name="c_watt" localSheetId="39">#REF!</definedName>
    <definedName name="c_watt" localSheetId="10">#REF!</definedName>
    <definedName name="c_watt" localSheetId="17">#REF!</definedName>
    <definedName name="c_watt" localSheetId="22">#REF!</definedName>
    <definedName name="c_watt" localSheetId="15">#REF!</definedName>
    <definedName name="c_watt" localSheetId="25">#REF!</definedName>
    <definedName name="c_watt" localSheetId="19">#REF!</definedName>
    <definedName name="c_watt" localSheetId="11">#REF!</definedName>
    <definedName name="c_watt" localSheetId="24">#REF!</definedName>
    <definedName name="c_watt" localSheetId="18">#REF!</definedName>
    <definedName name="c_watt" localSheetId="16">#REF!</definedName>
    <definedName name="c_watt" localSheetId="35">#REF!</definedName>
    <definedName name="c_watt" localSheetId="37">#REF!</definedName>
    <definedName name="c_watt" localSheetId="38">#REF!</definedName>
    <definedName name="c_watt" localSheetId="36">#REF!</definedName>
    <definedName name="c_watt" localSheetId="5">#REF!</definedName>
    <definedName name="c_watt" localSheetId="43">#REF!</definedName>
    <definedName name="c_watt" localSheetId="4">#REF!</definedName>
    <definedName name="c_watt" localSheetId="46">#REF!</definedName>
    <definedName name="c_watt" localSheetId="47">#REF!</definedName>
    <definedName name="c_watt" localSheetId="2">#REF!</definedName>
    <definedName name="c_watt" localSheetId="3">#REF!</definedName>
    <definedName name="c_watt" localSheetId="41">#REF!</definedName>
    <definedName name="c_watt" localSheetId="27">#REF!</definedName>
    <definedName name="c_watt" localSheetId="21">#REF!</definedName>
    <definedName name="c_watt" localSheetId="7">#REF!</definedName>
    <definedName name="c_watt" localSheetId="20">#REF!</definedName>
    <definedName name="c_watt" localSheetId="45">#REF!</definedName>
    <definedName name="c_watt" localSheetId="13">#REF!</definedName>
    <definedName name="c_watt" localSheetId="12">#REF!</definedName>
    <definedName name="c_watt" localSheetId="28">#REF!</definedName>
    <definedName name="c_watt" localSheetId="30">#REF!</definedName>
    <definedName name="c_watt" localSheetId="8">#REF!</definedName>
    <definedName name="c_watt" localSheetId="29">#REF!</definedName>
    <definedName name="c_watt" localSheetId="14">#REF!</definedName>
    <definedName name="c_watt" localSheetId="23">#REF!</definedName>
    <definedName name="c_watt" localSheetId="42">#REF!</definedName>
    <definedName name="c_watt" localSheetId="26">#REF!</definedName>
    <definedName name="c_watt" localSheetId="9">#REF!</definedName>
    <definedName name="c_watt" localSheetId="6">#REF!</definedName>
    <definedName name="c_watt" localSheetId="4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1">[3]!hhind</definedName>
    <definedName name="hhind" localSheetId="48">[3]!hhind</definedName>
    <definedName name="hhind" localSheetId="1">[3]!hhind</definedName>
    <definedName name="hhind" localSheetId="33">[3]!hhind</definedName>
    <definedName name="hhind" localSheetId="44">[3]!hhind</definedName>
    <definedName name="hhind" localSheetId="39">[3]!hhind</definedName>
    <definedName name="hhind" localSheetId="10">[3]!hhind</definedName>
    <definedName name="hhind" localSheetId="17">[3]!hhind</definedName>
    <definedName name="hhind" localSheetId="22">[3]!hhind</definedName>
    <definedName name="hhind" localSheetId="15">[3]!hhind</definedName>
    <definedName name="hhind" localSheetId="25">[3]!hhind</definedName>
    <definedName name="hhind" localSheetId="19">[3]!hhind</definedName>
    <definedName name="hhind" localSheetId="11">[3]!hhind</definedName>
    <definedName name="hhind" localSheetId="24">[3]!hhind</definedName>
    <definedName name="hhind" localSheetId="18">[3]!hhind</definedName>
    <definedName name="hhind" localSheetId="16">[3]!hhind</definedName>
    <definedName name="hhind" localSheetId="35">[3]!hhind</definedName>
    <definedName name="hhind" localSheetId="37">[3]!hhind</definedName>
    <definedName name="hhind" localSheetId="38">[3]!hhind</definedName>
    <definedName name="hhind" localSheetId="36">[3]!hhind</definedName>
    <definedName name="hhind" localSheetId="5">[3]!hhind</definedName>
    <definedName name="hhind" localSheetId="43">[3]!hhind</definedName>
    <definedName name="hhind" localSheetId="4">[3]!hhind</definedName>
    <definedName name="hhind" localSheetId="46">[3]!hhind</definedName>
    <definedName name="hhind" localSheetId="47">[3]!hhind</definedName>
    <definedName name="hhind" localSheetId="2">[3]!hhind</definedName>
    <definedName name="hhind" localSheetId="3">[3]!hhind</definedName>
    <definedName name="hhind" localSheetId="41">[3]!hhind</definedName>
    <definedName name="hhind" localSheetId="27">[3]!hhind</definedName>
    <definedName name="hhind" localSheetId="21">[3]!hhind</definedName>
    <definedName name="hhind" localSheetId="7">[3]!hhind</definedName>
    <definedName name="hhind" localSheetId="20">[3]!hhind</definedName>
    <definedName name="hhind" localSheetId="45">[3]!hhind</definedName>
    <definedName name="hhind" localSheetId="13">[3]!hhind</definedName>
    <definedName name="hhind" localSheetId="12">[3]!hhind</definedName>
    <definedName name="hhind" localSheetId="28">[3]!hhind</definedName>
    <definedName name="hhind" localSheetId="30">[3]!hhind</definedName>
    <definedName name="hhind" localSheetId="8">[3]!hhind</definedName>
    <definedName name="hhind" localSheetId="29">[3]!hhind</definedName>
    <definedName name="hhind" localSheetId="14">[3]!hhind</definedName>
    <definedName name="hhind" localSheetId="23">[3]!hhind</definedName>
    <definedName name="hhind" localSheetId="42">[3]!hhind</definedName>
    <definedName name="hhind" localSheetId="26">[3]!hhind</definedName>
    <definedName name="hhind" localSheetId="9">[3]!hhind</definedName>
    <definedName name="hhind" localSheetId="6">[3]!hhind</definedName>
    <definedName name="hhind" localSheetId="40">[3]!hhind</definedName>
    <definedName name="hhind">[3]!hhind</definedName>
    <definedName name="HideDataBOQ" localSheetId="31">#REF!</definedName>
    <definedName name="HideDataBOQ" localSheetId="48">#REF!</definedName>
    <definedName name="HideDataBOQ" localSheetId="1">#REF!</definedName>
    <definedName name="HideDataBOQ" localSheetId="33">#REF!</definedName>
    <definedName name="HideDataBOQ" localSheetId="0">#REF!</definedName>
    <definedName name="HideDataBOQ" localSheetId="44">#REF!</definedName>
    <definedName name="HideDataBOQ" localSheetId="39">#REF!</definedName>
    <definedName name="HideDataBOQ" localSheetId="10">#REF!</definedName>
    <definedName name="HideDataBOQ" localSheetId="17">#REF!</definedName>
    <definedName name="HideDataBOQ" localSheetId="22">#REF!</definedName>
    <definedName name="HideDataBOQ" localSheetId="15">#REF!</definedName>
    <definedName name="HideDataBOQ" localSheetId="25">#REF!</definedName>
    <definedName name="HideDataBOQ" localSheetId="19">#REF!</definedName>
    <definedName name="HideDataBOQ" localSheetId="11">#REF!</definedName>
    <definedName name="HideDataBOQ" localSheetId="24">#REF!</definedName>
    <definedName name="HideDataBOQ" localSheetId="18">#REF!</definedName>
    <definedName name="HideDataBOQ" localSheetId="16">#REF!</definedName>
    <definedName name="HideDataBOQ" localSheetId="35">#REF!</definedName>
    <definedName name="HideDataBOQ" localSheetId="37">#REF!</definedName>
    <definedName name="HideDataBOQ" localSheetId="38">#REF!</definedName>
    <definedName name="HideDataBOQ" localSheetId="36">#REF!</definedName>
    <definedName name="HideDataBOQ" localSheetId="5">#REF!</definedName>
    <definedName name="HideDataBOQ" localSheetId="43">#REF!</definedName>
    <definedName name="HideDataBOQ" localSheetId="4">#REF!</definedName>
    <definedName name="HideDataBOQ" localSheetId="46">#REF!</definedName>
    <definedName name="HideDataBOQ" localSheetId="47">#REF!</definedName>
    <definedName name="HideDataBOQ" localSheetId="2">#REF!</definedName>
    <definedName name="HideDataBOQ" localSheetId="3">#REF!</definedName>
    <definedName name="HideDataBOQ" localSheetId="41">#REF!</definedName>
    <definedName name="HideDataBOQ" localSheetId="27">#REF!</definedName>
    <definedName name="HideDataBOQ" localSheetId="21">#REF!</definedName>
    <definedName name="HideDataBOQ" localSheetId="7">#REF!</definedName>
    <definedName name="HideDataBOQ" localSheetId="20">#REF!</definedName>
    <definedName name="HideDataBOQ" localSheetId="45">#REF!</definedName>
    <definedName name="HideDataBOQ" localSheetId="13">#REF!</definedName>
    <definedName name="HideDataBOQ" localSheetId="12">#REF!</definedName>
    <definedName name="HideDataBOQ" localSheetId="28">#REF!</definedName>
    <definedName name="HideDataBOQ" localSheetId="30">#REF!</definedName>
    <definedName name="HideDataBOQ" localSheetId="8">#REF!</definedName>
    <definedName name="HideDataBOQ" localSheetId="29">#REF!</definedName>
    <definedName name="HideDataBOQ" localSheetId="14">#REF!</definedName>
    <definedName name="HideDataBOQ" localSheetId="23">#REF!</definedName>
    <definedName name="HideDataBOQ" localSheetId="42">#REF!</definedName>
    <definedName name="HideDataBOQ" localSheetId="26">#REF!</definedName>
    <definedName name="HideDataBOQ" localSheetId="9">#REF!</definedName>
    <definedName name="HideDataBOQ" localSheetId="6">#REF!</definedName>
    <definedName name="HideDataBOQ" localSheetId="40">#REF!</definedName>
    <definedName name="HideDataBOQ">#REF!</definedName>
    <definedName name="High_lf" localSheetId="31">[1]DATA!#REF!</definedName>
    <definedName name="High_lf" localSheetId="48">[1]DATA!#REF!</definedName>
    <definedName name="High_lf" localSheetId="1">[1]DATA!#REF!</definedName>
    <definedName name="High_lf" localSheetId="33">[1]DATA!#REF!</definedName>
    <definedName name="High_lf" localSheetId="0">[1]DATA!#REF!</definedName>
    <definedName name="High_lf" localSheetId="44">[1]DATA!#REF!</definedName>
    <definedName name="High_lf" localSheetId="39">[1]DATA!#REF!</definedName>
    <definedName name="High_lf" localSheetId="10">[1]DATA!#REF!</definedName>
    <definedName name="High_lf" localSheetId="17">[1]DATA!#REF!</definedName>
    <definedName name="High_lf" localSheetId="22">[1]DATA!#REF!</definedName>
    <definedName name="High_lf" localSheetId="15">[1]DATA!#REF!</definedName>
    <definedName name="High_lf" localSheetId="25">[1]DATA!#REF!</definedName>
    <definedName name="High_lf" localSheetId="19">[1]DATA!#REF!</definedName>
    <definedName name="High_lf" localSheetId="11">[1]DATA!#REF!</definedName>
    <definedName name="High_lf" localSheetId="24">[1]DATA!#REF!</definedName>
    <definedName name="High_lf" localSheetId="18">[1]DATA!#REF!</definedName>
    <definedName name="High_lf" localSheetId="16">[1]DATA!#REF!</definedName>
    <definedName name="High_lf" localSheetId="35">[1]DATA!#REF!</definedName>
    <definedName name="High_lf" localSheetId="37">[1]DATA!#REF!</definedName>
    <definedName name="High_lf" localSheetId="38">[1]DATA!#REF!</definedName>
    <definedName name="High_lf" localSheetId="36">[1]DATA!#REF!</definedName>
    <definedName name="High_lf" localSheetId="5">[1]DATA!#REF!</definedName>
    <definedName name="High_lf" localSheetId="43">[1]DATA!#REF!</definedName>
    <definedName name="High_lf" localSheetId="4">[1]DATA!#REF!</definedName>
    <definedName name="High_lf" localSheetId="46">[1]DATA!#REF!</definedName>
    <definedName name="High_lf" localSheetId="47">[1]DATA!#REF!</definedName>
    <definedName name="High_lf" localSheetId="2">[1]DATA!#REF!</definedName>
    <definedName name="High_lf" localSheetId="3">[1]DATA!#REF!</definedName>
    <definedName name="High_lf" localSheetId="41">[1]DATA!#REF!</definedName>
    <definedName name="High_lf" localSheetId="27">[1]DATA!#REF!</definedName>
    <definedName name="High_lf" localSheetId="21">[1]DATA!#REF!</definedName>
    <definedName name="High_lf" localSheetId="7">[1]DATA!#REF!</definedName>
    <definedName name="High_lf" localSheetId="20">[1]DATA!#REF!</definedName>
    <definedName name="High_lf" localSheetId="45">[1]DATA!#REF!</definedName>
    <definedName name="High_lf" localSheetId="13">[1]DATA!#REF!</definedName>
    <definedName name="High_lf" localSheetId="12">[1]DATA!#REF!</definedName>
    <definedName name="High_lf" localSheetId="28">[1]DATA!#REF!</definedName>
    <definedName name="High_lf" localSheetId="30">[1]DATA!#REF!</definedName>
    <definedName name="High_lf" localSheetId="8">[1]DATA!#REF!</definedName>
    <definedName name="High_lf" localSheetId="29">[1]DATA!#REF!</definedName>
    <definedName name="High_lf" localSheetId="14">[1]DATA!#REF!</definedName>
    <definedName name="High_lf" localSheetId="23">[1]DATA!#REF!</definedName>
    <definedName name="High_lf" localSheetId="42">[1]DATA!#REF!</definedName>
    <definedName name="High_lf" localSheetId="26">[1]DATA!#REF!</definedName>
    <definedName name="High_lf" localSheetId="9">[1]DATA!#REF!</definedName>
    <definedName name="High_lf" localSheetId="6">[1]DATA!#REF!</definedName>
    <definedName name="High_lf" localSheetId="40">[1]DATA!#REF!</definedName>
    <definedName name="High_lf">[1]DATA!#REF!</definedName>
    <definedName name="i_watt" localSheetId="31">#REF!</definedName>
    <definedName name="i_watt" localSheetId="48">#REF!</definedName>
    <definedName name="i_watt" localSheetId="1">#REF!</definedName>
    <definedName name="i_watt" localSheetId="33">#REF!</definedName>
    <definedName name="i_watt" localSheetId="0">#REF!</definedName>
    <definedName name="i_watt" localSheetId="44">#REF!</definedName>
    <definedName name="i_watt" localSheetId="39">#REF!</definedName>
    <definedName name="i_watt" localSheetId="10">#REF!</definedName>
    <definedName name="i_watt" localSheetId="17">#REF!</definedName>
    <definedName name="i_watt" localSheetId="22">#REF!</definedName>
    <definedName name="i_watt" localSheetId="15">#REF!</definedName>
    <definedName name="i_watt" localSheetId="25">#REF!</definedName>
    <definedName name="i_watt" localSheetId="19">#REF!</definedName>
    <definedName name="i_watt" localSheetId="11">#REF!</definedName>
    <definedName name="i_watt" localSheetId="24">#REF!</definedName>
    <definedName name="i_watt" localSheetId="18">#REF!</definedName>
    <definedName name="i_watt" localSheetId="16">#REF!</definedName>
    <definedName name="i_watt" localSheetId="35">#REF!</definedName>
    <definedName name="i_watt" localSheetId="37">#REF!</definedName>
    <definedName name="i_watt" localSheetId="38">#REF!</definedName>
    <definedName name="i_watt" localSheetId="36">#REF!</definedName>
    <definedName name="i_watt" localSheetId="5">#REF!</definedName>
    <definedName name="i_watt" localSheetId="43">#REF!</definedName>
    <definedName name="i_watt" localSheetId="4">#REF!</definedName>
    <definedName name="i_watt" localSheetId="46">#REF!</definedName>
    <definedName name="i_watt" localSheetId="47">#REF!</definedName>
    <definedName name="i_watt" localSheetId="2">#REF!</definedName>
    <definedName name="i_watt" localSheetId="3">#REF!</definedName>
    <definedName name="i_watt" localSheetId="41">#REF!</definedName>
    <definedName name="i_watt" localSheetId="27">#REF!</definedName>
    <definedName name="i_watt" localSheetId="21">#REF!</definedName>
    <definedName name="i_watt" localSheetId="7">#REF!</definedName>
    <definedName name="i_watt" localSheetId="20">#REF!</definedName>
    <definedName name="i_watt" localSheetId="45">#REF!</definedName>
    <definedName name="i_watt" localSheetId="13">#REF!</definedName>
    <definedName name="i_watt" localSheetId="12">#REF!</definedName>
    <definedName name="i_watt" localSheetId="28">#REF!</definedName>
    <definedName name="i_watt" localSheetId="30">#REF!</definedName>
    <definedName name="i_watt" localSheetId="8">#REF!</definedName>
    <definedName name="i_watt" localSheetId="29">#REF!</definedName>
    <definedName name="i_watt" localSheetId="14">#REF!</definedName>
    <definedName name="i_watt" localSheetId="23">#REF!</definedName>
    <definedName name="i_watt" localSheetId="42">#REF!</definedName>
    <definedName name="i_watt" localSheetId="26">#REF!</definedName>
    <definedName name="i_watt" localSheetId="9">#REF!</definedName>
    <definedName name="i_watt" localSheetId="6">#REF!</definedName>
    <definedName name="i_watt" localSheetId="4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1">[1]RE_DATA!#REF!</definedName>
    <definedName name="L.F." localSheetId="48">[1]RE_DATA!#REF!</definedName>
    <definedName name="L.F." localSheetId="1">[1]RE_DATA!#REF!</definedName>
    <definedName name="L.F." localSheetId="33">[1]RE_DATA!#REF!</definedName>
    <definedName name="L.F." localSheetId="0">[1]RE_DATA!#REF!</definedName>
    <definedName name="L.F." localSheetId="44">[1]RE_DATA!#REF!</definedName>
    <definedName name="L.F." localSheetId="39">[1]RE_DATA!#REF!</definedName>
    <definedName name="L.F." localSheetId="10">[1]RE_DATA!#REF!</definedName>
    <definedName name="L.F." localSheetId="17">[1]RE_DATA!#REF!</definedName>
    <definedName name="L.F." localSheetId="22">[1]RE_DATA!#REF!</definedName>
    <definedName name="L.F." localSheetId="15">[1]RE_DATA!#REF!</definedName>
    <definedName name="L.F." localSheetId="25">[1]RE_DATA!#REF!</definedName>
    <definedName name="L.F." localSheetId="19">[1]RE_DATA!#REF!</definedName>
    <definedName name="L.F." localSheetId="11">[1]RE_DATA!#REF!</definedName>
    <definedName name="L.F." localSheetId="24">[1]RE_DATA!#REF!</definedName>
    <definedName name="L.F." localSheetId="18">[1]RE_DATA!#REF!</definedName>
    <definedName name="L.F." localSheetId="16">[1]RE_DATA!#REF!</definedName>
    <definedName name="L.F." localSheetId="35">[1]RE_DATA!#REF!</definedName>
    <definedName name="L.F." localSheetId="37">[1]RE_DATA!#REF!</definedName>
    <definedName name="L.F." localSheetId="38">[1]RE_DATA!#REF!</definedName>
    <definedName name="L.F." localSheetId="36">[1]RE_DATA!#REF!</definedName>
    <definedName name="L.F." localSheetId="5">[1]RE_DATA!#REF!</definedName>
    <definedName name="L.F." localSheetId="43">[1]RE_DATA!#REF!</definedName>
    <definedName name="L.F." localSheetId="4">[1]RE_DATA!#REF!</definedName>
    <definedName name="L.F." localSheetId="46">[1]RE_DATA!#REF!</definedName>
    <definedName name="L.F." localSheetId="47">[1]RE_DATA!#REF!</definedName>
    <definedName name="L.F." localSheetId="2">[1]RE_DATA!#REF!</definedName>
    <definedName name="L.F." localSheetId="3">[1]RE_DATA!#REF!</definedName>
    <definedName name="L.F." localSheetId="41">[1]RE_DATA!#REF!</definedName>
    <definedName name="L.F." localSheetId="27">[1]RE_DATA!#REF!</definedName>
    <definedName name="L.F." localSheetId="21">[1]RE_DATA!#REF!</definedName>
    <definedName name="L.F." localSheetId="7">[1]RE_DATA!#REF!</definedName>
    <definedName name="L.F." localSheetId="20">[1]RE_DATA!#REF!</definedName>
    <definedName name="L.F." localSheetId="45">[1]RE_DATA!#REF!</definedName>
    <definedName name="L.F." localSheetId="13">[1]RE_DATA!#REF!</definedName>
    <definedName name="L.F." localSheetId="12">[1]RE_DATA!#REF!</definedName>
    <definedName name="L.F." localSheetId="28">[1]RE_DATA!#REF!</definedName>
    <definedName name="L.F." localSheetId="30">[1]RE_DATA!#REF!</definedName>
    <definedName name="L.F." localSheetId="8">[1]RE_DATA!#REF!</definedName>
    <definedName name="L.F." localSheetId="29">[1]RE_DATA!#REF!</definedName>
    <definedName name="L.F." localSheetId="14">[1]RE_DATA!#REF!</definedName>
    <definedName name="L.F." localSheetId="23">[1]RE_DATA!#REF!</definedName>
    <definedName name="L.F." localSheetId="42">[1]RE_DATA!#REF!</definedName>
    <definedName name="L.F." localSheetId="26">[1]RE_DATA!#REF!</definedName>
    <definedName name="L.F." localSheetId="9">[1]RE_DATA!#REF!</definedName>
    <definedName name="L.F." localSheetId="6">[1]RE_DATA!#REF!</definedName>
    <definedName name="L.F." localSheetId="40">[1]RE_DATA!#REF!</definedName>
    <definedName name="L.F.">[1]RE_DATA!#REF!</definedName>
    <definedName name="l_mainair" localSheetId="31">'[2]eirr-a (บท4)'!#REF!</definedName>
    <definedName name="l_mainair" localSheetId="48">'[2]eirr-a (บท4)'!#REF!</definedName>
    <definedName name="l_mainair" localSheetId="1">'[2]eirr-a (บท4)'!#REF!</definedName>
    <definedName name="l_mainair" localSheetId="33">'[2]eirr-a (บท4)'!#REF!</definedName>
    <definedName name="l_mainair" localSheetId="0">'[2]eirr-a (บท4)'!#REF!</definedName>
    <definedName name="l_mainair" localSheetId="44">'[2]eirr-a (บท4)'!#REF!</definedName>
    <definedName name="l_mainair" localSheetId="39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22">'[2]eirr-a (บท4)'!#REF!</definedName>
    <definedName name="l_mainair" localSheetId="15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1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6">'[2]eirr-a (บท4)'!#REF!</definedName>
    <definedName name="l_mainair" localSheetId="35">'[2]eirr-a (บท4)'!#REF!</definedName>
    <definedName name="l_mainair" localSheetId="37">'[2]eirr-a (บท4)'!#REF!</definedName>
    <definedName name="l_mainair" localSheetId="38">'[2]eirr-a (บท4)'!#REF!</definedName>
    <definedName name="l_mainair" localSheetId="36">'[2]eirr-a (บท4)'!#REF!</definedName>
    <definedName name="l_mainair" localSheetId="5">'[2]eirr-a (บท4)'!#REF!</definedName>
    <definedName name="l_mainair" localSheetId="43">'[2]eirr-a (บท4)'!#REF!</definedName>
    <definedName name="l_mainair" localSheetId="4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2">'[2]eirr-a (บท4)'!#REF!</definedName>
    <definedName name="l_mainair" localSheetId="3">'[2]eirr-a (บท4)'!#REF!</definedName>
    <definedName name="l_mainair" localSheetId="41">'[2]eirr-a (บท4)'!#REF!</definedName>
    <definedName name="l_mainair" localSheetId="27">'[2]eirr-a (บท4)'!#REF!</definedName>
    <definedName name="l_mainair" localSheetId="21">'[2]eirr-a (บท4)'!#REF!</definedName>
    <definedName name="l_mainair" localSheetId="7">'[2]eirr-a (บท4)'!#REF!</definedName>
    <definedName name="l_mainair" localSheetId="20">'[2]eirr-a (บท4)'!#REF!</definedName>
    <definedName name="l_mainair" localSheetId="45">'[2]eirr-a (บท4)'!#REF!</definedName>
    <definedName name="l_mainair" localSheetId="13">'[2]eirr-a (บท4)'!#REF!</definedName>
    <definedName name="l_mainair" localSheetId="12">'[2]eirr-a (บท4)'!#REF!</definedName>
    <definedName name="l_mainair" localSheetId="28">'[2]eirr-a (บท4)'!#REF!</definedName>
    <definedName name="l_mainair" localSheetId="30">'[2]eirr-a (บท4)'!#REF!</definedName>
    <definedName name="l_mainair" localSheetId="8">'[2]eirr-a (บท4)'!#REF!</definedName>
    <definedName name="l_mainair" localSheetId="29">'[2]eirr-a (บท4)'!#REF!</definedName>
    <definedName name="l_mainair" localSheetId="14">'[2]eirr-a (บท4)'!#REF!</definedName>
    <definedName name="l_mainair" localSheetId="23">'[2]eirr-a (บท4)'!#REF!</definedName>
    <definedName name="l_mainair" localSheetId="42">'[2]eirr-a (บท4)'!#REF!</definedName>
    <definedName name="l_mainair" localSheetId="26">'[2]eirr-a (บท4)'!#REF!</definedName>
    <definedName name="l_mainair" localSheetId="9">'[2]eirr-a (บท4)'!#REF!</definedName>
    <definedName name="l_mainair" localSheetId="6">'[2]eirr-a (บท4)'!#REF!</definedName>
    <definedName name="l_mainair" localSheetId="40">'[2]eirr-a (บท4)'!#REF!</definedName>
    <definedName name="l_mainair">'[2]eirr-a (บท4)'!#REF!</definedName>
    <definedName name="maintain_air4" localSheetId="31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3">'[2]eirr-a (บท4)'!#REF!</definedName>
    <definedName name="maintain_air4" localSheetId="0">'[2]eirr-a (บท4)'!#REF!</definedName>
    <definedName name="maintain_air4" localSheetId="44">'[2]eirr-a (บท4)'!#REF!</definedName>
    <definedName name="maintain_air4" localSheetId="39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22">'[2]eirr-a (บท4)'!#REF!</definedName>
    <definedName name="maintain_air4" localSheetId="15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1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6">'[2]eirr-a (บท4)'!#REF!</definedName>
    <definedName name="maintain_air4" localSheetId="35">'[2]eirr-a (บท4)'!#REF!</definedName>
    <definedName name="maintain_air4" localSheetId="37">'[2]eirr-a (บท4)'!#REF!</definedName>
    <definedName name="maintain_air4" localSheetId="38">'[2]eirr-a (บท4)'!#REF!</definedName>
    <definedName name="maintain_air4" localSheetId="36">'[2]eirr-a (บท4)'!#REF!</definedName>
    <definedName name="maintain_air4" localSheetId="5">'[2]eirr-a (บท4)'!#REF!</definedName>
    <definedName name="maintain_air4" localSheetId="43">'[2]eirr-a (บท4)'!#REF!</definedName>
    <definedName name="maintain_air4" localSheetId="4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2">'[2]eirr-a (บท4)'!#REF!</definedName>
    <definedName name="maintain_air4" localSheetId="3">'[2]eirr-a (บท4)'!#REF!</definedName>
    <definedName name="maintain_air4" localSheetId="41">'[2]eirr-a (บท4)'!#REF!</definedName>
    <definedName name="maintain_air4" localSheetId="27">'[2]eirr-a (บท4)'!#REF!</definedName>
    <definedName name="maintain_air4" localSheetId="21">'[2]eirr-a (บท4)'!#REF!</definedName>
    <definedName name="maintain_air4" localSheetId="7">'[2]eirr-a (บท4)'!#REF!</definedName>
    <definedName name="maintain_air4" localSheetId="20">'[2]eirr-a (บท4)'!#REF!</definedName>
    <definedName name="maintain_air4" localSheetId="45">'[2]eirr-a (บท4)'!#REF!</definedName>
    <definedName name="maintain_air4" localSheetId="13">'[2]eirr-a (บท4)'!#REF!</definedName>
    <definedName name="maintain_air4" localSheetId="12">'[2]eirr-a (บท4)'!#REF!</definedName>
    <definedName name="maintain_air4" localSheetId="28">'[2]eirr-a (บท4)'!#REF!</definedName>
    <definedName name="maintain_air4" localSheetId="30">'[2]eirr-a (บท4)'!#REF!</definedName>
    <definedName name="maintain_air4" localSheetId="8">'[2]eirr-a (บท4)'!#REF!</definedName>
    <definedName name="maintain_air4" localSheetId="29">'[2]eirr-a (บท4)'!#REF!</definedName>
    <definedName name="maintain_air4" localSheetId="14">'[2]eirr-a (บท4)'!#REF!</definedName>
    <definedName name="maintain_air4" localSheetId="23">'[2]eirr-a (บท4)'!#REF!</definedName>
    <definedName name="maintain_air4" localSheetId="42">'[2]eirr-a (บท4)'!#REF!</definedName>
    <definedName name="maintain_air4" localSheetId="26">'[2]eirr-a (บท4)'!#REF!</definedName>
    <definedName name="maintain_air4" localSheetId="9">'[2]eirr-a (บท4)'!#REF!</definedName>
    <definedName name="maintain_air4" localSheetId="6">'[2]eirr-a (บท4)'!#REF!</definedName>
    <definedName name="maintain_air4" localSheetId="40">'[2]eirr-a (บท4)'!#REF!</definedName>
    <definedName name="maintain_air4">'[2]eirr-a (บท4)'!#REF!</definedName>
    <definedName name="ohind" localSheetId="31">[3]!ohind</definedName>
    <definedName name="ohind" localSheetId="48">[3]!ohind</definedName>
    <definedName name="ohind" localSheetId="1">[3]!ohind</definedName>
    <definedName name="ohind" localSheetId="33">[3]!ohind</definedName>
    <definedName name="ohind" localSheetId="44">[3]!ohind</definedName>
    <definedName name="ohind" localSheetId="39">[3]!ohind</definedName>
    <definedName name="ohind" localSheetId="10">[3]!ohind</definedName>
    <definedName name="ohind" localSheetId="17">[3]!ohind</definedName>
    <definedName name="ohind" localSheetId="22">[3]!ohind</definedName>
    <definedName name="ohind" localSheetId="15">[3]!ohind</definedName>
    <definedName name="ohind" localSheetId="25">[3]!ohind</definedName>
    <definedName name="ohind" localSheetId="19">[3]!ohind</definedName>
    <definedName name="ohind" localSheetId="11">[3]!ohind</definedName>
    <definedName name="ohind" localSheetId="24">[3]!ohind</definedName>
    <definedName name="ohind" localSheetId="18">[3]!ohind</definedName>
    <definedName name="ohind" localSheetId="16">[3]!ohind</definedName>
    <definedName name="ohind" localSheetId="35">[3]!ohind</definedName>
    <definedName name="ohind" localSheetId="37">[3]!ohind</definedName>
    <definedName name="ohind" localSheetId="38">[3]!ohind</definedName>
    <definedName name="ohind" localSheetId="36">[3]!ohind</definedName>
    <definedName name="ohind" localSheetId="5">[3]!ohind</definedName>
    <definedName name="ohind" localSheetId="43">[3]!ohind</definedName>
    <definedName name="ohind" localSheetId="4">[3]!ohind</definedName>
    <definedName name="ohind" localSheetId="46">[3]!ohind</definedName>
    <definedName name="ohind" localSheetId="47">[3]!ohind</definedName>
    <definedName name="ohind" localSheetId="2">[3]!ohind</definedName>
    <definedName name="ohind" localSheetId="3">[3]!ohind</definedName>
    <definedName name="ohind" localSheetId="41">[3]!ohind</definedName>
    <definedName name="ohind" localSheetId="27">[3]!ohind</definedName>
    <definedName name="ohind" localSheetId="21">[3]!ohind</definedName>
    <definedName name="ohind" localSheetId="7">[3]!ohind</definedName>
    <definedName name="ohind" localSheetId="20">[3]!ohind</definedName>
    <definedName name="ohind" localSheetId="45">[3]!ohind</definedName>
    <definedName name="ohind" localSheetId="13">[3]!ohind</definedName>
    <definedName name="ohind" localSheetId="12">[3]!ohind</definedName>
    <definedName name="ohind" localSheetId="28">[3]!ohind</definedName>
    <definedName name="ohind" localSheetId="30">[3]!ohind</definedName>
    <definedName name="ohind" localSheetId="8">[3]!ohind</definedName>
    <definedName name="ohind" localSheetId="29">[3]!ohind</definedName>
    <definedName name="ohind" localSheetId="14">[3]!ohind</definedName>
    <definedName name="ohind" localSheetId="23">[3]!ohind</definedName>
    <definedName name="ohind" localSheetId="42">[3]!ohind</definedName>
    <definedName name="ohind" localSheetId="26">[3]!ohind</definedName>
    <definedName name="ohind" localSheetId="9">[3]!ohind</definedName>
    <definedName name="ohind" localSheetId="6">[3]!ohind</definedName>
    <definedName name="ohind" localSheetId="40">[3]!ohind</definedName>
    <definedName name="ohind">[3]!ohind</definedName>
    <definedName name="Peak" localSheetId="31">[1]RE_DATA!#REF!</definedName>
    <definedName name="Peak" localSheetId="48">[1]RE_DATA!#REF!</definedName>
    <definedName name="Peak" localSheetId="1">[1]RE_DATA!#REF!</definedName>
    <definedName name="Peak" localSheetId="33">[1]RE_DATA!#REF!</definedName>
    <definedName name="Peak" localSheetId="0">[1]RE_DATA!#REF!</definedName>
    <definedName name="Peak" localSheetId="44">[1]RE_DATA!#REF!</definedName>
    <definedName name="Peak" localSheetId="39">[1]RE_DATA!#REF!</definedName>
    <definedName name="Peak" localSheetId="10">[1]RE_DATA!#REF!</definedName>
    <definedName name="Peak" localSheetId="17">[1]RE_DATA!#REF!</definedName>
    <definedName name="Peak" localSheetId="22">[1]RE_DATA!#REF!</definedName>
    <definedName name="Peak" localSheetId="15">[1]RE_DATA!#REF!</definedName>
    <definedName name="Peak" localSheetId="25">[1]RE_DATA!#REF!</definedName>
    <definedName name="Peak" localSheetId="19">[1]RE_DATA!#REF!</definedName>
    <definedName name="Peak" localSheetId="11">[1]RE_DATA!#REF!</definedName>
    <definedName name="Peak" localSheetId="24">[1]RE_DATA!#REF!</definedName>
    <definedName name="Peak" localSheetId="18">[1]RE_DATA!#REF!</definedName>
    <definedName name="Peak" localSheetId="16">[1]RE_DATA!#REF!</definedName>
    <definedName name="Peak" localSheetId="35">[1]RE_DATA!#REF!</definedName>
    <definedName name="Peak" localSheetId="37">[1]RE_DATA!#REF!</definedName>
    <definedName name="Peak" localSheetId="38">[1]RE_DATA!#REF!</definedName>
    <definedName name="Peak" localSheetId="36">[1]RE_DATA!#REF!</definedName>
    <definedName name="Peak" localSheetId="5">[1]RE_DATA!#REF!</definedName>
    <definedName name="Peak" localSheetId="43">[1]RE_DATA!#REF!</definedName>
    <definedName name="Peak" localSheetId="4">[1]RE_DATA!#REF!</definedName>
    <definedName name="Peak" localSheetId="46">[1]RE_DATA!#REF!</definedName>
    <definedName name="Peak" localSheetId="47">[1]RE_DATA!#REF!</definedName>
    <definedName name="Peak" localSheetId="2">[1]RE_DATA!#REF!</definedName>
    <definedName name="Peak" localSheetId="3">[1]RE_DATA!#REF!</definedName>
    <definedName name="Peak" localSheetId="41">[1]RE_DATA!#REF!</definedName>
    <definedName name="Peak" localSheetId="27">[1]RE_DATA!#REF!</definedName>
    <definedName name="Peak" localSheetId="21">[1]RE_DATA!#REF!</definedName>
    <definedName name="Peak" localSheetId="7">[1]RE_DATA!#REF!</definedName>
    <definedName name="Peak" localSheetId="20">[1]RE_DATA!#REF!</definedName>
    <definedName name="Peak" localSheetId="45">[1]RE_DATA!#REF!</definedName>
    <definedName name="Peak" localSheetId="13">[1]RE_DATA!#REF!</definedName>
    <definedName name="Peak" localSheetId="12">[1]RE_DATA!#REF!</definedName>
    <definedName name="Peak" localSheetId="28">[1]RE_DATA!#REF!</definedName>
    <definedName name="Peak" localSheetId="30">[1]RE_DATA!#REF!</definedName>
    <definedName name="Peak" localSheetId="8">[1]RE_DATA!#REF!</definedName>
    <definedName name="Peak" localSheetId="29">[1]RE_DATA!#REF!</definedName>
    <definedName name="Peak" localSheetId="14">[1]RE_DATA!#REF!</definedName>
    <definedName name="Peak" localSheetId="23">[1]RE_DATA!#REF!</definedName>
    <definedName name="Peak" localSheetId="42">[1]RE_DATA!#REF!</definedName>
    <definedName name="Peak" localSheetId="26">[1]RE_DATA!#REF!</definedName>
    <definedName name="Peak" localSheetId="9">[1]RE_DATA!#REF!</definedName>
    <definedName name="Peak" localSheetId="6">[1]RE_DATA!#REF!</definedName>
    <definedName name="Peak" localSheetId="40">[1]RE_DATA!#REF!</definedName>
    <definedName name="Peak">[1]RE_DATA!#REF!</definedName>
    <definedName name="_xlnm.Print_Area" localSheetId="1">'2567-คณะ,สำนัก'!$A$1:$AB$64</definedName>
    <definedName name="_xlnm.Print_Area" localSheetId="0">'2567-อาคาร-หักร้านค้าภายในอาคาร'!$A$1:$AI$186</definedName>
    <definedName name="_xlnm.Print_Area" localSheetId="39">'กราฟ66-67  โครงการพัฒนาบ้านโปง'!$B$1:$M$59</definedName>
    <definedName name="_xlnm.Print_Area" localSheetId="34">'กราฟ66-67 มหาวิทยาลัยแม่โจ้'!$A$1:$M$43</definedName>
    <definedName name="_xlnm.Print_Titles" localSheetId="31">'2566-คณะ,สำนัก'!$2:$3</definedName>
    <definedName name="_xlnm.Print_Titles" localSheetId="48">'2566-บิลค่าไฟฟ้า'!$2:$3</definedName>
    <definedName name="_xlnm.Print_Titles" localSheetId="1">'2567-คณะ,สำนัก'!$2:$3</definedName>
    <definedName name="_xlnm.Print_Titles" localSheetId="33">'2567-บิลค่าไฟฟ้า'!$2:$3</definedName>
    <definedName name="_xlnm.Print_Titles" localSheetId="0">'2567-อาคาร-หักร้านค้าภายในอาคาร'!$2:$3</definedName>
    <definedName name="_xlnm.Print_Titles" localSheetId="32">พื้นที่อาคาร!$4:$6</definedName>
    <definedName name="save" localSheetId="31">#REF!</definedName>
    <definedName name="save" localSheetId="48">#REF!</definedName>
    <definedName name="save" localSheetId="1">#REF!</definedName>
    <definedName name="save" localSheetId="33">#REF!</definedName>
    <definedName name="save" localSheetId="0">#REF!</definedName>
    <definedName name="save" localSheetId="44">#REF!</definedName>
    <definedName name="save" localSheetId="39">#REF!</definedName>
    <definedName name="save" localSheetId="10">#REF!</definedName>
    <definedName name="save" localSheetId="17">#REF!</definedName>
    <definedName name="save" localSheetId="22">#REF!</definedName>
    <definedName name="save" localSheetId="15">#REF!</definedName>
    <definedName name="save" localSheetId="25">#REF!</definedName>
    <definedName name="save" localSheetId="19">#REF!</definedName>
    <definedName name="save" localSheetId="11">#REF!</definedName>
    <definedName name="save" localSheetId="24">#REF!</definedName>
    <definedName name="save" localSheetId="18">#REF!</definedName>
    <definedName name="save" localSheetId="16">#REF!</definedName>
    <definedName name="save" localSheetId="35">#REF!</definedName>
    <definedName name="save" localSheetId="37">#REF!</definedName>
    <definedName name="save" localSheetId="38">#REF!</definedName>
    <definedName name="save" localSheetId="36">#REF!</definedName>
    <definedName name="save" localSheetId="5">#REF!</definedName>
    <definedName name="save" localSheetId="43">#REF!</definedName>
    <definedName name="save" localSheetId="4">#REF!</definedName>
    <definedName name="save" localSheetId="46">#REF!</definedName>
    <definedName name="save" localSheetId="47">#REF!</definedName>
    <definedName name="save" localSheetId="2">#REF!</definedName>
    <definedName name="save" localSheetId="3">#REF!</definedName>
    <definedName name="save" localSheetId="41">#REF!</definedName>
    <definedName name="save" localSheetId="27">#REF!</definedName>
    <definedName name="save" localSheetId="21">#REF!</definedName>
    <definedName name="save" localSheetId="7">#REF!</definedName>
    <definedName name="save" localSheetId="20">#REF!</definedName>
    <definedName name="save" localSheetId="45">#REF!</definedName>
    <definedName name="save" localSheetId="13">#REF!</definedName>
    <definedName name="save" localSheetId="12">#REF!</definedName>
    <definedName name="save" localSheetId="28">#REF!</definedName>
    <definedName name="save" localSheetId="30">#REF!</definedName>
    <definedName name="save" localSheetId="8">#REF!</definedName>
    <definedName name="save" localSheetId="29">#REF!</definedName>
    <definedName name="save" localSheetId="14">#REF!</definedName>
    <definedName name="save" localSheetId="23">#REF!</definedName>
    <definedName name="save" localSheetId="42">#REF!</definedName>
    <definedName name="save" localSheetId="26">#REF!</definedName>
    <definedName name="save" localSheetId="9">#REF!</definedName>
    <definedName name="save" localSheetId="6">#REF!</definedName>
    <definedName name="save" localSheetId="40">#REF!</definedName>
    <definedName name="save">#REF!</definedName>
    <definedName name="unit">'[2]eirr-a (บท5)'!$G$9</definedName>
    <definedName name="vg0" localSheetId="31">#REF!</definedName>
    <definedName name="vg0" localSheetId="48">#REF!</definedName>
    <definedName name="vg0" localSheetId="1">#REF!</definedName>
    <definedName name="vg0" localSheetId="33">#REF!</definedName>
    <definedName name="vg0" localSheetId="0">#REF!</definedName>
    <definedName name="vg0" localSheetId="44">#REF!</definedName>
    <definedName name="vg0" localSheetId="39">#REF!</definedName>
    <definedName name="vg0" localSheetId="10">#REF!</definedName>
    <definedName name="vg0" localSheetId="17">#REF!</definedName>
    <definedName name="vg0" localSheetId="22">#REF!</definedName>
    <definedName name="vg0" localSheetId="15">#REF!</definedName>
    <definedName name="vg0" localSheetId="25">#REF!</definedName>
    <definedName name="vg0" localSheetId="19">#REF!</definedName>
    <definedName name="vg0" localSheetId="11">#REF!</definedName>
    <definedName name="vg0" localSheetId="24">#REF!</definedName>
    <definedName name="vg0" localSheetId="18">#REF!</definedName>
    <definedName name="vg0" localSheetId="16">#REF!</definedName>
    <definedName name="vg0" localSheetId="35">#REF!</definedName>
    <definedName name="vg0" localSheetId="37">#REF!</definedName>
    <definedName name="vg0" localSheetId="38">#REF!</definedName>
    <definedName name="vg0" localSheetId="36">#REF!</definedName>
    <definedName name="vg0" localSheetId="5">#REF!</definedName>
    <definedName name="vg0" localSheetId="43">#REF!</definedName>
    <definedName name="vg0" localSheetId="4">#REF!</definedName>
    <definedName name="vg0" localSheetId="46">#REF!</definedName>
    <definedName name="vg0" localSheetId="47">#REF!</definedName>
    <definedName name="vg0" localSheetId="2">#REF!</definedName>
    <definedName name="vg0" localSheetId="3">#REF!</definedName>
    <definedName name="vg0" localSheetId="41">#REF!</definedName>
    <definedName name="vg0" localSheetId="27">#REF!</definedName>
    <definedName name="vg0" localSheetId="21">#REF!</definedName>
    <definedName name="vg0" localSheetId="7">#REF!</definedName>
    <definedName name="vg0" localSheetId="20">#REF!</definedName>
    <definedName name="vg0" localSheetId="45">#REF!</definedName>
    <definedName name="vg0" localSheetId="13">#REF!</definedName>
    <definedName name="vg0" localSheetId="12">#REF!</definedName>
    <definedName name="vg0" localSheetId="28">#REF!</definedName>
    <definedName name="vg0" localSheetId="30">#REF!</definedName>
    <definedName name="vg0" localSheetId="8">#REF!</definedName>
    <definedName name="vg0" localSheetId="29">#REF!</definedName>
    <definedName name="vg0" localSheetId="14">#REF!</definedName>
    <definedName name="vg0" localSheetId="23">#REF!</definedName>
    <definedName name="vg0" localSheetId="42">#REF!</definedName>
    <definedName name="vg0" localSheetId="26">#REF!</definedName>
    <definedName name="vg0" localSheetId="9">#REF!</definedName>
    <definedName name="vg0" localSheetId="6">#REF!</definedName>
    <definedName name="vg0" localSheetId="40">#REF!</definedName>
    <definedName name="vg0">#REF!</definedName>
    <definedName name="xxx10" localSheetId="31">[4]RE_DATA!#REF!</definedName>
    <definedName name="xxx10" localSheetId="48">[4]RE_DATA!#REF!</definedName>
    <definedName name="xxx10" localSheetId="1">[4]RE_DATA!#REF!</definedName>
    <definedName name="xxx10" localSheetId="33">[4]RE_DATA!#REF!</definedName>
    <definedName name="xxx10" localSheetId="0">[4]RE_DATA!#REF!</definedName>
    <definedName name="xxx10" localSheetId="44">[4]RE_DATA!#REF!</definedName>
    <definedName name="xxx10" localSheetId="39">[4]RE_DATA!#REF!</definedName>
    <definedName name="xxx10" localSheetId="10">[4]RE_DATA!#REF!</definedName>
    <definedName name="xxx10" localSheetId="17">[4]RE_DATA!#REF!</definedName>
    <definedName name="xxx10" localSheetId="22">[4]RE_DATA!#REF!</definedName>
    <definedName name="xxx10" localSheetId="15">[4]RE_DATA!#REF!</definedName>
    <definedName name="xxx10" localSheetId="25">[4]RE_DATA!#REF!</definedName>
    <definedName name="xxx10" localSheetId="19">[4]RE_DATA!#REF!</definedName>
    <definedName name="xxx10" localSheetId="11">[4]RE_DATA!#REF!</definedName>
    <definedName name="xxx10" localSheetId="24">[4]RE_DATA!#REF!</definedName>
    <definedName name="xxx10" localSheetId="18">[4]RE_DATA!#REF!</definedName>
    <definedName name="xxx10" localSheetId="16">[4]RE_DATA!#REF!</definedName>
    <definedName name="xxx10" localSheetId="35">[4]RE_DATA!#REF!</definedName>
    <definedName name="xxx10" localSheetId="37">[4]RE_DATA!#REF!</definedName>
    <definedName name="xxx10" localSheetId="38">[4]RE_DATA!#REF!</definedName>
    <definedName name="xxx10" localSheetId="36">[4]RE_DATA!#REF!</definedName>
    <definedName name="xxx10" localSheetId="5">[4]RE_DATA!#REF!</definedName>
    <definedName name="xxx10" localSheetId="43">[4]RE_DATA!#REF!</definedName>
    <definedName name="xxx10" localSheetId="4">[4]RE_DATA!#REF!</definedName>
    <definedName name="xxx10" localSheetId="46">[4]RE_DATA!#REF!</definedName>
    <definedName name="xxx10" localSheetId="47">[4]RE_DATA!#REF!</definedName>
    <definedName name="xxx10" localSheetId="2">[4]RE_DATA!#REF!</definedName>
    <definedName name="xxx10" localSheetId="3">[4]RE_DATA!#REF!</definedName>
    <definedName name="xxx10" localSheetId="41">[4]RE_DATA!#REF!</definedName>
    <definedName name="xxx10" localSheetId="27">[4]RE_DATA!#REF!</definedName>
    <definedName name="xxx10" localSheetId="21">[4]RE_DATA!#REF!</definedName>
    <definedName name="xxx10" localSheetId="7">[4]RE_DATA!#REF!</definedName>
    <definedName name="xxx10" localSheetId="20">[4]RE_DATA!#REF!</definedName>
    <definedName name="xxx10" localSheetId="45">[4]RE_DATA!#REF!</definedName>
    <definedName name="xxx10" localSheetId="13">[4]RE_DATA!#REF!</definedName>
    <definedName name="xxx10" localSheetId="12">[4]RE_DATA!#REF!</definedName>
    <definedName name="xxx10" localSheetId="28">[4]RE_DATA!#REF!</definedName>
    <definedName name="xxx10" localSheetId="30">[4]RE_DATA!#REF!</definedName>
    <definedName name="xxx10" localSheetId="8">[4]RE_DATA!#REF!</definedName>
    <definedName name="xxx10" localSheetId="29">[4]RE_DATA!#REF!</definedName>
    <definedName name="xxx10" localSheetId="14">[4]RE_DATA!#REF!</definedName>
    <definedName name="xxx10" localSheetId="23">[4]RE_DATA!#REF!</definedName>
    <definedName name="xxx10" localSheetId="42">[4]RE_DATA!#REF!</definedName>
    <definedName name="xxx10" localSheetId="26">[4]RE_DATA!#REF!</definedName>
    <definedName name="xxx10" localSheetId="9">[4]RE_DATA!#REF!</definedName>
    <definedName name="xxx10" localSheetId="6">[4]RE_DATA!#REF!</definedName>
    <definedName name="xxx10" localSheetId="40">[4]RE_DATA!#REF!</definedName>
    <definedName name="xxx10">[4]RE_DATA!#REF!</definedName>
    <definedName name="xxx14" localSheetId="31">[4]RE_DATA!#REF!</definedName>
    <definedName name="xxx14" localSheetId="48">[4]RE_DATA!#REF!</definedName>
    <definedName name="xxx14" localSheetId="1">[4]RE_DATA!#REF!</definedName>
    <definedName name="xxx14" localSheetId="33">[4]RE_DATA!#REF!</definedName>
    <definedName name="xxx14" localSheetId="0">[4]RE_DATA!#REF!</definedName>
    <definedName name="xxx14" localSheetId="44">[4]RE_DATA!#REF!</definedName>
    <definedName name="xxx14" localSheetId="39">[4]RE_DATA!#REF!</definedName>
    <definedName name="xxx14" localSheetId="10">[4]RE_DATA!#REF!</definedName>
    <definedName name="xxx14" localSheetId="17">[4]RE_DATA!#REF!</definedName>
    <definedName name="xxx14" localSheetId="22">[4]RE_DATA!#REF!</definedName>
    <definedName name="xxx14" localSheetId="15">[4]RE_DATA!#REF!</definedName>
    <definedName name="xxx14" localSheetId="25">[4]RE_DATA!#REF!</definedName>
    <definedName name="xxx14" localSheetId="19">[4]RE_DATA!#REF!</definedName>
    <definedName name="xxx14" localSheetId="11">[4]RE_DATA!#REF!</definedName>
    <definedName name="xxx14" localSheetId="24">[4]RE_DATA!#REF!</definedName>
    <definedName name="xxx14" localSheetId="18">[4]RE_DATA!#REF!</definedName>
    <definedName name="xxx14" localSheetId="16">[4]RE_DATA!#REF!</definedName>
    <definedName name="xxx14" localSheetId="35">[4]RE_DATA!#REF!</definedName>
    <definedName name="xxx14" localSheetId="37">[4]RE_DATA!#REF!</definedName>
    <definedName name="xxx14" localSheetId="38">[4]RE_DATA!#REF!</definedName>
    <definedName name="xxx14" localSheetId="36">[4]RE_DATA!#REF!</definedName>
    <definedName name="xxx14" localSheetId="5">[4]RE_DATA!#REF!</definedName>
    <definedName name="xxx14" localSheetId="43">[4]RE_DATA!#REF!</definedName>
    <definedName name="xxx14" localSheetId="4">[4]RE_DATA!#REF!</definedName>
    <definedName name="xxx14" localSheetId="46">[4]RE_DATA!#REF!</definedName>
    <definedName name="xxx14" localSheetId="47">[4]RE_DATA!#REF!</definedName>
    <definedName name="xxx14" localSheetId="2">[4]RE_DATA!#REF!</definedName>
    <definedName name="xxx14" localSheetId="3">[4]RE_DATA!#REF!</definedName>
    <definedName name="xxx14" localSheetId="41">[4]RE_DATA!#REF!</definedName>
    <definedName name="xxx14" localSheetId="27">[4]RE_DATA!#REF!</definedName>
    <definedName name="xxx14" localSheetId="21">[4]RE_DATA!#REF!</definedName>
    <definedName name="xxx14" localSheetId="7">[4]RE_DATA!#REF!</definedName>
    <definedName name="xxx14" localSheetId="20">[4]RE_DATA!#REF!</definedName>
    <definedName name="xxx14" localSheetId="45">[4]RE_DATA!#REF!</definedName>
    <definedName name="xxx14" localSheetId="13">[4]RE_DATA!#REF!</definedName>
    <definedName name="xxx14" localSheetId="12">[4]RE_DATA!#REF!</definedName>
    <definedName name="xxx14" localSheetId="28">[4]RE_DATA!#REF!</definedName>
    <definedName name="xxx14" localSheetId="30">[4]RE_DATA!#REF!</definedName>
    <definedName name="xxx14" localSheetId="8">[4]RE_DATA!#REF!</definedName>
    <definedName name="xxx14" localSheetId="29">[4]RE_DATA!#REF!</definedName>
    <definedName name="xxx14" localSheetId="14">[4]RE_DATA!#REF!</definedName>
    <definedName name="xxx14" localSheetId="23">[4]RE_DATA!#REF!</definedName>
    <definedName name="xxx14" localSheetId="42">[4]RE_DATA!#REF!</definedName>
    <definedName name="xxx14" localSheetId="26">[4]RE_DATA!#REF!</definedName>
    <definedName name="xxx14" localSheetId="9">[4]RE_DATA!#REF!</definedName>
    <definedName name="xxx14" localSheetId="6">[4]RE_DATA!#REF!</definedName>
    <definedName name="xxx14" localSheetId="40">[4]RE_DATA!#REF!</definedName>
    <definedName name="xxx14">[4]RE_DATA!#REF!</definedName>
    <definedName name="xxx6" localSheetId="31">[4]DATA!#REF!</definedName>
    <definedName name="xxx6" localSheetId="48">[4]DATA!#REF!</definedName>
    <definedName name="xxx6" localSheetId="1">[4]DATA!#REF!</definedName>
    <definedName name="xxx6" localSheetId="33">[4]DATA!#REF!</definedName>
    <definedName name="xxx6" localSheetId="0">[4]DATA!#REF!</definedName>
    <definedName name="xxx6" localSheetId="44">[4]DATA!#REF!</definedName>
    <definedName name="xxx6" localSheetId="39">[4]DATA!#REF!</definedName>
    <definedName name="xxx6" localSheetId="10">[4]DATA!#REF!</definedName>
    <definedName name="xxx6" localSheetId="17">[4]DATA!#REF!</definedName>
    <definedName name="xxx6" localSheetId="22">[4]DATA!#REF!</definedName>
    <definedName name="xxx6" localSheetId="15">[4]DATA!#REF!</definedName>
    <definedName name="xxx6" localSheetId="25">[4]DATA!#REF!</definedName>
    <definedName name="xxx6" localSheetId="19">[4]DATA!#REF!</definedName>
    <definedName name="xxx6" localSheetId="11">[4]DATA!#REF!</definedName>
    <definedName name="xxx6" localSheetId="24">[4]DATA!#REF!</definedName>
    <definedName name="xxx6" localSheetId="18">[4]DATA!#REF!</definedName>
    <definedName name="xxx6" localSheetId="16">[4]DATA!#REF!</definedName>
    <definedName name="xxx6" localSheetId="35">[4]DATA!#REF!</definedName>
    <definedName name="xxx6" localSheetId="37">[4]DATA!#REF!</definedName>
    <definedName name="xxx6" localSheetId="38">[4]DATA!#REF!</definedName>
    <definedName name="xxx6" localSheetId="36">[4]DATA!#REF!</definedName>
    <definedName name="xxx6" localSheetId="5">[4]DATA!#REF!</definedName>
    <definedName name="xxx6" localSheetId="43">[4]DATA!#REF!</definedName>
    <definedName name="xxx6" localSheetId="4">[4]DATA!#REF!</definedName>
    <definedName name="xxx6" localSheetId="46">[4]DATA!#REF!</definedName>
    <definedName name="xxx6" localSheetId="47">[4]DATA!#REF!</definedName>
    <definedName name="xxx6" localSheetId="2">[4]DATA!#REF!</definedName>
    <definedName name="xxx6" localSheetId="3">[4]DATA!#REF!</definedName>
    <definedName name="xxx6" localSheetId="41">[4]DATA!#REF!</definedName>
    <definedName name="xxx6" localSheetId="27">[4]DATA!#REF!</definedName>
    <definedName name="xxx6" localSheetId="21">[4]DATA!#REF!</definedName>
    <definedName name="xxx6" localSheetId="7">[4]DATA!#REF!</definedName>
    <definedName name="xxx6" localSheetId="20">[4]DATA!#REF!</definedName>
    <definedName name="xxx6" localSheetId="45">[4]DATA!#REF!</definedName>
    <definedName name="xxx6" localSheetId="13">[4]DATA!#REF!</definedName>
    <definedName name="xxx6" localSheetId="12">[4]DATA!#REF!</definedName>
    <definedName name="xxx6" localSheetId="28">[4]DATA!#REF!</definedName>
    <definedName name="xxx6" localSheetId="30">[4]DATA!#REF!</definedName>
    <definedName name="xxx6" localSheetId="8">[4]DATA!#REF!</definedName>
    <definedName name="xxx6" localSheetId="29">[4]DATA!#REF!</definedName>
    <definedName name="xxx6" localSheetId="14">[4]DATA!#REF!</definedName>
    <definedName name="xxx6" localSheetId="23">[4]DATA!#REF!</definedName>
    <definedName name="xxx6" localSheetId="42">[4]DATA!#REF!</definedName>
    <definedName name="xxx6" localSheetId="26">[4]DATA!#REF!</definedName>
    <definedName name="xxx6" localSheetId="9">[4]DATA!#REF!</definedName>
    <definedName name="xxx6" localSheetId="6">[4]DATA!#REF!</definedName>
    <definedName name="xxx6" localSheetId="4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9" l="1"/>
  <c r="E15" i="99"/>
  <c r="F14" i="99"/>
  <c r="E14" i="99"/>
  <c r="F13" i="99"/>
  <c r="E13" i="99"/>
  <c r="F12" i="99"/>
  <c r="E12" i="99"/>
  <c r="F11" i="99"/>
  <c r="E11" i="99"/>
  <c r="F10" i="99"/>
  <c r="E10" i="99"/>
  <c r="F9" i="99"/>
  <c r="E9" i="99"/>
  <c r="F8" i="99"/>
  <c r="E8" i="99"/>
  <c r="F7" i="99"/>
  <c r="E7" i="99"/>
  <c r="F6" i="99"/>
  <c r="E6" i="99"/>
  <c r="F5" i="99"/>
  <c r="E5" i="99"/>
  <c r="F4" i="99"/>
  <c r="E4" i="99"/>
  <c r="D4" i="99"/>
  <c r="D5" i="99"/>
  <c r="D6" i="99"/>
  <c r="D7" i="99"/>
  <c r="D8" i="99"/>
  <c r="D9" i="99"/>
  <c r="D10" i="99"/>
  <c r="D11" i="99"/>
  <c r="D12" i="99"/>
  <c r="D13" i="99"/>
  <c r="D14" i="99"/>
  <c r="D15" i="99"/>
  <c r="C15" i="99"/>
  <c r="C14" i="99"/>
  <c r="C13" i="99"/>
  <c r="C12" i="99"/>
  <c r="C11" i="99"/>
  <c r="C10" i="99"/>
  <c r="C9" i="99"/>
  <c r="C8" i="99"/>
  <c r="C7" i="99"/>
  <c r="C6" i="99"/>
  <c r="C5" i="99"/>
  <c r="C4" i="99"/>
  <c r="F15" i="98"/>
  <c r="E15" i="98"/>
  <c r="F14" i="98"/>
  <c r="E14" i="98"/>
  <c r="F13" i="98"/>
  <c r="E13" i="98"/>
  <c r="F12" i="98"/>
  <c r="E12" i="98"/>
  <c r="F11" i="98"/>
  <c r="E11" i="98"/>
  <c r="F10" i="98"/>
  <c r="E10" i="98"/>
  <c r="F9" i="98"/>
  <c r="E9" i="98"/>
  <c r="F8" i="98"/>
  <c r="E8" i="98"/>
  <c r="F7" i="98"/>
  <c r="E7" i="98"/>
  <c r="F6" i="98"/>
  <c r="E6" i="98"/>
  <c r="F5" i="98"/>
  <c r="E5" i="98"/>
  <c r="F4" i="98"/>
  <c r="E4" i="98"/>
  <c r="D5" i="98"/>
  <c r="D6" i="98"/>
  <c r="D7" i="98"/>
  <c r="D8" i="98"/>
  <c r="D9" i="98"/>
  <c r="D10" i="98"/>
  <c r="D11" i="98"/>
  <c r="D12" i="98"/>
  <c r="D13" i="98"/>
  <c r="D14" i="98"/>
  <c r="D15" i="98"/>
  <c r="C15" i="98"/>
  <c r="C14" i="98"/>
  <c r="C13" i="98"/>
  <c r="C12" i="98"/>
  <c r="C11" i="98"/>
  <c r="C10" i="98"/>
  <c r="C9" i="98"/>
  <c r="C8" i="98"/>
  <c r="C7" i="98"/>
  <c r="C6" i="98"/>
  <c r="C5" i="98"/>
  <c r="D4" i="98"/>
  <c r="C4" i="98"/>
  <c r="F15" i="97"/>
  <c r="E15" i="97"/>
  <c r="F14" i="97"/>
  <c r="E14" i="97"/>
  <c r="F13" i="97"/>
  <c r="E13" i="97"/>
  <c r="F12" i="97"/>
  <c r="E12" i="97"/>
  <c r="F11" i="97"/>
  <c r="E11" i="97"/>
  <c r="F10" i="97"/>
  <c r="E10" i="97"/>
  <c r="F9" i="97"/>
  <c r="E9" i="97"/>
  <c r="F8" i="97"/>
  <c r="E8" i="97"/>
  <c r="F7" i="97"/>
  <c r="E7" i="97"/>
  <c r="F6" i="97"/>
  <c r="E6" i="97"/>
  <c r="F5" i="97"/>
  <c r="E5" i="97"/>
  <c r="F4" i="97"/>
  <c r="E4" i="97"/>
  <c r="D5" i="97"/>
  <c r="D6" i="97"/>
  <c r="D7" i="97"/>
  <c r="D8" i="97"/>
  <c r="D9" i="97"/>
  <c r="D10" i="97"/>
  <c r="D11" i="97"/>
  <c r="D12" i="97"/>
  <c r="D13" i="97"/>
  <c r="D14" i="97"/>
  <c r="D15" i="97"/>
  <c r="C15" i="97"/>
  <c r="C14" i="97"/>
  <c r="C13" i="97"/>
  <c r="C12" i="97"/>
  <c r="C11" i="97"/>
  <c r="C10" i="97"/>
  <c r="C9" i="97"/>
  <c r="C8" i="97"/>
  <c r="C7" i="97"/>
  <c r="C6" i="97"/>
  <c r="C5" i="97"/>
  <c r="D4" i="97"/>
  <c r="C4" i="97"/>
  <c r="F15" i="96"/>
  <c r="E15" i="96"/>
  <c r="F14" i="96"/>
  <c r="E14" i="96"/>
  <c r="F13" i="96"/>
  <c r="E13" i="96"/>
  <c r="F12" i="96"/>
  <c r="E12" i="96"/>
  <c r="F11" i="96"/>
  <c r="E11" i="96"/>
  <c r="F10" i="96"/>
  <c r="E10" i="96"/>
  <c r="F9" i="96"/>
  <c r="E9" i="96"/>
  <c r="F8" i="96"/>
  <c r="E8" i="96"/>
  <c r="F7" i="96"/>
  <c r="E7" i="96"/>
  <c r="F6" i="96"/>
  <c r="E6" i="96"/>
  <c r="F5" i="96"/>
  <c r="E5" i="96"/>
  <c r="F4" i="96"/>
  <c r="E4" i="96"/>
  <c r="D5" i="96"/>
  <c r="D6" i="96"/>
  <c r="D7" i="96"/>
  <c r="D8" i="96"/>
  <c r="D9" i="96"/>
  <c r="D10" i="96"/>
  <c r="D11" i="96"/>
  <c r="D12" i="96"/>
  <c r="D13" i="96"/>
  <c r="D14" i="96"/>
  <c r="D15" i="96"/>
  <c r="C15" i="96"/>
  <c r="C14" i="96"/>
  <c r="C13" i="96"/>
  <c r="C12" i="96"/>
  <c r="C11" i="96"/>
  <c r="C10" i="96"/>
  <c r="C9" i="96"/>
  <c r="C8" i="96"/>
  <c r="C7" i="96"/>
  <c r="C6" i="96"/>
  <c r="C5" i="96"/>
  <c r="D4" i="96"/>
  <c r="C4" i="96"/>
  <c r="F15" i="95"/>
  <c r="E15" i="95"/>
  <c r="F14" i="95"/>
  <c r="E14" i="95"/>
  <c r="F13" i="95"/>
  <c r="E13" i="95"/>
  <c r="F12" i="95"/>
  <c r="E12" i="95"/>
  <c r="F11" i="95"/>
  <c r="E11" i="95"/>
  <c r="F10" i="95"/>
  <c r="E10" i="95"/>
  <c r="F9" i="95"/>
  <c r="E9" i="95"/>
  <c r="F8" i="95"/>
  <c r="E8" i="95"/>
  <c r="F7" i="95"/>
  <c r="E7" i="95"/>
  <c r="F6" i="95"/>
  <c r="E6" i="95"/>
  <c r="F5" i="95"/>
  <c r="E5" i="95"/>
  <c r="D5" i="95"/>
  <c r="D6" i="95"/>
  <c r="D7" i="95"/>
  <c r="D8" i="95"/>
  <c r="D9" i="95"/>
  <c r="D10" i="95"/>
  <c r="D11" i="95"/>
  <c r="D12" i="95"/>
  <c r="D13" i="95"/>
  <c r="D14" i="95"/>
  <c r="D15" i="95"/>
  <c r="C15" i="95"/>
  <c r="C14" i="95"/>
  <c r="C13" i="95"/>
  <c r="C12" i="95"/>
  <c r="C11" i="95"/>
  <c r="C10" i="95"/>
  <c r="C9" i="95"/>
  <c r="C8" i="95"/>
  <c r="C7" i="95"/>
  <c r="C6" i="95"/>
  <c r="C5" i="95"/>
  <c r="D4" i="95"/>
  <c r="C4" i="95"/>
  <c r="F4" i="95"/>
  <c r="E4" i="95"/>
  <c r="F4" i="94"/>
  <c r="F5" i="94"/>
  <c r="F6" i="94"/>
  <c r="F7" i="94"/>
  <c r="F8" i="94"/>
  <c r="F9" i="94"/>
  <c r="F10" i="94"/>
  <c r="F11" i="94"/>
  <c r="F12" i="94"/>
  <c r="F13" i="94"/>
  <c r="F14" i="94"/>
  <c r="F15" i="94"/>
  <c r="E15" i="94"/>
  <c r="E14" i="94"/>
  <c r="E13" i="94"/>
  <c r="E12" i="94"/>
  <c r="E11" i="94"/>
  <c r="E10" i="94"/>
  <c r="E9" i="94"/>
  <c r="E8" i="94"/>
  <c r="E7" i="94"/>
  <c r="E6" i="94"/>
  <c r="E5" i="94"/>
  <c r="E4" i="94"/>
  <c r="D6" i="94"/>
  <c r="D7" i="94"/>
  <c r="D8" i="94"/>
  <c r="D9" i="94"/>
  <c r="D10" i="94"/>
  <c r="D11" i="94"/>
  <c r="D12" i="94"/>
  <c r="D13" i="94"/>
  <c r="D14" i="94"/>
  <c r="D15" i="94"/>
  <c r="C15" i="94"/>
  <c r="C14" i="94"/>
  <c r="C13" i="94"/>
  <c r="C12" i="94"/>
  <c r="C11" i="94"/>
  <c r="C10" i="94"/>
  <c r="C9" i="94"/>
  <c r="C8" i="94"/>
  <c r="C6" i="94"/>
  <c r="D5" i="94"/>
  <c r="C5" i="94"/>
  <c r="C7" i="94"/>
  <c r="D4" i="94"/>
  <c r="C4" i="94"/>
  <c r="D15" i="93"/>
  <c r="C15" i="93"/>
  <c r="D14" i="93"/>
  <c r="C14" i="93"/>
  <c r="D13" i="93"/>
  <c r="C13" i="93"/>
  <c r="D12" i="93"/>
  <c r="C12" i="93"/>
  <c r="D11" i="93"/>
  <c r="C11" i="93"/>
  <c r="D10" i="93"/>
  <c r="C10" i="93"/>
  <c r="D9" i="93"/>
  <c r="C9" i="93"/>
  <c r="D8" i="93"/>
  <c r="C8" i="93"/>
  <c r="D7" i="93"/>
  <c r="C7" i="93"/>
  <c r="D6" i="93"/>
  <c r="C6" i="93"/>
  <c r="D5" i="93"/>
  <c r="C5" i="93"/>
  <c r="D4" i="93"/>
  <c r="C4" i="93"/>
  <c r="Z64" i="61"/>
  <c r="F15" i="93" s="1"/>
  <c r="Y64" i="61"/>
  <c r="E15" i="93" s="1"/>
  <c r="X64" i="61"/>
  <c r="F14" i="93" s="1"/>
  <c r="W64" i="61"/>
  <c r="E14" i="93" s="1"/>
  <c r="V64" i="61"/>
  <c r="F13" i="93" s="1"/>
  <c r="U64" i="61"/>
  <c r="E13" i="93" s="1"/>
  <c r="T64" i="61"/>
  <c r="F12" i="93" s="1"/>
  <c r="S64" i="61"/>
  <c r="E12" i="93" s="1"/>
  <c r="R64" i="61"/>
  <c r="F11" i="93" s="1"/>
  <c r="Q64" i="61"/>
  <c r="E11" i="93" s="1"/>
  <c r="P64" i="61"/>
  <c r="F10" i="93" s="1"/>
  <c r="O64" i="61"/>
  <c r="E10" i="93" s="1"/>
  <c r="N64" i="61"/>
  <c r="F9" i="93" s="1"/>
  <c r="M64" i="61"/>
  <c r="E9" i="93" s="1"/>
  <c r="L64" i="61"/>
  <c r="F8" i="93" s="1"/>
  <c r="K64" i="61"/>
  <c r="E8" i="93" s="1"/>
  <c r="J64" i="61"/>
  <c r="F7" i="93" s="1"/>
  <c r="I64" i="61"/>
  <c r="E7" i="93" s="1"/>
  <c r="H64" i="61"/>
  <c r="F6" i="93" s="1"/>
  <c r="G64" i="61"/>
  <c r="E6" i="93" s="1"/>
  <c r="F64" i="61"/>
  <c r="F5" i="93" s="1"/>
  <c r="E64" i="61"/>
  <c r="E5" i="93" s="1"/>
  <c r="D64" i="61"/>
  <c r="F4" i="93" s="1"/>
  <c r="C64" i="61"/>
  <c r="E4" i="93" s="1"/>
  <c r="Z62" i="61"/>
  <c r="Y62" i="61"/>
  <c r="X62" i="61"/>
  <c r="W62" i="61"/>
  <c r="V62" i="61"/>
  <c r="U62" i="61"/>
  <c r="T62" i="61"/>
  <c r="S62" i="61"/>
  <c r="R62" i="61"/>
  <c r="Q62" i="61"/>
  <c r="P62" i="61"/>
  <c r="O62" i="61"/>
  <c r="N62" i="61"/>
  <c r="M62" i="61"/>
  <c r="L62" i="61"/>
  <c r="K62" i="61"/>
  <c r="J62" i="61"/>
  <c r="I62" i="61"/>
  <c r="H62" i="61"/>
  <c r="G62" i="61"/>
  <c r="F62" i="61"/>
  <c r="E62" i="61"/>
  <c r="D62" i="61"/>
  <c r="C62" i="61"/>
  <c r="Z59" i="61"/>
  <c r="Y59" i="61"/>
  <c r="X59" i="61"/>
  <c r="W59" i="61"/>
  <c r="V59" i="61"/>
  <c r="U59" i="61"/>
  <c r="T59" i="61"/>
  <c r="S59" i="61"/>
  <c r="R59" i="61"/>
  <c r="Q59" i="61"/>
  <c r="P59" i="61"/>
  <c r="O59" i="61"/>
  <c r="N59" i="61"/>
  <c r="M59" i="61"/>
  <c r="L59" i="61"/>
  <c r="K59" i="61"/>
  <c r="J59" i="61"/>
  <c r="I59" i="61"/>
  <c r="H59" i="61"/>
  <c r="G59" i="61"/>
  <c r="F59" i="61"/>
  <c r="E59" i="61"/>
  <c r="D59" i="61"/>
  <c r="C59" i="61"/>
  <c r="Z57" i="61"/>
  <c r="Y57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D57" i="61"/>
  <c r="C57" i="61"/>
  <c r="Z55" i="61"/>
  <c r="Y55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D55" i="61"/>
  <c r="C55" i="61"/>
  <c r="Z53" i="61"/>
  <c r="Y53" i="61"/>
  <c r="X53" i="61"/>
  <c r="W53" i="61"/>
  <c r="V53" i="61"/>
  <c r="U53" i="61"/>
  <c r="T53" i="61"/>
  <c r="S53" i="61"/>
  <c r="R53" i="61"/>
  <c r="Q53" i="61"/>
  <c r="P53" i="61"/>
  <c r="O53" i="61"/>
  <c r="N53" i="61"/>
  <c r="M53" i="61"/>
  <c r="L53" i="61"/>
  <c r="K53" i="61"/>
  <c r="J53" i="61"/>
  <c r="I53" i="61"/>
  <c r="H53" i="61"/>
  <c r="G53" i="61"/>
  <c r="F53" i="61"/>
  <c r="E53" i="61"/>
  <c r="D53" i="61"/>
  <c r="C53" i="61"/>
  <c r="Z51" i="61"/>
  <c r="Y51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D51" i="61"/>
  <c r="C51" i="61"/>
  <c r="AB64" i="61" l="1"/>
  <c r="AA64" i="61"/>
  <c r="AE64" i="61"/>
  <c r="AI64" i="61" s="1"/>
  <c r="AD64" i="61"/>
  <c r="AA62" i="61"/>
  <c r="AE62" i="61"/>
  <c r="AD62" i="61"/>
  <c r="AA59" i="61"/>
  <c r="AF57" i="61"/>
  <c r="AB57" i="61"/>
  <c r="AA57" i="61"/>
  <c r="AD57" i="61"/>
  <c r="AB55" i="61"/>
  <c r="AA55" i="61"/>
  <c r="AE55" i="61"/>
  <c r="AD55" i="61"/>
  <c r="AF53" i="61"/>
  <c r="AE53" i="61"/>
  <c r="AD53" i="61"/>
  <c r="AH53" i="61" s="1"/>
  <c r="AE51" i="61"/>
  <c r="E43" i="99"/>
  <c r="E42" i="99"/>
  <c r="E41" i="99"/>
  <c r="E40" i="99"/>
  <c r="E39" i="99"/>
  <c r="E38" i="99"/>
  <c r="E37" i="99"/>
  <c r="E36" i="99"/>
  <c r="E35" i="99"/>
  <c r="E34" i="99"/>
  <c r="E33" i="99"/>
  <c r="E32" i="99"/>
  <c r="C30" i="99"/>
  <c r="C2" i="99"/>
  <c r="E43" i="98"/>
  <c r="E42" i="98"/>
  <c r="E41" i="98"/>
  <c r="E40" i="98"/>
  <c r="E39" i="98"/>
  <c r="E38" i="98"/>
  <c r="E37" i="98"/>
  <c r="E36" i="98"/>
  <c r="E35" i="98"/>
  <c r="E34" i="98"/>
  <c r="E33" i="98"/>
  <c r="E32" i="98"/>
  <c r="C30" i="98"/>
  <c r="C2" i="98"/>
  <c r="E43" i="97"/>
  <c r="E42" i="97"/>
  <c r="E41" i="97"/>
  <c r="E40" i="97"/>
  <c r="E39" i="97"/>
  <c r="E38" i="97"/>
  <c r="E37" i="97"/>
  <c r="E36" i="97"/>
  <c r="E35" i="97"/>
  <c r="E34" i="97"/>
  <c r="E33" i="97"/>
  <c r="E32" i="97"/>
  <c r="C30" i="97"/>
  <c r="C2" i="97"/>
  <c r="E43" i="96"/>
  <c r="E42" i="96"/>
  <c r="E41" i="96"/>
  <c r="E40" i="96"/>
  <c r="E39" i="96"/>
  <c r="E38" i="96"/>
  <c r="E37" i="96"/>
  <c r="E36" i="96"/>
  <c r="E35" i="96"/>
  <c r="E34" i="96"/>
  <c r="E33" i="96"/>
  <c r="E32" i="96"/>
  <c r="C30" i="96"/>
  <c r="C2" i="96"/>
  <c r="E43" i="95"/>
  <c r="E42" i="95"/>
  <c r="E41" i="95"/>
  <c r="E40" i="95"/>
  <c r="E39" i="95"/>
  <c r="E38" i="95"/>
  <c r="E37" i="95"/>
  <c r="E36" i="95"/>
  <c r="E35" i="95"/>
  <c r="E34" i="95"/>
  <c r="E33" i="95"/>
  <c r="E32" i="95"/>
  <c r="C30" i="95"/>
  <c r="C2" i="95"/>
  <c r="E43" i="94"/>
  <c r="E42" i="94"/>
  <c r="E41" i="94"/>
  <c r="E40" i="94"/>
  <c r="E39" i="94"/>
  <c r="E38" i="94"/>
  <c r="E37" i="94"/>
  <c r="E36" i="94"/>
  <c r="E35" i="94"/>
  <c r="E34" i="94"/>
  <c r="E33" i="94"/>
  <c r="E32" i="94"/>
  <c r="C30" i="94"/>
  <c r="C2" i="94"/>
  <c r="E43" i="93"/>
  <c r="E42" i="93"/>
  <c r="E41" i="93"/>
  <c r="E40" i="93"/>
  <c r="E39" i="93"/>
  <c r="E38" i="93"/>
  <c r="E37" i="93"/>
  <c r="E36" i="93"/>
  <c r="E35" i="93"/>
  <c r="E34" i="93"/>
  <c r="E33" i="93"/>
  <c r="E32" i="93"/>
  <c r="C34" i="93"/>
  <c r="C2" i="93"/>
  <c r="C30" i="93" s="1"/>
  <c r="AG64" i="61"/>
  <c r="AF64" i="61"/>
  <c r="AG62" i="61"/>
  <c r="AF62" i="61"/>
  <c r="AB62" i="61"/>
  <c r="AG59" i="61"/>
  <c r="AF59" i="61"/>
  <c r="AB59" i="61"/>
  <c r="AE59" i="61"/>
  <c r="AD59" i="61"/>
  <c r="AG57" i="61"/>
  <c r="AE57" i="61"/>
  <c r="AG55" i="61"/>
  <c r="AF55" i="61"/>
  <c r="AG53" i="61"/>
  <c r="AB53" i="61"/>
  <c r="AA53" i="61"/>
  <c r="AG51" i="61"/>
  <c r="AF51" i="61"/>
  <c r="AI53" i="61" l="1"/>
  <c r="AI55" i="61"/>
  <c r="AH64" i="61"/>
  <c r="AH62" i="61"/>
  <c r="AI62" i="61"/>
  <c r="AI59" i="61"/>
  <c r="AH57" i="61"/>
  <c r="AH55" i="61"/>
  <c r="AI57" i="61"/>
  <c r="AH59" i="61"/>
  <c r="AB51" i="61"/>
  <c r="AD51" i="61"/>
  <c r="AA51" i="61"/>
  <c r="AH51" i="61" l="1"/>
  <c r="AI51" i="61"/>
  <c r="C37" i="93" l="1"/>
  <c r="C34" i="99" l="1"/>
  <c r="C38" i="99"/>
  <c r="C42" i="99"/>
  <c r="C34" i="98"/>
  <c r="C38" i="98"/>
  <c r="C42" i="98"/>
  <c r="C34" i="97"/>
  <c r="C38" i="97"/>
  <c r="C42" i="97"/>
  <c r="C34" i="96"/>
  <c r="C38" i="96"/>
  <c r="C42" i="96"/>
  <c r="C34" i="95"/>
  <c r="C38" i="95"/>
  <c r="C42" i="95"/>
  <c r="C34" i="94"/>
  <c r="C38" i="94"/>
  <c r="C42" i="94"/>
  <c r="C38" i="93"/>
  <c r="C42" i="93"/>
  <c r="C35" i="99"/>
  <c r="C39" i="99"/>
  <c r="C43" i="99"/>
  <c r="C35" i="98"/>
  <c r="C39" i="98"/>
  <c r="C43" i="98"/>
  <c r="C35" i="97"/>
  <c r="C39" i="97"/>
  <c r="C43" i="97"/>
  <c r="C35" i="96"/>
  <c r="C39" i="96"/>
  <c r="C43" i="96"/>
  <c r="C35" i="95"/>
  <c r="C39" i="95"/>
  <c r="C43" i="95"/>
  <c r="C35" i="94"/>
  <c r="C39" i="94"/>
  <c r="C43" i="94"/>
  <c r="C35" i="93"/>
  <c r="C39" i="93"/>
  <c r="C43" i="93"/>
  <c r="C32" i="99"/>
  <c r="C36" i="99"/>
  <c r="C40" i="99"/>
  <c r="C32" i="98"/>
  <c r="C36" i="98"/>
  <c r="C40" i="98"/>
  <c r="C32" i="97"/>
  <c r="C36" i="97"/>
  <c r="C40" i="97"/>
  <c r="C32" i="96"/>
  <c r="C36" i="96"/>
  <c r="C40" i="96"/>
  <c r="C32" i="95"/>
  <c r="C36" i="95"/>
  <c r="C40" i="95"/>
  <c r="C32" i="94"/>
  <c r="C36" i="94"/>
  <c r="C40" i="94"/>
  <c r="C32" i="93"/>
  <c r="C36" i="93"/>
  <c r="C40" i="93"/>
  <c r="C33" i="99"/>
  <c r="C37" i="99"/>
  <c r="C41" i="99"/>
  <c r="C33" i="98"/>
  <c r="C37" i="98"/>
  <c r="C41" i="98"/>
  <c r="C33" i="97"/>
  <c r="C37" i="97"/>
  <c r="C41" i="97"/>
  <c r="C33" i="96"/>
  <c r="C37" i="96"/>
  <c r="C41" i="96"/>
  <c r="C33" i="95"/>
  <c r="C37" i="95"/>
  <c r="C41" i="95"/>
  <c r="C33" i="94"/>
  <c r="C37" i="94"/>
  <c r="C41" i="94"/>
  <c r="C33" i="93"/>
  <c r="C41" i="93"/>
  <c r="BA35" i="6" l="1"/>
  <c r="BA32" i="6" l="1"/>
  <c r="AZ32" i="6"/>
  <c r="AW32" i="6"/>
  <c r="AV32" i="6"/>
  <c r="AS32" i="6"/>
  <c r="AR32" i="6"/>
  <c r="AO32" i="6"/>
  <c r="AN32" i="6"/>
  <c r="AK32" i="6"/>
  <c r="AJ32" i="6"/>
  <c r="AG32" i="6"/>
  <c r="AF32" i="6"/>
  <c r="AC32" i="6"/>
  <c r="AB32" i="6"/>
  <c r="Y32" i="6"/>
  <c r="X32" i="6"/>
  <c r="U32" i="6"/>
  <c r="T32" i="6"/>
  <c r="Q32" i="6"/>
  <c r="P32" i="6"/>
  <c r="M32" i="6"/>
  <c r="L32" i="6"/>
  <c r="I32" i="6"/>
  <c r="H32" i="6"/>
  <c r="E32" i="6"/>
  <c r="D32" i="6"/>
  <c r="BJ46" i="6" l="1"/>
  <c r="BJ45" i="6"/>
  <c r="BJ44" i="6"/>
  <c r="BJ43" i="6" l="1"/>
  <c r="G181" i="92" l="1"/>
  <c r="F181" i="92"/>
  <c r="E181" i="92"/>
  <c r="D181" i="92"/>
  <c r="C181" i="92"/>
  <c r="B181" i="92"/>
  <c r="A181" i="92"/>
  <c r="A180" i="92"/>
  <c r="A178" i="92"/>
  <c r="A176" i="92"/>
  <c r="A174" i="92"/>
  <c r="A172" i="92"/>
  <c r="A170" i="92"/>
  <c r="A168" i="92"/>
  <c r="A166" i="92"/>
  <c r="A162" i="92"/>
  <c r="AC179" i="92"/>
  <c r="AB179" i="92"/>
  <c r="AA179" i="92"/>
  <c r="Z179" i="92"/>
  <c r="Y179" i="92"/>
  <c r="X179" i="92"/>
  <c r="W179" i="92"/>
  <c r="V179" i="92"/>
  <c r="U179" i="92"/>
  <c r="T179" i="92"/>
  <c r="S179" i="92"/>
  <c r="R179" i="92"/>
  <c r="Q179" i="92"/>
  <c r="P179" i="92"/>
  <c r="O179" i="92"/>
  <c r="N179" i="92"/>
  <c r="M179" i="92"/>
  <c r="L179" i="92"/>
  <c r="K179" i="92"/>
  <c r="J179" i="92"/>
  <c r="I179" i="92"/>
  <c r="H179" i="92"/>
  <c r="E179" i="92"/>
  <c r="D179" i="92"/>
  <c r="C179" i="92"/>
  <c r="B179" i="92"/>
  <c r="A179" i="92"/>
  <c r="AC177" i="92"/>
  <c r="AB177" i="92"/>
  <c r="AA177" i="92"/>
  <c r="Z177" i="92"/>
  <c r="Y177" i="92"/>
  <c r="X177" i="92"/>
  <c r="W177" i="92"/>
  <c r="V177" i="92"/>
  <c r="U177" i="92"/>
  <c r="T177" i="92"/>
  <c r="S177" i="92"/>
  <c r="R177" i="92"/>
  <c r="Q177" i="92"/>
  <c r="P177" i="92"/>
  <c r="O177" i="92"/>
  <c r="N177" i="92"/>
  <c r="M177" i="92"/>
  <c r="L177" i="92"/>
  <c r="K177" i="92"/>
  <c r="J177" i="92"/>
  <c r="I177" i="92"/>
  <c r="H177" i="92"/>
  <c r="E177" i="92"/>
  <c r="D177" i="92"/>
  <c r="C177" i="92"/>
  <c r="B177" i="92"/>
  <c r="A177" i="92"/>
  <c r="AC175" i="92"/>
  <c r="AB175" i="92"/>
  <c r="AA175" i="92"/>
  <c r="Z175" i="92"/>
  <c r="Y175" i="92"/>
  <c r="X175" i="92"/>
  <c r="W175" i="92"/>
  <c r="V175" i="92"/>
  <c r="U175" i="92"/>
  <c r="T175" i="92"/>
  <c r="S175" i="92"/>
  <c r="R175" i="92"/>
  <c r="Q175" i="92"/>
  <c r="P175" i="92"/>
  <c r="O175" i="92"/>
  <c r="N175" i="92"/>
  <c r="M175" i="92"/>
  <c r="L175" i="92"/>
  <c r="K175" i="92"/>
  <c r="J175" i="92"/>
  <c r="I175" i="92"/>
  <c r="H175" i="92"/>
  <c r="E175" i="92"/>
  <c r="D175" i="92"/>
  <c r="C175" i="92"/>
  <c r="B175" i="92"/>
  <c r="A175" i="92"/>
  <c r="C49" i="61" l="1"/>
  <c r="D49" i="61"/>
  <c r="K181" i="92"/>
  <c r="J181" i="92"/>
  <c r="AA181" i="92"/>
  <c r="Z181" i="92"/>
  <c r="V181" i="92"/>
  <c r="W181" i="92"/>
  <c r="X181" i="92"/>
  <c r="Y181" i="92"/>
  <c r="S181" i="92"/>
  <c r="R181" i="92"/>
  <c r="H181" i="92"/>
  <c r="I181" i="92"/>
  <c r="P181" i="92"/>
  <c r="Q181" i="92"/>
  <c r="M181" i="92"/>
  <c r="L181" i="92"/>
  <c r="AC181" i="92"/>
  <c r="AB181" i="92"/>
  <c r="N181" i="92"/>
  <c r="O181" i="92"/>
  <c r="U181" i="92"/>
  <c r="T181" i="92"/>
  <c r="AI179" i="92"/>
  <c r="AH175" i="92"/>
  <c r="AI177" i="92"/>
  <c r="AH177" i="92"/>
  <c r="AI175" i="92"/>
  <c r="AH179" i="92"/>
  <c r="K49" i="61" l="1"/>
  <c r="E49" i="61"/>
  <c r="X49" i="61"/>
  <c r="F49" i="61"/>
  <c r="Y49" i="61"/>
  <c r="O49" i="61"/>
  <c r="G49" i="61"/>
  <c r="H49" i="61"/>
  <c r="L49" i="61"/>
  <c r="Z49" i="61"/>
  <c r="W49" i="61"/>
  <c r="P49" i="61"/>
  <c r="J49" i="61"/>
  <c r="U49" i="61"/>
  <c r="AF49" i="61" s="1"/>
  <c r="R49" i="61"/>
  <c r="Q49" i="61"/>
  <c r="N49" i="61"/>
  <c r="M49" i="61"/>
  <c r="S49" i="61"/>
  <c r="AG181" i="92"/>
  <c r="T49" i="61"/>
  <c r="AD181" i="92"/>
  <c r="I49" i="61"/>
  <c r="AE181" i="92"/>
  <c r="V49" i="61"/>
  <c r="AF181" i="92"/>
  <c r="AH181" i="92"/>
  <c r="AI181" i="92"/>
  <c r="AG49" i="61" l="1"/>
  <c r="AD49" i="61"/>
  <c r="AE49" i="61"/>
  <c r="AB49" i="61"/>
  <c r="AA49" i="61"/>
  <c r="AY54" i="6"/>
  <c r="AX54" i="6" s="1"/>
  <c r="AH49" i="61" l="1"/>
  <c r="AI49" i="61"/>
  <c r="AU54" i="6"/>
  <c r="AT54" i="6" s="1"/>
  <c r="AQ54" i="6"/>
  <c r="AP54" i="6" s="1"/>
  <c r="AC173" i="92" l="1"/>
  <c r="AB173" i="92"/>
  <c r="AA173" i="92"/>
  <c r="Z173" i="92"/>
  <c r="Y173" i="92"/>
  <c r="X173" i="92"/>
  <c r="W173" i="92"/>
  <c r="V173" i="92"/>
  <c r="U173" i="92"/>
  <c r="T173" i="92"/>
  <c r="S173" i="92"/>
  <c r="R173" i="92"/>
  <c r="Q173" i="92"/>
  <c r="P173" i="92"/>
  <c r="O173" i="92"/>
  <c r="N173" i="92"/>
  <c r="M173" i="92"/>
  <c r="L173" i="92"/>
  <c r="K173" i="92"/>
  <c r="J173" i="92"/>
  <c r="I173" i="92"/>
  <c r="H173" i="92"/>
  <c r="G173" i="92"/>
  <c r="F173" i="92"/>
  <c r="E173" i="92"/>
  <c r="D173" i="92"/>
  <c r="C173" i="92"/>
  <c r="B173" i="92"/>
  <c r="A173" i="92"/>
  <c r="AC171" i="92"/>
  <c r="AB171" i="92"/>
  <c r="AA171" i="92"/>
  <c r="Z171" i="92"/>
  <c r="Y171" i="92"/>
  <c r="X171" i="92"/>
  <c r="W171" i="92"/>
  <c r="V171" i="92"/>
  <c r="U171" i="92"/>
  <c r="T171" i="92"/>
  <c r="S171" i="92"/>
  <c r="R171" i="92"/>
  <c r="Q171" i="92"/>
  <c r="P171" i="92"/>
  <c r="O171" i="92"/>
  <c r="N171" i="92"/>
  <c r="M171" i="92"/>
  <c r="L171" i="92"/>
  <c r="K171" i="92"/>
  <c r="J171" i="92"/>
  <c r="I171" i="92"/>
  <c r="H171" i="92"/>
  <c r="G171" i="92"/>
  <c r="F171" i="92"/>
  <c r="E171" i="92"/>
  <c r="D171" i="92"/>
  <c r="C171" i="92"/>
  <c r="B171" i="92"/>
  <c r="A171" i="92"/>
  <c r="AI173" i="92" l="1"/>
  <c r="AI171" i="92"/>
  <c r="AH173" i="92"/>
  <c r="AG171" i="92"/>
  <c r="AF173" i="92"/>
  <c r="AH171" i="92"/>
  <c r="AG173" i="92"/>
  <c r="AF171" i="92"/>
  <c r="AD173" i="92"/>
  <c r="AE173" i="92"/>
  <c r="AD171" i="92"/>
  <c r="AE171" i="92"/>
  <c r="A160" i="92" l="1"/>
  <c r="V149" i="92" l="1"/>
  <c r="A169" i="92" l="1"/>
  <c r="B169" i="92"/>
  <c r="C169" i="92"/>
  <c r="D169" i="92"/>
  <c r="E169" i="92"/>
  <c r="H169" i="92"/>
  <c r="I169" i="92"/>
  <c r="J169" i="92"/>
  <c r="K169" i="92"/>
  <c r="L169" i="92"/>
  <c r="M169" i="92"/>
  <c r="N169" i="92"/>
  <c r="O169" i="92"/>
  <c r="P169" i="92"/>
  <c r="Q169" i="92"/>
  <c r="R169" i="92"/>
  <c r="S169" i="92"/>
  <c r="T169" i="92"/>
  <c r="U169" i="92"/>
  <c r="V169" i="92"/>
  <c r="W169" i="92"/>
  <c r="X169" i="92"/>
  <c r="Y169" i="92"/>
  <c r="Z169" i="92"/>
  <c r="AA169" i="92"/>
  <c r="AB169" i="92"/>
  <c r="AC169" i="92"/>
  <c r="AH169" i="92" l="1"/>
  <c r="AI169" i="92"/>
  <c r="BC54" i="6"/>
  <c r="BB54" i="6"/>
  <c r="AM54" i="6"/>
  <c r="AI54" i="6"/>
  <c r="AE54" i="6"/>
  <c r="BA54" i="6"/>
  <c r="BD54" i="6"/>
  <c r="BE54" i="6" l="1"/>
  <c r="BG54" i="6" s="1"/>
  <c r="AZ54" i="6"/>
  <c r="BF54" i="6" s="1"/>
  <c r="BG53" i="57"/>
  <c r="BF53" i="57"/>
  <c r="BE53" i="57" l="1"/>
  <c r="BD53" i="57"/>
  <c r="BC53" i="57"/>
  <c r="BB53" i="57"/>
  <c r="BA53" i="57"/>
  <c r="AZ53" i="57"/>
  <c r="E167" i="92" l="1"/>
  <c r="D167" i="92"/>
  <c r="C167" i="92"/>
  <c r="B167" i="92"/>
  <c r="A167" i="92"/>
  <c r="A164" i="92"/>
  <c r="B164" i="92"/>
  <c r="C164" i="92"/>
  <c r="D164" i="92"/>
  <c r="E164" i="92"/>
  <c r="E163" i="92"/>
  <c r="D163" i="92"/>
  <c r="C163" i="92"/>
  <c r="B163" i="92"/>
  <c r="A163" i="92"/>
  <c r="E161" i="92"/>
  <c r="D161" i="92"/>
  <c r="C161" i="92"/>
  <c r="B161" i="92"/>
  <c r="A161" i="92"/>
  <c r="E159" i="92"/>
  <c r="D159" i="92"/>
  <c r="C159" i="92"/>
  <c r="B159" i="92"/>
  <c r="A159" i="92"/>
  <c r="A154" i="92"/>
  <c r="B154" i="92"/>
  <c r="C154" i="92"/>
  <c r="D154" i="92"/>
  <c r="E154" i="92"/>
  <c r="A155" i="92"/>
  <c r="B155" i="92"/>
  <c r="C155" i="92"/>
  <c r="D155" i="92"/>
  <c r="E155" i="92"/>
  <c r="A156" i="92"/>
  <c r="B156" i="92"/>
  <c r="C156" i="92"/>
  <c r="D156" i="92"/>
  <c r="E156" i="92"/>
  <c r="E153" i="92"/>
  <c r="D153" i="92"/>
  <c r="C153" i="92"/>
  <c r="B153" i="92"/>
  <c r="A153" i="92"/>
  <c r="A158" i="92"/>
  <c r="A152" i="92"/>
  <c r="A145" i="92"/>
  <c r="B145" i="92"/>
  <c r="C145" i="92"/>
  <c r="D145" i="92"/>
  <c r="E145" i="92"/>
  <c r="A146" i="92"/>
  <c r="B146" i="92"/>
  <c r="C146" i="92"/>
  <c r="D146" i="92"/>
  <c r="E146" i="92"/>
  <c r="A147" i="92"/>
  <c r="B147" i="92"/>
  <c r="C147" i="92"/>
  <c r="D147" i="92"/>
  <c r="E147" i="92"/>
  <c r="A148" i="92"/>
  <c r="B148" i="92"/>
  <c r="C148" i="92"/>
  <c r="D148" i="92"/>
  <c r="E148" i="92"/>
  <c r="A149" i="92"/>
  <c r="B149" i="92"/>
  <c r="C149" i="92"/>
  <c r="D149" i="92"/>
  <c r="E149" i="92"/>
  <c r="E144" i="92"/>
  <c r="D144" i="92"/>
  <c r="C144" i="92"/>
  <c r="B144" i="92"/>
  <c r="A144" i="92"/>
  <c r="A143" i="92"/>
  <c r="A141" i="92"/>
  <c r="A139" i="92"/>
  <c r="E142" i="92"/>
  <c r="D142" i="92"/>
  <c r="C142" i="92"/>
  <c r="B142" i="92"/>
  <c r="A142" i="92"/>
  <c r="E140" i="92"/>
  <c r="D140" i="92"/>
  <c r="C140" i="92"/>
  <c r="B140" i="92"/>
  <c r="A140" i="92"/>
  <c r="A133" i="92"/>
  <c r="B133" i="92"/>
  <c r="C133" i="92"/>
  <c r="D133" i="92"/>
  <c r="E133" i="92"/>
  <c r="A134" i="92"/>
  <c r="B134" i="92"/>
  <c r="C134" i="92"/>
  <c r="D134" i="92"/>
  <c r="E134" i="92"/>
  <c r="A135" i="92"/>
  <c r="B135" i="92"/>
  <c r="C135" i="92"/>
  <c r="D135" i="92"/>
  <c r="E135" i="92"/>
  <c r="A136" i="92"/>
  <c r="B136" i="92"/>
  <c r="C136" i="92"/>
  <c r="D136" i="92"/>
  <c r="E136" i="92"/>
  <c r="A137" i="92"/>
  <c r="B137" i="92"/>
  <c r="C137" i="92"/>
  <c r="D137" i="92"/>
  <c r="E137" i="92"/>
  <c r="E132" i="92"/>
  <c r="D132" i="92"/>
  <c r="C132" i="92"/>
  <c r="B132" i="92"/>
  <c r="A132" i="92"/>
  <c r="A102" i="92"/>
  <c r="B102" i="92"/>
  <c r="C102" i="92"/>
  <c r="D102" i="92"/>
  <c r="E102" i="92"/>
  <c r="A103" i="92"/>
  <c r="B103" i="92"/>
  <c r="C103" i="92"/>
  <c r="D103" i="92"/>
  <c r="E103" i="92"/>
  <c r="A104" i="92"/>
  <c r="B104" i="92"/>
  <c r="C104" i="92"/>
  <c r="D104" i="92"/>
  <c r="E104" i="92"/>
  <c r="A105" i="92"/>
  <c r="B105" i="92"/>
  <c r="C105" i="92"/>
  <c r="D105" i="92"/>
  <c r="E105" i="92"/>
  <c r="A106" i="92"/>
  <c r="B106" i="92"/>
  <c r="C106" i="92"/>
  <c r="D106" i="92"/>
  <c r="E106" i="92"/>
  <c r="A107" i="92"/>
  <c r="B107" i="92"/>
  <c r="C107" i="92"/>
  <c r="D107" i="92"/>
  <c r="E107" i="92"/>
  <c r="A108" i="92"/>
  <c r="B108" i="92"/>
  <c r="C108" i="92"/>
  <c r="D108" i="92"/>
  <c r="E108" i="92"/>
  <c r="A109" i="92"/>
  <c r="B109" i="92"/>
  <c r="C109" i="92"/>
  <c r="D109" i="92"/>
  <c r="E109" i="92"/>
  <c r="A110" i="92"/>
  <c r="B110" i="92"/>
  <c r="C110" i="92"/>
  <c r="D110" i="92"/>
  <c r="E110" i="92"/>
  <c r="A111" i="92"/>
  <c r="B111" i="92"/>
  <c r="C111" i="92"/>
  <c r="D111" i="92"/>
  <c r="E111" i="92"/>
  <c r="A112" i="92"/>
  <c r="B112" i="92"/>
  <c r="C112" i="92"/>
  <c r="D112" i="92"/>
  <c r="E112" i="92"/>
  <c r="A113" i="92"/>
  <c r="B113" i="92"/>
  <c r="C113" i="92"/>
  <c r="D113" i="92"/>
  <c r="E113" i="92"/>
  <c r="A114" i="92"/>
  <c r="B114" i="92"/>
  <c r="C114" i="92"/>
  <c r="D114" i="92"/>
  <c r="E114" i="92"/>
  <c r="A115" i="92"/>
  <c r="B115" i="92"/>
  <c r="C115" i="92"/>
  <c r="D115" i="92"/>
  <c r="E115" i="92"/>
  <c r="A116" i="92"/>
  <c r="B116" i="92"/>
  <c r="C116" i="92"/>
  <c r="D116" i="92"/>
  <c r="E116" i="92"/>
  <c r="A117" i="92"/>
  <c r="B117" i="92"/>
  <c r="C117" i="92"/>
  <c r="D117" i="92"/>
  <c r="E117" i="92"/>
  <c r="A118" i="92"/>
  <c r="B118" i="92"/>
  <c r="C118" i="92"/>
  <c r="D118" i="92"/>
  <c r="E118" i="92"/>
  <c r="A119" i="92"/>
  <c r="B119" i="92"/>
  <c r="C119" i="92"/>
  <c r="D119" i="92"/>
  <c r="E119" i="92"/>
  <c r="A120" i="92"/>
  <c r="B120" i="92"/>
  <c r="C120" i="92"/>
  <c r="D120" i="92"/>
  <c r="E120" i="92"/>
  <c r="A121" i="92"/>
  <c r="B121" i="92"/>
  <c r="C121" i="92"/>
  <c r="D121" i="92"/>
  <c r="E121" i="92"/>
  <c r="A122" i="92"/>
  <c r="B122" i="92"/>
  <c r="C122" i="92"/>
  <c r="D122" i="92"/>
  <c r="E122" i="92"/>
  <c r="A123" i="92"/>
  <c r="B123" i="92"/>
  <c r="C123" i="92"/>
  <c r="D123" i="92"/>
  <c r="E123" i="92"/>
  <c r="A124" i="92"/>
  <c r="B124" i="92"/>
  <c r="C124" i="92"/>
  <c r="D124" i="92"/>
  <c r="E124" i="92"/>
  <c r="A125" i="92"/>
  <c r="B125" i="92"/>
  <c r="C125" i="92"/>
  <c r="D125" i="92"/>
  <c r="E125" i="92"/>
  <c r="A126" i="92"/>
  <c r="B126" i="92"/>
  <c r="C126" i="92"/>
  <c r="D126" i="92"/>
  <c r="E126" i="92"/>
  <c r="A127" i="92"/>
  <c r="B127" i="92"/>
  <c r="C127" i="92"/>
  <c r="D127" i="92"/>
  <c r="E127" i="92"/>
  <c r="A128" i="92"/>
  <c r="B128" i="92"/>
  <c r="C128" i="92"/>
  <c r="D128" i="92"/>
  <c r="E128" i="92"/>
  <c r="A129" i="92"/>
  <c r="B129" i="92"/>
  <c r="C129" i="92"/>
  <c r="D129" i="92"/>
  <c r="E129" i="92"/>
  <c r="E101" i="92"/>
  <c r="D101" i="92"/>
  <c r="C101" i="92"/>
  <c r="B101" i="92"/>
  <c r="A101" i="92"/>
  <c r="A98" i="92"/>
  <c r="B98" i="92"/>
  <c r="C98" i="92"/>
  <c r="D98" i="92"/>
  <c r="E98" i="92"/>
  <c r="E97" i="92"/>
  <c r="D97" i="92"/>
  <c r="C97" i="92"/>
  <c r="B97" i="92"/>
  <c r="A97" i="92"/>
  <c r="A96" i="92"/>
  <c r="E95" i="92"/>
  <c r="D95" i="92"/>
  <c r="C95" i="92"/>
  <c r="B95" i="92"/>
  <c r="A95" i="92"/>
  <c r="A94" i="92"/>
  <c r="A92" i="92"/>
  <c r="E93" i="92"/>
  <c r="D93" i="92"/>
  <c r="C93" i="92"/>
  <c r="B93" i="92"/>
  <c r="A93" i="92"/>
  <c r="A86" i="92"/>
  <c r="B86" i="92"/>
  <c r="C86" i="92"/>
  <c r="D86" i="92"/>
  <c r="E86" i="92"/>
  <c r="A87" i="92"/>
  <c r="B87" i="92"/>
  <c r="C87" i="92"/>
  <c r="D87" i="92"/>
  <c r="E87" i="92"/>
  <c r="A88" i="92"/>
  <c r="B88" i="92"/>
  <c r="C88" i="92"/>
  <c r="D88" i="92"/>
  <c r="E88" i="92"/>
  <c r="A89" i="92"/>
  <c r="B89" i="92"/>
  <c r="C89" i="92"/>
  <c r="D89" i="92"/>
  <c r="E89" i="92"/>
  <c r="A90" i="92"/>
  <c r="B90" i="92"/>
  <c r="C90" i="92"/>
  <c r="D90" i="92"/>
  <c r="E90" i="92"/>
  <c r="E85" i="92"/>
  <c r="D85" i="92"/>
  <c r="C85" i="92"/>
  <c r="B85" i="92"/>
  <c r="A85" i="92"/>
  <c r="A82" i="92"/>
  <c r="B82" i="92"/>
  <c r="C82" i="92"/>
  <c r="D82" i="92"/>
  <c r="E82" i="92"/>
  <c r="E81" i="92"/>
  <c r="D81" i="92"/>
  <c r="C81" i="92"/>
  <c r="B81" i="92"/>
  <c r="A81" i="92"/>
  <c r="E79" i="92"/>
  <c r="D79" i="92"/>
  <c r="C79" i="92"/>
  <c r="B79" i="92"/>
  <c r="A79" i="92"/>
  <c r="A76" i="92"/>
  <c r="B76" i="92"/>
  <c r="C76" i="92"/>
  <c r="D76" i="92"/>
  <c r="E76" i="92"/>
  <c r="E75" i="92"/>
  <c r="D75" i="92"/>
  <c r="C75" i="92"/>
  <c r="B75" i="92"/>
  <c r="A75" i="92"/>
  <c r="A72" i="92"/>
  <c r="B72" i="92"/>
  <c r="C72" i="92"/>
  <c r="D72" i="92"/>
  <c r="E72" i="92"/>
  <c r="E71" i="92"/>
  <c r="D71" i="92"/>
  <c r="C71" i="92"/>
  <c r="B71" i="92"/>
  <c r="A71" i="92"/>
  <c r="E69" i="92"/>
  <c r="D69" i="92"/>
  <c r="C69" i="92"/>
  <c r="B69" i="92"/>
  <c r="A69" i="92"/>
  <c r="A65" i="92"/>
  <c r="B65" i="92"/>
  <c r="C65" i="92"/>
  <c r="D65" i="92"/>
  <c r="E65" i="92"/>
  <c r="A66" i="92"/>
  <c r="B66" i="92"/>
  <c r="C66" i="92"/>
  <c r="D66" i="92"/>
  <c r="E66" i="92"/>
  <c r="E64" i="92"/>
  <c r="D64" i="92"/>
  <c r="C64" i="92"/>
  <c r="B64" i="92"/>
  <c r="A64" i="92"/>
  <c r="A63" i="92"/>
  <c r="A52" i="92"/>
  <c r="B52" i="92"/>
  <c r="C52" i="92"/>
  <c r="D52" i="92"/>
  <c r="A53" i="92"/>
  <c r="B53" i="92"/>
  <c r="C53" i="92"/>
  <c r="D53" i="92"/>
  <c r="A54" i="92"/>
  <c r="B54" i="92"/>
  <c r="C54" i="92"/>
  <c r="D54" i="92"/>
  <c r="A55" i="92"/>
  <c r="B55" i="92"/>
  <c r="C55" i="92"/>
  <c r="D55" i="92"/>
  <c r="A56" i="92"/>
  <c r="B56" i="92"/>
  <c r="C56" i="92"/>
  <c r="D56" i="92"/>
  <c r="A57" i="92"/>
  <c r="B57" i="92"/>
  <c r="C57" i="92"/>
  <c r="D57" i="92"/>
  <c r="A58" i="92"/>
  <c r="B58" i="92"/>
  <c r="C58" i="92"/>
  <c r="D58" i="92"/>
  <c r="A59" i="92"/>
  <c r="B59" i="92"/>
  <c r="C59" i="92"/>
  <c r="D59" i="92"/>
  <c r="A60" i="92"/>
  <c r="B60" i="92"/>
  <c r="C60" i="92"/>
  <c r="D60" i="92"/>
  <c r="A61" i="92"/>
  <c r="B61" i="92"/>
  <c r="C61" i="92"/>
  <c r="D61" i="92"/>
  <c r="C51" i="92"/>
  <c r="D51" i="92"/>
  <c r="B51" i="92"/>
  <c r="A51" i="92"/>
  <c r="D49" i="92"/>
  <c r="C49" i="92"/>
  <c r="B49" i="92"/>
  <c r="A49" i="92"/>
  <c r="D47" i="92"/>
  <c r="C47" i="92"/>
  <c r="B47" i="92"/>
  <c r="A47" i="92"/>
  <c r="A32" i="92"/>
  <c r="B32" i="92"/>
  <c r="C32" i="92"/>
  <c r="D32" i="92"/>
  <c r="A33" i="92"/>
  <c r="B33" i="92"/>
  <c r="C33" i="92"/>
  <c r="D33" i="92"/>
  <c r="A34" i="92"/>
  <c r="B34" i="92"/>
  <c r="C34" i="92"/>
  <c r="D34" i="92"/>
  <c r="A35" i="92"/>
  <c r="B35" i="92"/>
  <c r="C35" i="92"/>
  <c r="D35" i="92"/>
  <c r="A36" i="92"/>
  <c r="B36" i="92"/>
  <c r="C36" i="92"/>
  <c r="D36" i="92"/>
  <c r="A37" i="92"/>
  <c r="B37" i="92"/>
  <c r="C37" i="92"/>
  <c r="D37" i="92"/>
  <c r="A38" i="92"/>
  <c r="B38" i="92"/>
  <c r="C38" i="92"/>
  <c r="D38" i="92"/>
  <c r="A39" i="92"/>
  <c r="B39" i="92"/>
  <c r="C39" i="92"/>
  <c r="D39" i="92"/>
  <c r="A40" i="92"/>
  <c r="B40" i="92"/>
  <c r="C40" i="92"/>
  <c r="D40" i="92"/>
  <c r="A41" i="92"/>
  <c r="B41" i="92"/>
  <c r="C41" i="92"/>
  <c r="D41" i="92"/>
  <c r="A42" i="92"/>
  <c r="B42" i="92"/>
  <c r="C42" i="92"/>
  <c r="D42" i="92"/>
  <c r="A43" i="92"/>
  <c r="B43" i="92"/>
  <c r="C43" i="92"/>
  <c r="D43" i="92"/>
  <c r="A44" i="92"/>
  <c r="B44" i="92"/>
  <c r="C44" i="92"/>
  <c r="D44" i="92"/>
  <c r="D31" i="92"/>
  <c r="C31" i="92"/>
  <c r="B31" i="92"/>
  <c r="A31" i="92"/>
  <c r="A4" i="92"/>
  <c r="A30" i="92"/>
  <c r="A11" i="92"/>
  <c r="B11" i="92"/>
  <c r="C11" i="92"/>
  <c r="D11" i="92"/>
  <c r="E11" i="92"/>
  <c r="A12" i="92"/>
  <c r="B12" i="92"/>
  <c r="C12" i="92"/>
  <c r="D12" i="92"/>
  <c r="E12" i="92"/>
  <c r="A13" i="92"/>
  <c r="B13" i="92"/>
  <c r="C13" i="92"/>
  <c r="D13" i="92"/>
  <c r="E13" i="92"/>
  <c r="A14" i="92"/>
  <c r="B14" i="92"/>
  <c r="C14" i="92"/>
  <c r="D14" i="92"/>
  <c r="E14" i="92"/>
  <c r="A15" i="92"/>
  <c r="B15" i="92"/>
  <c r="C15" i="92"/>
  <c r="D15" i="92"/>
  <c r="E15" i="92"/>
  <c r="A16" i="92"/>
  <c r="B16" i="92"/>
  <c r="C16" i="92"/>
  <c r="D16" i="92"/>
  <c r="E16" i="92"/>
  <c r="A17" i="92"/>
  <c r="B17" i="92"/>
  <c r="C17" i="92"/>
  <c r="D17" i="92"/>
  <c r="E17" i="92"/>
  <c r="A18" i="92"/>
  <c r="B18" i="92"/>
  <c r="C18" i="92"/>
  <c r="D18" i="92"/>
  <c r="E18" i="92"/>
  <c r="A19" i="92"/>
  <c r="B19" i="92"/>
  <c r="C19" i="92"/>
  <c r="D19" i="92"/>
  <c r="E19" i="92"/>
  <c r="A20" i="92"/>
  <c r="B20" i="92"/>
  <c r="C20" i="92"/>
  <c r="D20" i="92"/>
  <c r="E20" i="92"/>
  <c r="A21" i="92"/>
  <c r="B21" i="92"/>
  <c r="C21" i="92"/>
  <c r="D21" i="92"/>
  <c r="E21" i="92"/>
  <c r="A22" i="92"/>
  <c r="B22" i="92"/>
  <c r="C22" i="92"/>
  <c r="D22" i="92"/>
  <c r="E22" i="92"/>
  <c r="A23" i="92"/>
  <c r="B23" i="92"/>
  <c r="C23" i="92"/>
  <c r="D23" i="92"/>
  <c r="E23" i="92"/>
  <c r="A24" i="92"/>
  <c r="B24" i="92"/>
  <c r="C24" i="92"/>
  <c r="D24" i="92"/>
  <c r="E24" i="92"/>
  <c r="A25" i="92"/>
  <c r="B25" i="92"/>
  <c r="C25" i="92"/>
  <c r="D25" i="92"/>
  <c r="E25" i="92"/>
  <c r="A26" i="92"/>
  <c r="B26" i="92"/>
  <c r="C26" i="92"/>
  <c r="D26" i="92"/>
  <c r="E26" i="92"/>
  <c r="A27" i="92"/>
  <c r="B27" i="92"/>
  <c r="C27" i="92"/>
  <c r="D27" i="92"/>
  <c r="E27" i="92"/>
  <c r="A28" i="92"/>
  <c r="B28" i="92"/>
  <c r="C28" i="92"/>
  <c r="D28" i="92"/>
  <c r="E28" i="92"/>
  <c r="A6" i="92"/>
  <c r="B6" i="92"/>
  <c r="C6" i="92"/>
  <c r="D6" i="92"/>
  <c r="E6" i="92"/>
  <c r="A7" i="92"/>
  <c r="B7" i="92"/>
  <c r="C7" i="92"/>
  <c r="D7" i="92"/>
  <c r="E7" i="92"/>
  <c r="A8" i="92"/>
  <c r="B8" i="92"/>
  <c r="C8" i="92"/>
  <c r="D8" i="92"/>
  <c r="E8" i="92"/>
  <c r="A9" i="92"/>
  <c r="B9" i="92"/>
  <c r="C9" i="92"/>
  <c r="D9" i="92"/>
  <c r="E9" i="92"/>
  <c r="A10" i="92"/>
  <c r="B10" i="92"/>
  <c r="C10" i="92"/>
  <c r="D10" i="92"/>
  <c r="E10" i="92"/>
  <c r="E5" i="92"/>
  <c r="D5" i="92"/>
  <c r="C5" i="92"/>
  <c r="B5" i="92"/>
  <c r="A5" i="92"/>
  <c r="D59" i="6" l="1"/>
  <c r="AK59" i="6" l="1"/>
  <c r="AJ59" i="6"/>
  <c r="AG59" i="6"/>
  <c r="AF59" i="6"/>
  <c r="AC59" i="6"/>
  <c r="AB59" i="6"/>
  <c r="AW59" i="6"/>
  <c r="AV59" i="6"/>
  <c r="AS59" i="6"/>
  <c r="AR59" i="6"/>
  <c r="AO59" i="6"/>
  <c r="AN59" i="6"/>
  <c r="Q59" i="6"/>
  <c r="P59" i="6"/>
  <c r="M59" i="6"/>
  <c r="L59" i="6"/>
  <c r="I59" i="6"/>
  <c r="H59" i="6"/>
  <c r="E59" i="6"/>
  <c r="Z58" i="6"/>
  <c r="Z57" i="6"/>
  <c r="Z56" i="6"/>
  <c r="V58" i="6"/>
  <c r="V57" i="6"/>
  <c r="V56" i="6"/>
  <c r="R58" i="6"/>
  <c r="R57" i="6"/>
  <c r="R56" i="6"/>
  <c r="N58" i="6"/>
  <c r="N57" i="6"/>
  <c r="N56" i="6"/>
  <c r="J58" i="6"/>
  <c r="J57" i="6"/>
  <c r="J56" i="6"/>
  <c r="F57" i="6"/>
  <c r="F58" i="6"/>
  <c r="Y59" i="6"/>
  <c r="X59" i="6"/>
  <c r="U59" i="6"/>
  <c r="T59" i="6"/>
  <c r="AE57" i="6"/>
  <c r="AD57" i="6" s="1"/>
  <c r="AI57" i="6"/>
  <c r="AH57" i="6" s="1"/>
  <c r="AM57" i="6"/>
  <c r="AL57" i="6" s="1"/>
  <c r="AQ57" i="6"/>
  <c r="AP57" i="6" s="1"/>
  <c r="AU57" i="6"/>
  <c r="AT57" i="6" s="1"/>
  <c r="AY57" i="6"/>
  <c r="AX57" i="6" s="1"/>
  <c r="AE58" i="6"/>
  <c r="AD58" i="6" s="1"/>
  <c r="AI58" i="6"/>
  <c r="AH58" i="6" s="1"/>
  <c r="AM58" i="6"/>
  <c r="AL58" i="6" s="1"/>
  <c r="AQ58" i="6"/>
  <c r="AP58" i="6" s="1"/>
  <c r="AU58" i="6"/>
  <c r="AT58" i="6" s="1"/>
  <c r="AY58" i="6"/>
  <c r="AX58" i="6" s="1"/>
  <c r="AY56" i="6"/>
  <c r="AX56" i="6" s="1"/>
  <c r="AU56" i="6"/>
  <c r="AT56" i="6" s="1"/>
  <c r="AQ56" i="6"/>
  <c r="AP56" i="6" s="1"/>
  <c r="AM56" i="6"/>
  <c r="AI56" i="6"/>
  <c r="AH56" i="6" s="1"/>
  <c r="AE56" i="6"/>
  <c r="AD56" i="6" s="1"/>
  <c r="F56" i="6"/>
  <c r="BE52" i="6"/>
  <c r="BD52" i="6"/>
  <c r="BC52" i="6"/>
  <c r="BB52" i="6"/>
  <c r="BA52" i="6"/>
  <c r="AZ52" i="6"/>
  <c r="AY52" i="6"/>
  <c r="AX52" i="6" s="1"/>
  <c r="AU52" i="6"/>
  <c r="AT52" i="6" s="1"/>
  <c r="AQ52" i="6"/>
  <c r="AP52" i="6" s="1"/>
  <c r="AM52" i="6"/>
  <c r="AL52" i="6" s="1"/>
  <c r="AI52" i="6"/>
  <c r="AH52" i="6" s="1"/>
  <c r="AE52" i="6"/>
  <c r="AD52" i="6" s="1"/>
  <c r="AA52" i="6"/>
  <c r="Z52" i="6"/>
  <c r="W52" i="6"/>
  <c r="V52" i="6"/>
  <c r="S52" i="6"/>
  <c r="R52" i="6" s="1"/>
  <c r="O52" i="6"/>
  <c r="N52" i="6" s="1"/>
  <c r="K52" i="6"/>
  <c r="J52" i="6"/>
  <c r="G52" i="6"/>
  <c r="F52" i="6" s="1"/>
  <c r="BE59" i="6" l="1"/>
  <c r="BD59" i="6"/>
  <c r="AL56" i="6"/>
  <c r="BA59" i="6"/>
  <c r="BC59" i="6"/>
  <c r="BB59" i="6"/>
  <c r="AZ59" i="6"/>
  <c r="BG52" i="6"/>
  <c r="BF52" i="6"/>
  <c r="BG59" i="6" l="1"/>
  <c r="BF59" i="6"/>
  <c r="P65" i="92"/>
  <c r="Q65" i="92"/>
  <c r="R65" i="92"/>
  <c r="S65" i="92"/>
  <c r="T65" i="92"/>
  <c r="U65" i="92"/>
  <c r="V65" i="92"/>
  <c r="W65" i="92"/>
  <c r="X65" i="92"/>
  <c r="Y65" i="92"/>
  <c r="Z65" i="92"/>
  <c r="AA65" i="92"/>
  <c r="AB65" i="92"/>
  <c r="AC65" i="92"/>
  <c r="AB148" i="92" l="1"/>
  <c r="AC148" i="92" s="1"/>
  <c r="Z148" i="92"/>
  <c r="AA148" i="92" s="1"/>
  <c r="X148" i="92"/>
  <c r="Y148" i="92" s="1"/>
  <c r="V148" i="92"/>
  <c r="T148" i="92"/>
  <c r="R148" i="92"/>
  <c r="P148" i="92"/>
  <c r="N148" i="92"/>
  <c r="L148" i="92"/>
  <c r="J148" i="92"/>
  <c r="H148" i="92"/>
  <c r="F148" i="92"/>
  <c r="O148" i="92" l="1"/>
  <c r="Q148" i="92"/>
  <c r="S148" i="92"/>
  <c r="U148" i="92"/>
  <c r="G148" i="92"/>
  <c r="W148" i="92"/>
  <c r="I148" i="92"/>
  <c r="K148" i="92"/>
  <c r="M148" i="92"/>
  <c r="N65" i="92"/>
  <c r="O65" i="92"/>
  <c r="AC167" i="92" l="1"/>
  <c r="AB167" i="92"/>
  <c r="AA167" i="92"/>
  <c r="Z167" i="92"/>
  <c r="Y167" i="92"/>
  <c r="X167" i="92"/>
  <c r="W167" i="92"/>
  <c r="V167" i="92"/>
  <c r="U167" i="92"/>
  <c r="T167" i="92"/>
  <c r="S167" i="92"/>
  <c r="R167" i="92"/>
  <c r="Q167" i="92"/>
  <c r="P167" i="92"/>
  <c r="O167" i="92"/>
  <c r="N167" i="92"/>
  <c r="M167" i="92"/>
  <c r="L167" i="92"/>
  <c r="K167" i="92"/>
  <c r="J167" i="92"/>
  <c r="I167" i="92"/>
  <c r="H167" i="92"/>
  <c r="G167" i="92"/>
  <c r="F167" i="92"/>
  <c r="AC164" i="92"/>
  <c r="AB164" i="92"/>
  <c r="AA164" i="92"/>
  <c r="Z164" i="92"/>
  <c r="Y164" i="92"/>
  <c r="X164" i="92"/>
  <c r="W164" i="92"/>
  <c r="V164" i="92"/>
  <c r="U164" i="92"/>
  <c r="T164" i="92"/>
  <c r="S164" i="92"/>
  <c r="R164" i="92"/>
  <c r="Q164" i="92"/>
  <c r="P164" i="92"/>
  <c r="O164" i="92"/>
  <c r="N164" i="92"/>
  <c r="G164" i="92"/>
  <c r="F164" i="92"/>
  <c r="AC163" i="92"/>
  <c r="AB163" i="92"/>
  <c r="AA163" i="92"/>
  <c r="Z163" i="92"/>
  <c r="Y163" i="92"/>
  <c r="X163" i="92"/>
  <c r="W163" i="92"/>
  <c r="V163" i="92"/>
  <c r="U163" i="92"/>
  <c r="T163" i="92"/>
  <c r="S163" i="92"/>
  <c r="R163" i="92"/>
  <c r="Q163" i="92"/>
  <c r="P163" i="92"/>
  <c r="O163" i="92"/>
  <c r="N163" i="92"/>
  <c r="M163" i="92"/>
  <c r="L163" i="92"/>
  <c r="K163" i="92"/>
  <c r="J163" i="92"/>
  <c r="I163" i="92"/>
  <c r="H163" i="92"/>
  <c r="G163" i="92"/>
  <c r="F163" i="92"/>
  <c r="AC161" i="92"/>
  <c r="AB161" i="92"/>
  <c r="AA161" i="92"/>
  <c r="Z161" i="92"/>
  <c r="Y161" i="92"/>
  <c r="X161" i="92"/>
  <c r="W161" i="92"/>
  <c r="V161" i="92"/>
  <c r="U161" i="92"/>
  <c r="T161" i="92"/>
  <c r="S161" i="92"/>
  <c r="R161" i="92"/>
  <c r="Q161" i="92"/>
  <c r="P161" i="92"/>
  <c r="O161" i="92"/>
  <c r="N161" i="92"/>
  <c r="M161" i="92"/>
  <c r="L161" i="92"/>
  <c r="K161" i="92"/>
  <c r="J161" i="92"/>
  <c r="I161" i="92"/>
  <c r="H161" i="92"/>
  <c r="G161" i="92"/>
  <c r="F161" i="92"/>
  <c r="AC165" i="92" l="1"/>
  <c r="AA165" i="92"/>
  <c r="F165" i="92"/>
  <c r="G165" i="92"/>
  <c r="J165" i="92"/>
  <c r="L165" i="92"/>
  <c r="K165" i="92"/>
  <c r="M165" i="92"/>
  <c r="Y165" i="92"/>
  <c r="P165" i="92"/>
  <c r="W165" i="92"/>
  <c r="U165" i="92"/>
  <c r="S165" i="92"/>
  <c r="X165" i="92"/>
  <c r="Q165" i="92"/>
  <c r="R165" i="92"/>
  <c r="Z165" i="92"/>
  <c r="O165" i="92"/>
  <c r="AI167" i="92"/>
  <c r="T165" i="92"/>
  <c r="AB165" i="92"/>
  <c r="N165" i="92"/>
  <c r="V165" i="92"/>
  <c r="AH163" i="92"/>
  <c r="AH167" i="92"/>
  <c r="AE163" i="92"/>
  <c r="AF161" i="92"/>
  <c r="AF163" i="92"/>
  <c r="AG161" i="92"/>
  <c r="AG167" i="92"/>
  <c r="AH161" i="92"/>
  <c r="AG163" i="92"/>
  <c r="AI161" i="92"/>
  <c r="AH164" i="92"/>
  <c r="AF167" i="92"/>
  <c r="AI164" i="92"/>
  <c r="AD163" i="92"/>
  <c r="AD167" i="92"/>
  <c r="AI163" i="92"/>
  <c r="AE167" i="92"/>
  <c r="AD161" i="92"/>
  <c r="AE161" i="92"/>
  <c r="AI165" i="92" l="1"/>
  <c r="AH165" i="92"/>
  <c r="L65" i="92"/>
  <c r="M65" i="92"/>
  <c r="AB19" i="92" l="1"/>
  <c r="Z19" i="92"/>
  <c r="X19" i="92"/>
  <c r="T19" i="92"/>
  <c r="R19" i="92"/>
  <c r="P19" i="92"/>
  <c r="N19" i="92"/>
  <c r="L19" i="92"/>
  <c r="J19" i="92"/>
  <c r="H19" i="92"/>
  <c r="F19" i="92"/>
  <c r="I19" i="92" l="1"/>
  <c r="G19" i="92"/>
  <c r="K19" i="92"/>
  <c r="AC64" i="92"/>
  <c r="AB64" i="92"/>
  <c r="AA64" i="92"/>
  <c r="Z64" i="92"/>
  <c r="Y64" i="92"/>
  <c r="X64" i="92"/>
  <c r="W64" i="92"/>
  <c r="V64" i="92"/>
  <c r="U64" i="92"/>
  <c r="T64" i="92"/>
  <c r="S64" i="92"/>
  <c r="R64" i="92"/>
  <c r="Q64" i="92"/>
  <c r="P64" i="92"/>
  <c r="O64" i="92"/>
  <c r="N64" i="92"/>
  <c r="M64" i="92"/>
  <c r="L64" i="92"/>
  <c r="K64" i="92"/>
  <c r="J64" i="92"/>
  <c r="I64" i="92"/>
  <c r="H64" i="92"/>
  <c r="G64" i="92"/>
  <c r="F64" i="92"/>
  <c r="AB79" i="92" l="1"/>
  <c r="Y23" i="61" s="1"/>
  <c r="Z79" i="92"/>
  <c r="W23" i="61" s="1"/>
  <c r="X79" i="92"/>
  <c r="U23" i="61" s="1"/>
  <c r="T79" i="92"/>
  <c r="R79" i="92"/>
  <c r="P79" i="92"/>
  <c r="N79" i="92"/>
  <c r="H79" i="92"/>
  <c r="F79" i="92"/>
  <c r="AC76" i="92"/>
  <c r="AB76" i="92"/>
  <c r="AA76" i="92"/>
  <c r="Z76" i="92"/>
  <c r="Y76" i="92"/>
  <c r="X76" i="92"/>
  <c r="W76" i="92"/>
  <c r="V76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O23" i="61" l="1"/>
  <c r="Q23" i="61"/>
  <c r="G79" i="92"/>
  <c r="M23" i="61"/>
  <c r="I79" i="92"/>
  <c r="K23" i="61"/>
  <c r="I76" i="92"/>
  <c r="H76" i="92"/>
  <c r="G76" i="92"/>
  <c r="F76" i="92"/>
  <c r="F153" i="92" l="1"/>
  <c r="G153" i="92"/>
  <c r="H153" i="92"/>
  <c r="I153" i="92"/>
  <c r="J153" i="92"/>
  <c r="K153" i="92"/>
  <c r="L153" i="92"/>
  <c r="M153" i="92"/>
  <c r="N153" i="92"/>
  <c r="O153" i="92"/>
  <c r="P153" i="92"/>
  <c r="Q153" i="92"/>
  <c r="R153" i="92"/>
  <c r="S153" i="92"/>
  <c r="T153" i="92"/>
  <c r="U153" i="92"/>
  <c r="V153" i="92"/>
  <c r="W153" i="92"/>
  <c r="X153" i="92"/>
  <c r="Y153" i="92"/>
  <c r="Z153" i="92"/>
  <c r="AA153" i="92"/>
  <c r="AB153" i="92"/>
  <c r="AC153" i="92"/>
  <c r="AB102" i="92" l="1"/>
  <c r="Z102" i="92"/>
  <c r="X102" i="92"/>
  <c r="V102" i="92"/>
  <c r="T102" i="92"/>
  <c r="R102" i="92"/>
  <c r="P102" i="92"/>
  <c r="N102" i="92"/>
  <c r="L102" i="92"/>
  <c r="J102" i="92"/>
  <c r="H102" i="92"/>
  <c r="F102" i="92"/>
  <c r="I102" i="92" l="1"/>
  <c r="G102" i="92"/>
  <c r="AA16" i="6"/>
  <c r="W16" i="6"/>
  <c r="S16" i="6"/>
  <c r="O16" i="6"/>
  <c r="K16" i="6"/>
  <c r="G16" i="6"/>
  <c r="F28" i="92"/>
  <c r="G28" i="92" l="1"/>
  <c r="AB146" i="92"/>
  <c r="Z146" i="92"/>
  <c r="X146" i="92"/>
  <c r="T146" i="92"/>
  <c r="R146" i="92"/>
  <c r="P146" i="92"/>
  <c r="N146" i="92"/>
  <c r="L146" i="92"/>
  <c r="J146" i="92"/>
  <c r="F146" i="92"/>
  <c r="AB144" i="92"/>
  <c r="Z144" i="92"/>
  <c r="X144" i="92"/>
  <c r="T144" i="92"/>
  <c r="R144" i="92"/>
  <c r="P144" i="92"/>
  <c r="N144" i="92"/>
  <c r="L144" i="92"/>
  <c r="J144" i="92"/>
  <c r="F144" i="92"/>
  <c r="AB107" i="92"/>
  <c r="Z107" i="92"/>
  <c r="X107" i="92"/>
  <c r="V107" i="92"/>
  <c r="T107" i="92"/>
  <c r="R107" i="92"/>
  <c r="P107" i="92"/>
  <c r="N107" i="92"/>
  <c r="L107" i="92"/>
  <c r="J107" i="92"/>
  <c r="F107" i="92"/>
  <c r="AB103" i="92"/>
  <c r="Z103" i="92"/>
  <c r="X103" i="92"/>
  <c r="T103" i="92"/>
  <c r="R103" i="92"/>
  <c r="P103" i="92"/>
  <c r="N103" i="92"/>
  <c r="L103" i="92"/>
  <c r="J103" i="92"/>
  <c r="F103" i="92"/>
  <c r="AB97" i="92"/>
  <c r="Z97" i="92"/>
  <c r="X97" i="92"/>
  <c r="V97" i="92"/>
  <c r="T97" i="92"/>
  <c r="R97" i="92"/>
  <c r="P97" i="92"/>
  <c r="N97" i="92"/>
  <c r="L97" i="92"/>
  <c r="J97" i="92"/>
  <c r="H97" i="92"/>
  <c r="F97" i="92"/>
  <c r="AB95" i="92"/>
  <c r="Y31" i="61" s="1"/>
  <c r="Z95" i="92"/>
  <c r="W31" i="61" s="1"/>
  <c r="X95" i="92"/>
  <c r="U31" i="61" s="1"/>
  <c r="V95" i="92"/>
  <c r="T95" i="92"/>
  <c r="R95" i="92"/>
  <c r="P95" i="92"/>
  <c r="N95" i="92"/>
  <c r="L95" i="92"/>
  <c r="J95" i="92"/>
  <c r="H95" i="92"/>
  <c r="F95" i="92"/>
  <c r="Z93" i="92"/>
  <c r="W29" i="61" s="1"/>
  <c r="X93" i="92"/>
  <c r="U29" i="61" s="1"/>
  <c r="T93" i="92"/>
  <c r="R93" i="92"/>
  <c r="P93" i="92"/>
  <c r="N93" i="92"/>
  <c r="L93" i="92"/>
  <c r="J93" i="92"/>
  <c r="F93" i="92"/>
  <c r="AB88" i="92"/>
  <c r="Z88" i="92"/>
  <c r="X88" i="92"/>
  <c r="T88" i="92"/>
  <c r="R88" i="92"/>
  <c r="P88" i="92"/>
  <c r="N88" i="92"/>
  <c r="L88" i="92"/>
  <c r="J88" i="92"/>
  <c r="F88" i="92"/>
  <c r="AB85" i="92"/>
  <c r="Z85" i="92"/>
  <c r="X85" i="92"/>
  <c r="T85" i="92"/>
  <c r="R85" i="92"/>
  <c r="P85" i="92"/>
  <c r="N85" i="92"/>
  <c r="L85" i="92"/>
  <c r="J85" i="92"/>
  <c r="F85" i="92"/>
  <c r="L79" i="92"/>
  <c r="J79" i="92"/>
  <c r="AB75" i="92"/>
  <c r="Z75" i="92"/>
  <c r="X75" i="92"/>
  <c r="V75" i="92"/>
  <c r="T75" i="92"/>
  <c r="R75" i="92"/>
  <c r="P75" i="92"/>
  <c r="N75" i="92"/>
  <c r="L75" i="92"/>
  <c r="J75" i="92"/>
  <c r="H75" i="92"/>
  <c r="F75" i="92"/>
  <c r="AB72" i="92"/>
  <c r="Z72" i="92"/>
  <c r="X72" i="92"/>
  <c r="T72" i="92"/>
  <c r="R72" i="92"/>
  <c r="P72" i="92"/>
  <c r="N72" i="92"/>
  <c r="L72" i="92"/>
  <c r="J72" i="92"/>
  <c r="F72" i="92"/>
  <c r="AB69" i="92"/>
  <c r="Y17" i="61" s="1"/>
  <c r="Z69" i="92"/>
  <c r="W17" i="61" s="1"/>
  <c r="X69" i="92"/>
  <c r="U17" i="61" s="1"/>
  <c r="T69" i="92"/>
  <c r="R69" i="92"/>
  <c r="P69" i="92"/>
  <c r="N69" i="92"/>
  <c r="L69" i="92"/>
  <c r="J69" i="92"/>
  <c r="F69" i="92"/>
  <c r="J65" i="92"/>
  <c r="H65" i="92"/>
  <c r="F65" i="92"/>
  <c r="Z61" i="92"/>
  <c r="X61" i="92"/>
  <c r="V61" i="92"/>
  <c r="T61" i="92"/>
  <c r="R61" i="92"/>
  <c r="P61" i="92"/>
  <c r="N61" i="92"/>
  <c r="L61" i="92"/>
  <c r="F61" i="92"/>
  <c r="Z60" i="92"/>
  <c r="X60" i="92"/>
  <c r="V60" i="92"/>
  <c r="T60" i="92"/>
  <c r="R60" i="92"/>
  <c r="P60" i="92"/>
  <c r="N60" i="92"/>
  <c r="L60" i="92"/>
  <c r="F60" i="92"/>
  <c r="Z59" i="92"/>
  <c r="X59" i="92"/>
  <c r="V59" i="92"/>
  <c r="T59" i="92"/>
  <c r="R59" i="92"/>
  <c r="P59" i="92"/>
  <c r="N59" i="92"/>
  <c r="L59" i="92"/>
  <c r="F59" i="92"/>
  <c r="Z58" i="92"/>
  <c r="X58" i="92"/>
  <c r="V58" i="92"/>
  <c r="T58" i="92"/>
  <c r="R58" i="92"/>
  <c r="P58" i="92"/>
  <c r="N58" i="92"/>
  <c r="L58" i="92"/>
  <c r="F58" i="92"/>
  <c r="Z57" i="92"/>
  <c r="X57" i="92"/>
  <c r="V57" i="92"/>
  <c r="T57" i="92"/>
  <c r="R57" i="92"/>
  <c r="P57" i="92"/>
  <c r="N57" i="92"/>
  <c r="L57" i="92"/>
  <c r="F57" i="92"/>
  <c r="Z56" i="92"/>
  <c r="X56" i="92"/>
  <c r="V56" i="92"/>
  <c r="T56" i="92"/>
  <c r="R56" i="92"/>
  <c r="P56" i="92"/>
  <c r="N56" i="92"/>
  <c r="L56" i="92"/>
  <c r="F56" i="92"/>
  <c r="Z54" i="92"/>
  <c r="X54" i="92"/>
  <c r="V54" i="92"/>
  <c r="T54" i="92"/>
  <c r="R54" i="92"/>
  <c r="P54" i="92"/>
  <c r="N54" i="92"/>
  <c r="L54" i="92"/>
  <c r="F54" i="92"/>
  <c r="Z52" i="92"/>
  <c r="X52" i="92"/>
  <c r="V52" i="92"/>
  <c r="T52" i="92"/>
  <c r="R52" i="92"/>
  <c r="P52" i="92"/>
  <c r="N52" i="92"/>
  <c r="L52" i="92"/>
  <c r="F52" i="92"/>
  <c r="AB47" i="92"/>
  <c r="Y9" i="61" s="1"/>
  <c r="Z47" i="92"/>
  <c r="W9" i="61" s="1"/>
  <c r="X47" i="92"/>
  <c r="U9" i="61" s="1"/>
  <c r="V47" i="92"/>
  <c r="T47" i="92"/>
  <c r="R47" i="92"/>
  <c r="P47" i="92"/>
  <c r="N47" i="92"/>
  <c r="L47" i="92"/>
  <c r="F47" i="92"/>
  <c r="Z37" i="92"/>
  <c r="X37" i="92"/>
  <c r="T37" i="92"/>
  <c r="R37" i="92"/>
  <c r="P37" i="92"/>
  <c r="N37" i="92"/>
  <c r="L37" i="92"/>
  <c r="J37" i="92"/>
  <c r="F37" i="92"/>
  <c r="AB34" i="92"/>
  <c r="Z34" i="92"/>
  <c r="X34" i="92"/>
  <c r="V34" i="92"/>
  <c r="T34" i="92"/>
  <c r="R34" i="92"/>
  <c r="P34" i="92"/>
  <c r="N34" i="92"/>
  <c r="L34" i="92"/>
  <c r="F34" i="92"/>
  <c r="AB32" i="92"/>
  <c r="Z32" i="92"/>
  <c r="X32" i="92"/>
  <c r="T32" i="92"/>
  <c r="R32" i="92"/>
  <c r="P32" i="92"/>
  <c r="N32" i="92"/>
  <c r="L32" i="92"/>
  <c r="F32" i="92"/>
  <c r="AB31" i="92"/>
  <c r="Z31" i="92"/>
  <c r="X31" i="92"/>
  <c r="V31" i="92"/>
  <c r="T31" i="92"/>
  <c r="R31" i="92"/>
  <c r="P31" i="92"/>
  <c r="N31" i="92"/>
  <c r="L31" i="92"/>
  <c r="F31" i="92"/>
  <c r="AB22" i="92"/>
  <c r="Z22" i="92"/>
  <c r="X22" i="92"/>
  <c r="V22" i="92"/>
  <c r="T22" i="92"/>
  <c r="R22" i="92"/>
  <c r="P22" i="92"/>
  <c r="N22" i="92"/>
  <c r="L22" i="92"/>
  <c r="AB14" i="92"/>
  <c r="Z14" i="92"/>
  <c r="X14" i="92"/>
  <c r="T14" i="92"/>
  <c r="R14" i="92"/>
  <c r="P14" i="92"/>
  <c r="N14" i="92"/>
  <c r="L14" i="92"/>
  <c r="F14" i="92"/>
  <c r="AB13" i="92"/>
  <c r="Z13" i="92"/>
  <c r="X13" i="92"/>
  <c r="T13" i="92"/>
  <c r="R13" i="92"/>
  <c r="P13" i="92"/>
  <c r="N13" i="92"/>
  <c r="L13" i="92"/>
  <c r="F13" i="92"/>
  <c r="F22" i="92"/>
  <c r="K17" i="61" l="1"/>
  <c r="O29" i="61"/>
  <c r="I31" i="61"/>
  <c r="I9" i="61"/>
  <c r="M17" i="61"/>
  <c r="Q29" i="61"/>
  <c r="K31" i="61"/>
  <c r="K9" i="61"/>
  <c r="O17" i="61"/>
  <c r="M31" i="61"/>
  <c r="M9" i="61"/>
  <c r="Q17" i="61"/>
  <c r="O31" i="61"/>
  <c r="O9" i="61"/>
  <c r="G29" i="61"/>
  <c r="Q31" i="61"/>
  <c r="Q9" i="61"/>
  <c r="G23" i="61"/>
  <c r="I29" i="61"/>
  <c r="S31" i="61"/>
  <c r="S9" i="61"/>
  <c r="G17" i="61"/>
  <c r="I23" i="61"/>
  <c r="K29" i="61"/>
  <c r="I17" i="61"/>
  <c r="M29" i="61"/>
  <c r="G31" i="61"/>
  <c r="E30" i="90"/>
  <c r="C30" i="90"/>
  <c r="E31" i="89"/>
  <c r="C31" i="89"/>
  <c r="E31" i="88"/>
  <c r="C31" i="88"/>
  <c r="E31" i="87"/>
  <c r="C31" i="87"/>
  <c r="E31" i="86"/>
  <c r="C31" i="86"/>
  <c r="E31" i="85"/>
  <c r="C31" i="85"/>
  <c r="E31" i="84"/>
  <c r="C31" i="84"/>
  <c r="E31" i="83"/>
  <c r="C31" i="83"/>
  <c r="E31" i="82"/>
  <c r="C31" i="82"/>
  <c r="E31" i="81"/>
  <c r="C31" i="81"/>
  <c r="E31" i="80"/>
  <c r="C31" i="80"/>
  <c r="E31" i="79" l="1"/>
  <c r="C31" i="79"/>
  <c r="E31" i="78"/>
  <c r="C31" i="78"/>
  <c r="E31" i="77"/>
  <c r="C31" i="77"/>
  <c r="E31" i="76"/>
  <c r="C31" i="76"/>
  <c r="E31" i="75"/>
  <c r="C31" i="75"/>
  <c r="E31" i="74"/>
  <c r="C31" i="74"/>
  <c r="E31" i="73"/>
  <c r="C31" i="73"/>
  <c r="E31" i="72"/>
  <c r="C31" i="72"/>
  <c r="E31" i="71"/>
  <c r="C31" i="71"/>
  <c r="E31" i="70"/>
  <c r="C31" i="70"/>
  <c r="E31" i="69"/>
  <c r="C31" i="69"/>
  <c r="AC159" i="92" l="1"/>
  <c r="Z47" i="61" s="1"/>
  <c r="AB159" i="92"/>
  <c r="Y47" i="61" s="1"/>
  <c r="AA159" i="92"/>
  <c r="X47" i="61" s="1"/>
  <c r="Z159" i="92"/>
  <c r="W47" i="61" s="1"/>
  <c r="Y159" i="92"/>
  <c r="V47" i="61" s="1"/>
  <c r="X159" i="92"/>
  <c r="U47" i="61" s="1"/>
  <c r="W159" i="92"/>
  <c r="V159" i="92"/>
  <c r="U159" i="92"/>
  <c r="T159" i="92"/>
  <c r="S159" i="92"/>
  <c r="R159" i="92"/>
  <c r="Q159" i="92"/>
  <c r="P159" i="92"/>
  <c r="O159" i="92"/>
  <c r="N159" i="92"/>
  <c r="M159" i="92"/>
  <c r="L159" i="92"/>
  <c r="K159" i="92"/>
  <c r="J159" i="92"/>
  <c r="I159" i="92"/>
  <c r="H159" i="92"/>
  <c r="G159" i="92"/>
  <c r="F159" i="92"/>
  <c r="AC156" i="92"/>
  <c r="AB156" i="92"/>
  <c r="AA156" i="92"/>
  <c r="Z156" i="92"/>
  <c r="Y156" i="92"/>
  <c r="X156" i="92"/>
  <c r="W156" i="92"/>
  <c r="V156" i="92"/>
  <c r="U156" i="92"/>
  <c r="T156" i="92"/>
  <c r="S156" i="92"/>
  <c r="R156" i="92"/>
  <c r="Q156" i="92"/>
  <c r="P156" i="92"/>
  <c r="O156" i="92"/>
  <c r="N156" i="92"/>
  <c r="M156" i="92"/>
  <c r="L156" i="92"/>
  <c r="K156" i="92"/>
  <c r="J156" i="92"/>
  <c r="I156" i="92"/>
  <c r="H156" i="92"/>
  <c r="G156" i="92"/>
  <c r="F156" i="92"/>
  <c r="AC155" i="92"/>
  <c r="AB155" i="92"/>
  <c r="AA155" i="92"/>
  <c r="Z155" i="92"/>
  <c r="Y155" i="92"/>
  <c r="X155" i="92"/>
  <c r="W155" i="92"/>
  <c r="V155" i="92"/>
  <c r="U155" i="92"/>
  <c r="T155" i="92"/>
  <c r="S155" i="92"/>
  <c r="R155" i="92"/>
  <c r="Q155" i="92"/>
  <c r="P155" i="92"/>
  <c r="O155" i="92"/>
  <c r="N155" i="92"/>
  <c r="M155" i="92"/>
  <c r="L155" i="92"/>
  <c r="K155" i="92"/>
  <c r="J155" i="92"/>
  <c r="I155" i="92"/>
  <c r="H155" i="92"/>
  <c r="G155" i="92"/>
  <c r="F155" i="92"/>
  <c r="AC154" i="92"/>
  <c r="AB154" i="92"/>
  <c r="AA154" i="92"/>
  <c r="Z154" i="92"/>
  <c r="Y154" i="92"/>
  <c r="X154" i="92"/>
  <c r="W154" i="92"/>
  <c r="V154" i="92"/>
  <c r="U154" i="92"/>
  <c r="T154" i="92"/>
  <c r="S154" i="92"/>
  <c r="R154" i="92"/>
  <c r="Q154" i="92"/>
  <c r="P154" i="92"/>
  <c r="O154" i="92"/>
  <c r="N154" i="92"/>
  <c r="M154" i="92"/>
  <c r="L154" i="92"/>
  <c r="K154" i="92"/>
  <c r="J154" i="92"/>
  <c r="I154" i="92"/>
  <c r="H154" i="92"/>
  <c r="G154" i="92"/>
  <c r="F154" i="92"/>
  <c r="AA149" i="92"/>
  <c r="Z149" i="92"/>
  <c r="Y149" i="92"/>
  <c r="X149" i="92"/>
  <c r="W149" i="92"/>
  <c r="U149" i="92"/>
  <c r="T149" i="92"/>
  <c r="S149" i="92"/>
  <c r="R149" i="92"/>
  <c r="Q149" i="92"/>
  <c r="P149" i="92"/>
  <c r="O149" i="92"/>
  <c r="N149" i="92"/>
  <c r="M149" i="92"/>
  <c r="L149" i="92"/>
  <c r="K149" i="92"/>
  <c r="J149" i="92"/>
  <c r="I149" i="92"/>
  <c r="H149" i="92"/>
  <c r="G149" i="92"/>
  <c r="F149" i="92"/>
  <c r="AC147" i="92"/>
  <c r="AB147" i="92"/>
  <c r="AA147" i="92"/>
  <c r="Z147" i="92"/>
  <c r="Y147" i="92"/>
  <c r="X147" i="92"/>
  <c r="W147" i="92"/>
  <c r="V147" i="92"/>
  <c r="U147" i="92"/>
  <c r="T147" i="92"/>
  <c r="S147" i="92"/>
  <c r="R147" i="92"/>
  <c r="Q147" i="92"/>
  <c r="P147" i="92"/>
  <c r="O147" i="92"/>
  <c r="N147" i="92"/>
  <c r="M147" i="92"/>
  <c r="L147" i="92"/>
  <c r="K147" i="92"/>
  <c r="J147" i="92"/>
  <c r="I147" i="92"/>
  <c r="H147" i="92"/>
  <c r="G147" i="92"/>
  <c r="F147" i="92"/>
  <c r="AC145" i="92"/>
  <c r="AB145" i="92"/>
  <c r="AA145" i="92"/>
  <c r="Z145" i="92"/>
  <c r="Y145" i="92"/>
  <c r="X145" i="92"/>
  <c r="W145" i="92"/>
  <c r="V145" i="92"/>
  <c r="U145" i="92"/>
  <c r="T145" i="92"/>
  <c r="S145" i="92"/>
  <c r="R145" i="92"/>
  <c r="Q145" i="92"/>
  <c r="P145" i="92"/>
  <c r="O145" i="92"/>
  <c r="N145" i="92"/>
  <c r="M145" i="92"/>
  <c r="L145" i="92"/>
  <c r="K145" i="92"/>
  <c r="J145" i="92"/>
  <c r="I145" i="92"/>
  <c r="H145" i="92"/>
  <c r="G145" i="92"/>
  <c r="F145" i="92"/>
  <c r="AC142" i="92"/>
  <c r="Z41" i="61" s="1"/>
  <c r="AB142" i="92"/>
  <c r="Y41" i="61" s="1"/>
  <c r="AA142" i="92"/>
  <c r="X41" i="61" s="1"/>
  <c r="Z142" i="92"/>
  <c r="W41" i="61" s="1"/>
  <c r="Y142" i="92"/>
  <c r="V41" i="61" s="1"/>
  <c r="X142" i="92"/>
  <c r="U41" i="61" s="1"/>
  <c r="U142" i="92"/>
  <c r="T142" i="92"/>
  <c r="S142" i="92"/>
  <c r="R142" i="92"/>
  <c r="Q142" i="92"/>
  <c r="P142" i="92"/>
  <c r="O142" i="92"/>
  <c r="N142" i="92"/>
  <c r="M142" i="92"/>
  <c r="L142" i="92"/>
  <c r="K142" i="92"/>
  <c r="J142" i="92"/>
  <c r="I142" i="92"/>
  <c r="H142" i="92"/>
  <c r="G142" i="92"/>
  <c r="F142" i="92"/>
  <c r="AC140" i="92"/>
  <c r="Z39" i="61" s="1"/>
  <c r="AB140" i="92"/>
  <c r="Y39" i="61" s="1"/>
  <c r="AA140" i="92"/>
  <c r="X39" i="61" s="1"/>
  <c r="Z140" i="92"/>
  <c r="W39" i="61" s="1"/>
  <c r="Y140" i="92"/>
  <c r="V39" i="61" s="1"/>
  <c r="X140" i="92"/>
  <c r="U39" i="61" s="1"/>
  <c r="W140" i="92"/>
  <c r="V140" i="92"/>
  <c r="U140" i="92"/>
  <c r="T140" i="92"/>
  <c r="S140" i="92"/>
  <c r="R140" i="92"/>
  <c r="Q140" i="92"/>
  <c r="P140" i="92"/>
  <c r="O140" i="92"/>
  <c r="N140" i="92"/>
  <c r="M140" i="92"/>
  <c r="L140" i="92"/>
  <c r="K140" i="92"/>
  <c r="J140" i="92"/>
  <c r="I140" i="92"/>
  <c r="H140" i="92"/>
  <c r="G140" i="92"/>
  <c r="F140" i="92"/>
  <c r="AC137" i="92"/>
  <c r="AB137" i="92"/>
  <c r="AA137" i="92"/>
  <c r="Z137" i="92"/>
  <c r="Y137" i="92"/>
  <c r="X137" i="92"/>
  <c r="W137" i="92"/>
  <c r="V137" i="92"/>
  <c r="U137" i="92"/>
  <c r="T137" i="92"/>
  <c r="S137" i="92"/>
  <c r="R137" i="92"/>
  <c r="Q137" i="92"/>
  <c r="P137" i="92"/>
  <c r="O137" i="92"/>
  <c r="N137" i="92"/>
  <c r="M137" i="92"/>
  <c r="L137" i="92"/>
  <c r="K137" i="92"/>
  <c r="J137" i="92"/>
  <c r="I137" i="92"/>
  <c r="H137" i="92"/>
  <c r="G137" i="92"/>
  <c r="F137" i="92"/>
  <c r="AC136" i="92"/>
  <c r="AB136" i="92"/>
  <c r="AA136" i="92"/>
  <c r="Z136" i="92"/>
  <c r="Y136" i="92"/>
  <c r="X136" i="92"/>
  <c r="W136" i="92"/>
  <c r="V136" i="92"/>
  <c r="U136" i="92"/>
  <c r="T136" i="92"/>
  <c r="S136" i="92"/>
  <c r="R136" i="92"/>
  <c r="Q136" i="92"/>
  <c r="P136" i="92"/>
  <c r="O136" i="92"/>
  <c r="N136" i="92"/>
  <c r="M136" i="92"/>
  <c r="L136" i="92"/>
  <c r="K136" i="92"/>
  <c r="J136" i="92"/>
  <c r="I136" i="92"/>
  <c r="H136" i="92"/>
  <c r="G136" i="92"/>
  <c r="F136" i="92"/>
  <c r="AC135" i="92"/>
  <c r="AB135" i="92"/>
  <c r="AA135" i="92"/>
  <c r="Z135" i="92"/>
  <c r="Y135" i="92"/>
  <c r="X135" i="92"/>
  <c r="W135" i="92"/>
  <c r="V135" i="92"/>
  <c r="U135" i="92"/>
  <c r="T135" i="92"/>
  <c r="S135" i="92"/>
  <c r="R135" i="92"/>
  <c r="Q135" i="92"/>
  <c r="P135" i="92"/>
  <c r="O135" i="92"/>
  <c r="N135" i="92"/>
  <c r="M135" i="92"/>
  <c r="L135" i="92"/>
  <c r="K135" i="92"/>
  <c r="J135" i="92"/>
  <c r="I135" i="92"/>
  <c r="H135" i="92"/>
  <c r="G135" i="92"/>
  <c r="F135" i="92"/>
  <c r="AC134" i="92"/>
  <c r="AB134" i="92"/>
  <c r="AA134" i="92"/>
  <c r="Z134" i="92"/>
  <c r="Y134" i="92"/>
  <c r="X134" i="92"/>
  <c r="W134" i="92"/>
  <c r="V134" i="92"/>
  <c r="U134" i="92"/>
  <c r="T134" i="92"/>
  <c r="S134" i="92"/>
  <c r="R134" i="92"/>
  <c r="Q134" i="92"/>
  <c r="P134" i="92"/>
  <c r="M134" i="92"/>
  <c r="L134" i="92"/>
  <c r="K134" i="92"/>
  <c r="J134" i="92"/>
  <c r="I134" i="92"/>
  <c r="H134" i="92"/>
  <c r="G134" i="92"/>
  <c r="F134" i="92"/>
  <c r="AA133" i="92"/>
  <c r="Z133" i="92"/>
  <c r="Y133" i="92"/>
  <c r="X133" i="92"/>
  <c r="W133" i="92"/>
  <c r="V133" i="92"/>
  <c r="U133" i="92"/>
  <c r="T133" i="92"/>
  <c r="S133" i="92"/>
  <c r="R133" i="92"/>
  <c r="Q133" i="92"/>
  <c r="P133" i="92"/>
  <c r="O133" i="92"/>
  <c r="N133" i="92"/>
  <c r="M133" i="92"/>
  <c r="L133" i="92"/>
  <c r="K133" i="92"/>
  <c r="J133" i="92"/>
  <c r="I133" i="92"/>
  <c r="H133" i="92"/>
  <c r="G133" i="92"/>
  <c r="F133" i="92"/>
  <c r="AC132" i="92"/>
  <c r="AB132" i="92"/>
  <c r="AA132" i="92"/>
  <c r="Z132" i="92"/>
  <c r="Y132" i="92"/>
  <c r="X132" i="92"/>
  <c r="W132" i="92"/>
  <c r="V132" i="92"/>
  <c r="U132" i="92"/>
  <c r="T132" i="92"/>
  <c r="S132" i="92"/>
  <c r="R132" i="92"/>
  <c r="Q132" i="92"/>
  <c r="P132" i="92"/>
  <c r="O132" i="92"/>
  <c r="N132" i="92"/>
  <c r="M132" i="92"/>
  <c r="L132" i="92"/>
  <c r="K132" i="92"/>
  <c r="J132" i="92"/>
  <c r="I132" i="92"/>
  <c r="H132" i="92"/>
  <c r="G132" i="92"/>
  <c r="F132" i="92"/>
  <c r="AC129" i="92"/>
  <c r="AB129" i="92"/>
  <c r="AA129" i="92"/>
  <c r="Z129" i="92"/>
  <c r="Y129" i="92"/>
  <c r="X129" i="92"/>
  <c r="W129" i="92"/>
  <c r="V129" i="92"/>
  <c r="U129" i="92"/>
  <c r="T129" i="92"/>
  <c r="S129" i="92"/>
  <c r="R129" i="92"/>
  <c r="Q129" i="92"/>
  <c r="P129" i="92"/>
  <c r="O129" i="92"/>
  <c r="N129" i="92"/>
  <c r="M129" i="92"/>
  <c r="L129" i="92"/>
  <c r="K129" i="92"/>
  <c r="J129" i="92"/>
  <c r="I129" i="92"/>
  <c r="H129" i="92"/>
  <c r="G129" i="92"/>
  <c r="F129" i="92"/>
  <c r="AC128" i="92"/>
  <c r="AB128" i="92"/>
  <c r="AA128" i="92"/>
  <c r="Z128" i="92"/>
  <c r="Y128" i="92"/>
  <c r="X128" i="92"/>
  <c r="W128" i="92"/>
  <c r="V128" i="92"/>
  <c r="U128" i="92"/>
  <c r="T128" i="92"/>
  <c r="S128" i="92"/>
  <c r="R128" i="92"/>
  <c r="K128" i="92"/>
  <c r="J128" i="92"/>
  <c r="I128" i="92"/>
  <c r="H128" i="92"/>
  <c r="G128" i="92"/>
  <c r="F128" i="92"/>
  <c r="AC127" i="92"/>
  <c r="AB127" i="92"/>
  <c r="AA127" i="92"/>
  <c r="Z127" i="92"/>
  <c r="Y127" i="92"/>
  <c r="X127" i="92"/>
  <c r="W127" i="92"/>
  <c r="V127" i="92"/>
  <c r="U127" i="92"/>
  <c r="T127" i="92"/>
  <c r="S127" i="92"/>
  <c r="R127" i="92"/>
  <c r="Q127" i="92"/>
  <c r="P127" i="92"/>
  <c r="O127" i="92"/>
  <c r="N127" i="92"/>
  <c r="M127" i="92"/>
  <c r="L127" i="92"/>
  <c r="K127" i="92"/>
  <c r="J127" i="92"/>
  <c r="I127" i="92"/>
  <c r="H127" i="92"/>
  <c r="G127" i="92"/>
  <c r="F127" i="92"/>
  <c r="AA126" i="92"/>
  <c r="Z126" i="92"/>
  <c r="Y126" i="92"/>
  <c r="X126" i="92"/>
  <c r="W126" i="92"/>
  <c r="V126" i="92"/>
  <c r="U126" i="92"/>
  <c r="T126" i="92"/>
  <c r="S126" i="92"/>
  <c r="R126" i="92"/>
  <c r="Q126" i="92"/>
  <c r="P126" i="92"/>
  <c r="O126" i="92"/>
  <c r="N126" i="92"/>
  <c r="M126" i="92"/>
  <c r="L126" i="92"/>
  <c r="K126" i="92"/>
  <c r="J126" i="92"/>
  <c r="I126" i="92"/>
  <c r="H126" i="92"/>
  <c r="G126" i="92"/>
  <c r="F126" i="92"/>
  <c r="AC125" i="92"/>
  <c r="AB125" i="92"/>
  <c r="AA125" i="92"/>
  <c r="Z125" i="92"/>
  <c r="Y125" i="92"/>
  <c r="X125" i="92"/>
  <c r="W125" i="92"/>
  <c r="V125" i="92"/>
  <c r="U125" i="92"/>
  <c r="T125" i="92"/>
  <c r="S125" i="92"/>
  <c r="R125" i="92"/>
  <c r="Q125" i="92"/>
  <c r="P125" i="92"/>
  <c r="O125" i="92"/>
  <c r="N125" i="92"/>
  <c r="M125" i="92"/>
  <c r="L125" i="92"/>
  <c r="K125" i="92"/>
  <c r="J125" i="92"/>
  <c r="I125" i="92"/>
  <c r="H125" i="92"/>
  <c r="G125" i="92"/>
  <c r="F125" i="92"/>
  <c r="AC124" i="92"/>
  <c r="AB124" i="92"/>
  <c r="AA124" i="92"/>
  <c r="Z124" i="92"/>
  <c r="Y124" i="92"/>
  <c r="X124" i="92"/>
  <c r="W124" i="92"/>
  <c r="V124" i="92"/>
  <c r="U124" i="92"/>
  <c r="T124" i="92"/>
  <c r="S124" i="92"/>
  <c r="R124" i="92"/>
  <c r="Q124" i="92"/>
  <c r="P124" i="92"/>
  <c r="O124" i="92"/>
  <c r="N124" i="92"/>
  <c r="M124" i="92"/>
  <c r="L124" i="92"/>
  <c r="K124" i="92"/>
  <c r="J124" i="92"/>
  <c r="I124" i="92"/>
  <c r="H124" i="92"/>
  <c r="G124" i="92"/>
  <c r="F124" i="92"/>
  <c r="AA123" i="92"/>
  <c r="Z123" i="92"/>
  <c r="Y123" i="92"/>
  <c r="X123" i="92"/>
  <c r="W123" i="92"/>
  <c r="V123" i="92"/>
  <c r="U123" i="92"/>
  <c r="T123" i="92"/>
  <c r="S123" i="92"/>
  <c r="R123" i="92"/>
  <c r="Q123" i="92"/>
  <c r="P123" i="92"/>
  <c r="O123" i="92"/>
  <c r="N123" i="92"/>
  <c r="M123" i="92"/>
  <c r="L123" i="92"/>
  <c r="K123" i="92"/>
  <c r="J123" i="92"/>
  <c r="I123" i="92"/>
  <c r="H123" i="92"/>
  <c r="G123" i="92"/>
  <c r="F123" i="92"/>
  <c r="AC122" i="92"/>
  <c r="AB122" i="92"/>
  <c r="AA122" i="92"/>
  <c r="Z122" i="92"/>
  <c r="Y122" i="92"/>
  <c r="X122" i="92"/>
  <c r="W122" i="92"/>
  <c r="V122" i="92"/>
  <c r="U122" i="92"/>
  <c r="T122" i="92"/>
  <c r="S122" i="92"/>
  <c r="R122" i="92"/>
  <c r="Q122" i="92"/>
  <c r="P122" i="92"/>
  <c r="O122" i="92"/>
  <c r="N122" i="92"/>
  <c r="M122" i="92"/>
  <c r="L122" i="92"/>
  <c r="K122" i="92"/>
  <c r="J122" i="92"/>
  <c r="I122" i="92"/>
  <c r="H122" i="92"/>
  <c r="G122" i="92"/>
  <c r="F122" i="92"/>
  <c r="AC121" i="92"/>
  <c r="AB121" i="92"/>
  <c r="AA121" i="92"/>
  <c r="Z121" i="92"/>
  <c r="Y121" i="92"/>
  <c r="X121" i="92"/>
  <c r="W121" i="92"/>
  <c r="V121" i="92"/>
  <c r="U121" i="92"/>
  <c r="T121" i="92"/>
  <c r="S121" i="92"/>
  <c r="R121" i="92"/>
  <c r="Q121" i="92"/>
  <c r="P121" i="92"/>
  <c r="O121" i="92"/>
  <c r="N121" i="92"/>
  <c r="M121" i="92"/>
  <c r="L121" i="92"/>
  <c r="K121" i="92"/>
  <c r="J121" i="92"/>
  <c r="I121" i="92"/>
  <c r="H121" i="92"/>
  <c r="G121" i="92"/>
  <c r="F121" i="92"/>
  <c r="AC120" i="92"/>
  <c r="AB120" i="92"/>
  <c r="AA120" i="92"/>
  <c r="Z120" i="92"/>
  <c r="Y120" i="92"/>
  <c r="X120" i="92"/>
  <c r="W120" i="92"/>
  <c r="V120" i="92"/>
  <c r="U120" i="92"/>
  <c r="T120" i="92"/>
  <c r="S120" i="92"/>
  <c r="R120" i="92"/>
  <c r="Q120" i="92"/>
  <c r="P120" i="92"/>
  <c r="O120" i="92"/>
  <c r="N120" i="92"/>
  <c r="M120" i="92"/>
  <c r="L120" i="92"/>
  <c r="K120" i="92"/>
  <c r="J120" i="92"/>
  <c r="I120" i="92"/>
  <c r="H120" i="92"/>
  <c r="G120" i="92"/>
  <c r="F120" i="92"/>
  <c r="AC119" i="92"/>
  <c r="AB119" i="92"/>
  <c r="AA119" i="92"/>
  <c r="Z119" i="92"/>
  <c r="Y119" i="92"/>
  <c r="X119" i="92"/>
  <c r="W119" i="92"/>
  <c r="V119" i="92"/>
  <c r="U119" i="92"/>
  <c r="T119" i="92"/>
  <c r="S119" i="92"/>
  <c r="R119" i="92"/>
  <c r="Q119" i="92"/>
  <c r="P119" i="92"/>
  <c r="O119" i="92"/>
  <c r="N119" i="92"/>
  <c r="M119" i="92"/>
  <c r="L119" i="92"/>
  <c r="K119" i="92"/>
  <c r="J119" i="92"/>
  <c r="I119" i="92"/>
  <c r="H119" i="92"/>
  <c r="G119" i="92"/>
  <c r="F119" i="92"/>
  <c r="AC118" i="92"/>
  <c r="AB118" i="92"/>
  <c r="AA118" i="92"/>
  <c r="Z118" i="92"/>
  <c r="Y118" i="92"/>
  <c r="X118" i="92"/>
  <c r="W118" i="92"/>
  <c r="V118" i="92"/>
  <c r="U118" i="92"/>
  <c r="T118" i="92"/>
  <c r="S118" i="92"/>
  <c r="R118" i="92"/>
  <c r="Q118" i="92"/>
  <c r="P118" i="92"/>
  <c r="O118" i="92"/>
  <c r="N118" i="92"/>
  <c r="M118" i="92"/>
  <c r="L118" i="92"/>
  <c r="K118" i="92"/>
  <c r="J118" i="92"/>
  <c r="I118" i="92"/>
  <c r="H118" i="92"/>
  <c r="G118" i="92"/>
  <c r="F118" i="92"/>
  <c r="AA117" i="92"/>
  <c r="Z117" i="92"/>
  <c r="Y117" i="92"/>
  <c r="X117" i="92"/>
  <c r="W117" i="92"/>
  <c r="V117" i="92"/>
  <c r="U117" i="92"/>
  <c r="T117" i="92"/>
  <c r="S117" i="92"/>
  <c r="R117" i="92"/>
  <c r="Q117" i="92"/>
  <c r="P117" i="92"/>
  <c r="O117" i="92"/>
  <c r="N117" i="92"/>
  <c r="M117" i="92"/>
  <c r="L117" i="92"/>
  <c r="K117" i="92"/>
  <c r="J117" i="92"/>
  <c r="I117" i="92"/>
  <c r="H117" i="92"/>
  <c r="G117" i="92"/>
  <c r="F117" i="92"/>
  <c r="AC116" i="92"/>
  <c r="AB116" i="92"/>
  <c r="AA116" i="92"/>
  <c r="Z116" i="92"/>
  <c r="Y116" i="92"/>
  <c r="X116" i="92"/>
  <c r="W116" i="92"/>
  <c r="V116" i="92"/>
  <c r="U116" i="92"/>
  <c r="T116" i="92"/>
  <c r="S116" i="92"/>
  <c r="R116" i="92"/>
  <c r="Q116" i="92"/>
  <c r="P116" i="92"/>
  <c r="O116" i="92"/>
  <c r="N116" i="92"/>
  <c r="M116" i="92"/>
  <c r="L116" i="92"/>
  <c r="K116" i="92"/>
  <c r="J116" i="92"/>
  <c r="I116" i="92"/>
  <c r="H116" i="92"/>
  <c r="G116" i="92"/>
  <c r="F116" i="92"/>
  <c r="AC115" i="92"/>
  <c r="AB115" i="92"/>
  <c r="AA115" i="92"/>
  <c r="Z115" i="92"/>
  <c r="Y115" i="92"/>
  <c r="X115" i="92"/>
  <c r="W115" i="92"/>
  <c r="V115" i="92"/>
  <c r="U115" i="92"/>
  <c r="T115" i="92"/>
  <c r="S115" i="92"/>
  <c r="R115" i="92"/>
  <c r="Q115" i="92"/>
  <c r="P115" i="92"/>
  <c r="O115" i="92"/>
  <c r="N115" i="92"/>
  <c r="M115" i="92"/>
  <c r="L115" i="92"/>
  <c r="K115" i="92"/>
  <c r="J115" i="92"/>
  <c r="I115" i="92"/>
  <c r="H115" i="92"/>
  <c r="G115" i="92"/>
  <c r="F115" i="92"/>
  <c r="AC114" i="92"/>
  <c r="AB114" i="92"/>
  <c r="AA114" i="92"/>
  <c r="Z114" i="92"/>
  <c r="Y114" i="92"/>
  <c r="X114" i="92"/>
  <c r="W114" i="92"/>
  <c r="V114" i="92"/>
  <c r="U114" i="92"/>
  <c r="T114" i="92"/>
  <c r="S114" i="92"/>
  <c r="R114" i="92"/>
  <c r="Q114" i="92"/>
  <c r="P114" i="92"/>
  <c r="O114" i="92"/>
  <c r="N114" i="92"/>
  <c r="M114" i="92"/>
  <c r="L114" i="92"/>
  <c r="K114" i="92"/>
  <c r="J114" i="92"/>
  <c r="I114" i="92"/>
  <c r="H114" i="92"/>
  <c r="G114" i="92"/>
  <c r="F114" i="92"/>
  <c r="AC113" i="92"/>
  <c r="AB113" i="92"/>
  <c r="AA113" i="92"/>
  <c r="Z113" i="92"/>
  <c r="Y113" i="92"/>
  <c r="X113" i="92"/>
  <c r="W113" i="92"/>
  <c r="V113" i="92"/>
  <c r="U113" i="92"/>
  <c r="T113" i="92"/>
  <c r="S113" i="92"/>
  <c r="R113" i="92"/>
  <c r="Q113" i="92"/>
  <c r="P113" i="92"/>
  <c r="O113" i="92"/>
  <c r="N113" i="92"/>
  <c r="M113" i="92"/>
  <c r="L113" i="92"/>
  <c r="K113" i="92"/>
  <c r="J113" i="92"/>
  <c r="I113" i="92"/>
  <c r="H113" i="92"/>
  <c r="G113" i="92"/>
  <c r="F113" i="92"/>
  <c r="AC112" i="92"/>
  <c r="AB112" i="92"/>
  <c r="W112" i="92"/>
  <c r="V112" i="92"/>
  <c r="U112" i="92"/>
  <c r="T112" i="92"/>
  <c r="S112" i="92"/>
  <c r="R112" i="92"/>
  <c r="Q112" i="92"/>
  <c r="P112" i="92"/>
  <c r="O112" i="92"/>
  <c r="N112" i="92"/>
  <c r="M112" i="92"/>
  <c r="L112" i="92"/>
  <c r="K112" i="92"/>
  <c r="J112" i="92"/>
  <c r="I112" i="92"/>
  <c r="H112" i="92"/>
  <c r="G112" i="92"/>
  <c r="F112" i="92"/>
  <c r="AC111" i="92"/>
  <c r="AB111" i="92"/>
  <c r="AA111" i="92"/>
  <c r="Z111" i="92"/>
  <c r="Y111" i="92"/>
  <c r="X111" i="92"/>
  <c r="W111" i="92"/>
  <c r="V111" i="92"/>
  <c r="U111" i="92"/>
  <c r="T111" i="92"/>
  <c r="S111" i="92"/>
  <c r="R111" i="92"/>
  <c r="Q111" i="92"/>
  <c r="P111" i="92"/>
  <c r="O111" i="92"/>
  <c r="N111" i="92"/>
  <c r="M111" i="92"/>
  <c r="L111" i="92"/>
  <c r="K111" i="92"/>
  <c r="J111" i="92"/>
  <c r="I111" i="92"/>
  <c r="H111" i="92"/>
  <c r="G111" i="92"/>
  <c r="F111" i="92"/>
  <c r="AC110" i="92"/>
  <c r="AB110" i="92"/>
  <c r="W110" i="92"/>
  <c r="V110" i="92"/>
  <c r="U110" i="92"/>
  <c r="T110" i="92"/>
  <c r="S110" i="92"/>
  <c r="R110" i="92"/>
  <c r="Q110" i="92"/>
  <c r="P110" i="92"/>
  <c r="O110" i="92"/>
  <c r="N110" i="92"/>
  <c r="M110" i="92"/>
  <c r="L110" i="92"/>
  <c r="K110" i="92"/>
  <c r="J110" i="92"/>
  <c r="I110" i="92"/>
  <c r="H110" i="92"/>
  <c r="G110" i="92"/>
  <c r="F110" i="92"/>
  <c r="AC109" i="92"/>
  <c r="AB109" i="92"/>
  <c r="AA109" i="92"/>
  <c r="Z109" i="92"/>
  <c r="Y109" i="92"/>
  <c r="X109" i="92"/>
  <c r="W109" i="92"/>
  <c r="V109" i="92"/>
  <c r="U109" i="92"/>
  <c r="T109" i="92"/>
  <c r="S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AC108" i="92"/>
  <c r="AB108" i="92"/>
  <c r="AA108" i="92"/>
  <c r="Z108" i="92"/>
  <c r="Y108" i="92"/>
  <c r="X108" i="92"/>
  <c r="W108" i="92"/>
  <c r="V108" i="92"/>
  <c r="U108" i="92"/>
  <c r="T108" i="92"/>
  <c r="S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AC106" i="92"/>
  <c r="AB106" i="92"/>
  <c r="AA106" i="92"/>
  <c r="Z106" i="92"/>
  <c r="Y106" i="92"/>
  <c r="X106" i="92"/>
  <c r="W106" i="92"/>
  <c r="V106" i="92"/>
  <c r="U106" i="92"/>
  <c r="T106" i="92"/>
  <c r="S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AC105" i="92"/>
  <c r="AB105" i="92"/>
  <c r="AA105" i="92"/>
  <c r="Z105" i="92"/>
  <c r="Y105" i="92"/>
  <c r="X105" i="92"/>
  <c r="W105" i="92"/>
  <c r="V105" i="92"/>
  <c r="U105" i="92"/>
  <c r="T105" i="92"/>
  <c r="S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AC104" i="92"/>
  <c r="AB104" i="92"/>
  <c r="AA104" i="92"/>
  <c r="Z104" i="92"/>
  <c r="Y104" i="92"/>
  <c r="X104" i="92"/>
  <c r="W104" i="92"/>
  <c r="V104" i="92"/>
  <c r="U104" i="92"/>
  <c r="T104" i="92"/>
  <c r="S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AC101" i="92"/>
  <c r="AB101" i="92"/>
  <c r="AA101" i="92"/>
  <c r="Z101" i="92"/>
  <c r="Y101" i="92"/>
  <c r="X101" i="92"/>
  <c r="W101" i="92"/>
  <c r="V101" i="92"/>
  <c r="U101" i="92"/>
  <c r="T101" i="92"/>
  <c r="S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AC98" i="92"/>
  <c r="AB98" i="92"/>
  <c r="AA98" i="92"/>
  <c r="Z98" i="92"/>
  <c r="Y98" i="92"/>
  <c r="X98" i="92"/>
  <c r="U98" i="92"/>
  <c r="T98" i="92"/>
  <c r="S98" i="92"/>
  <c r="R98" i="92"/>
  <c r="Q98" i="92"/>
  <c r="P98" i="92"/>
  <c r="O98" i="92"/>
  <c r="N98" i="92"/>
  <c r="M98" i="92"/>
  <c r="L98" i="92"/>
  <c r="K98" i="92"/>
  <c r="J98" i="92"/>
  <c r="G98" i="92"/>
  <c r="F98" i="92"/>
  <c r="AC90" i="92"/>
  <c r="AB90" i="92"/>
  <c r="AA90" i="92"/>
  <c r="Z90" i="92"/>
  <c r="Y90" i="92"/>
  <c r="X90" i="92"/>
  <c r="W90" i="92"/>
  <c r="V90" i="92"/>
  <c r="U90" i="92"/>
  <c r="T90" i="92"/>
  <c r="S90" i="92"/>
  <c r="R90" i="92"/>
  <c r="Q90" i="92"/>
  <c r="P90" i="92"/>
  <c r="O90" i="92"/>
  <c r="N90" i="92"/>
  <c r="M90" i="92"/>
  <c r="L90" i="92"/>
  <c r="K90" i="92"/>
  <c r="J90" i="92"/>
  <c r="I90" i="92"/>
  <c r="H90" i="92"/>
  <c r="G90" i="92"/>
  <c r="F90" i="92"/>
  <c r="AC89" i="92"/>
  <c r="AB89" i="92"/>
  <c r="AA89" i="92"/>
  <c r="Z89" i="92"/>
  <c r="Y89" i="92"/>
  <c r="X89" i="92"/>
  <c r="U89" i="92"/>
  <c r="T89" i="92"/>
  <c r="S89" i="92"/>
  <c r="R89" i="92"/>
  <c r="Q89" i="92"/>
  <c r="P89" i="92"/>
  <c r="O89" i="92"/>
  <c r="N89" i="92"/>
  <c r="M89" i="92"/>
  <c r="L89" i="92"/>
  <c r="K89" i="92"/>
  <c r="J89" i="92"/>
  <c r="G89" i="92"/>
  <c r="F89" i="92"/>
  <c r="AC87" i="92"/>
  <c r="AB87" i="92"/>
  <c r="AA87" i="92"/>
  <c r="Z87" i="92"/>
  <c r="Y87" i="92"/>
  <c r="X87" i="92"/>
  <c r="U87" i="92"/>
  <c r="T87" i="92"/>
  <c r="S87" i="92"/>
  <c r="R87" i="92"/>
  <c r="Q87" i="92"/>
  <c r="P87" i="92"/>
  <c r="O87" i="92"/>
  <c r="N87" i="92"/>
  <c r="M87" i="92"/>
  <c r="L87" i="92"/>
  <c r="K87" i="92"/>
  <c r="J87" i="92"/>
  <c r="G87" i="92"/>
  <c r="F87" i="92"/>
  <c r="AC86" i="92"/>
  <c r="AB86" i="92"/>
  <c r="AA86" i="92"/>
  <c r="Z86" i="92"/>
  <c r="Y86" i="92"/>
  <c r="X86" i="92"/>
  <c r="U86" i="92"/>
  <c r="T86" i="92"/>
  <c r="S86" i="92"/>
  <c r="R86" i="92"/>
  <c r="Q86" i="92"/>
  <c r="P86" i="92"/>
  <c r="O86" i="92"/>
  <c r="N86" i="92"/>
  <c r="M86" i="92"/>
  <c r="L86" i="92"/>
  <c r="K86" i="92"/>
  <c r="J86" i="92"/>
  <c r="G86" i="92"/>
  <c r="F86" i="92"/>
  <c r="AC82" i="92"/>
  <c r="AB82" i="92"/>
  <c r="AA82" i="92"/>
  <c r="Z82" i="92"/>
  <c r="Y82" i="92"/>
  <c r="X82" i="92"/>
  <c r="W82" i="92"/>
  <c r="V82" i="92"/>
  <c r="U82" i="92"/>
  <c r="T82" i="92"/>
  <c r="S82" i="92"/>
  <c r="R82" i="92"/>
  <c r="Q82" i="92"/>
  <c r="P82" i="92"/>
  <c r="O82" i="92"/>
  <c r="N82" i="92"/>
  <c r="M82" i="92"/>
  <c r="L82" i="92"/>
  <c r="K82" i="92"/>
  <c r="J82" i="92"/>
  <c r="I82" i="92"/>
  <c r="H82" i="92"/>
  <c r="G82" i="92"/>
  <c r="F82" i="92"/>
  <c r="AC81" i="92"/>
  <c r="AB81" i="92"/>
  <c r="AA81" i="92"/>
  <c r="Z81" i="92"/>
  <c r="Y81" i="92"/>
  <c r="X81" i="92"/>
  <c r="U81" i="92"/>
  <c r="T81" i="92"/>
  <c r="S81" i="92"/>
  <c r="R81" i="92"/>
  <c r="Q81" i="92"/>
  <c r="P81" i="92"/>
  <c r="O81" i="92"/>
  <c r="N81" i="92"/>
  <c r="M81" i="92"/>
  <c r="L81" i="92"/>
  <c r="K81" i="92"/>
  <c r="J81" i="92"/>
  <c r="G81" i="92"/>
  <c r="F81" i="92"/>
  <c r="AC71" i="92"/>
  <c r="AB71" i="92"/>
  <c r="AA71" i="92"/>
  <c r="Z71" i="92"/>
  <c r="Y71" i="92"/>
  <c r="X71" i="92"/>
  <c r="W71" i="92"/>
  <c r="V71" i="92"/>
  <c r="U71" i="92"/>
  <c r="T71" i="92"/>
  <c r="S71" i="92"/>
  <c r="R71" i="92"/>
  <c r="Q71" i="92"/>
  <c r="P71" i="92"/>
  <c r="O71" i="92"/>
  <c r="N71" i="92"/>
  <c r="M71" i="92"/>
  <c r="L71" i="92"/>
  <c r="K71" i="92"/>
  <c r="J71" i="92"/>
  <c r="I71" i="92"/>
  <c r="H71" i="92"/>
  <c r="G71" i="92"/>
  <c r="F71" i="92"/>
  <c r="AA66" i="92"/>
  <c r="Z66" i="92"/>
  <c r="Y66" i="92"/>
  <c r="X66" i="92"/>
  <c r="W66" i="92"/>
  <c r="V66" i="92"/>
  <c r="U66" i="92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AA55" i="92"/>
  <c r="Z55" i="92"/>
  <c r="Y55" i="92"/>
  <c r="X55" i="92"/>
  <c r="W55" i="92"/>
  <c r="V55" i="92"/>
  <c r="U55" i="92"/>
  <c r="T55" i="92"/>
  <c r="S55" i="92"/>
  <c r="R55" i="92"/>
  <c r="Q55" i="92"/>
  <c r="P55" i="92"/>
  <c r="O55" i="92"/>
  <c r="N55" i="92"/>
  <c r="M55" i="92"/>
  <c r="L55" i="92"/>
  <c r="K55" i="92"/>
  <c r="J55" i="92"/>
  <c r="I55" i="92"/>
  <c r="H55" i="92"/>
  <c r="G55" i="92"/>
  <c r="F55" i="92"/>
  <c r="AA53" i="92"/>
  <c r="Z53" i="92"/>
  <c r="Y53" i="92"/>
  <c r="X53" i="92"/>
  <c r="W53" i="92"/>
  <c r="V53" i="92"/>
  <c r="U53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AA51" i="92"/>
  <c r="Z51" i="92"/>
  <c r="Y51" i="92"/>
  <c r="X51" i="92"/>
  <c r="W51" i="92"/>
  <c r="V51" i="92"/>
  <c r="U51" i="92"/>
  <c r="T51" i="92"/>
  <c r="S51" i="92"/>
  <c r="R51" i="92"/>
  <c r="Q51" i="92"/>
  <c r="P51" i="92"/>
  <c r="O51" i="92"/>
  <c r="N51" i="92"/>
  <c r="M51" i="92"/>
  <c r="L51" i="92"/>
  <c r="K51" i="92"/>
  <c r="J51" i="92"/>
  <c r="I51" i="92"/>
  <c r="H51" i="92"/>
  <c r="G51" i="92"/>
  <c r="F51" i="92"/>
  <c r="AB49" i="92"/>
  <c r="Y11" i="61" s="1"/>
  <c r="AC44" i="92"/>
  <c r="AB44" i="92"/>
  <c r="AA44" i="92"/>
  <c r="Z44" i="92"/>
  <c r="Y44" i="92"/>
  <c r="X44" i="92"/>
  <c r="W44" i="92"/>
  <c r="V44" i="92"/>
  <c r="U44" i="92"/>
  <c r="T44" i="92"/>
  <c r="S44" i="92"/>
  <c r="R44" i="92"/>
  <c r="Q44" i="92"/>
  <c r="P44" i="92"/>
  <c r="O44" i="92"/>
  <c r="N44" i="92"/>
  <c r="M44" i="92"/>
  <c r="L44" i="92"/>
  <c r="K44" i="92"/>
  <c r="J44" i="92"/>
  <c r="I44" i="92"/>
  <c r="H44" i="92"/>
  <c r="G44" i="92"/>
  <c r="F44" i="92"/>
  <c r="AC43" i="92"/>
  <c r="AB43" i="92"/>
  <c r="AA43" i="92"/>
  <c r="Z43" i="92"/>
  <c r="Y43" i="92"/>
  <c r="X43" i="92"/>
  <c r="W43" i="92"/>
  <c r="V43" i="92"/>
  <c r="U43" i="92"/>
  <c r="T43" i="92"/>
  <c r="S43" i="92"/>
  <c r="R43" i="92"/>
  <c r="Q43" i="92"/>
  <c r="P43" i="92"/>
  <c r="O43" i="92"/>
  <c r="N43" i="92"/>
  <c r="M43" i="92"/>
  <c r="L43" i="92"/>
  <c r="K43" i="92"/>
  <c r="J43" i="92"/>
  <c r="I43" i="92"/>
  <c r="H43" i="92"/>
  <c r="G43" i="92"/>
  <c r="F43" i="92"/>
  <c r="AC42" i="92"/>
  <c r="AB42" i="92"/>
  <c r="AA42" i="92"/>
  <c r="Z42" i="92"/>
  <c r="Y42" i="92"/>
  <c r="X42" i="92"/>
  <c r="W42" i="92"/>
  <c r="V42" i="92"/>
  <c r="U42" i="92"/>
  <c r="T42" i="92"/>
  <c r="S42" i="92"/>
  <c r="R42" i="92"/>
  <c r="Q42" i="92"/>
  <c r="P42" i="92"/>
  <c r="O42" i="92"/>
  <c r="N42" i="92"/>
  <c r="M42" i="92"/>
  <c r="L42" i="92"/>
  <c r="K42" i="92"/>
  <c r="J42" i="92"/>
  <c r="I42" i="92"/>
  <c r="H42" i="92"/>
  <c r="G42" i="92"/>
  <c r="F42" i="92"/>
  <c r="AC41" i="92"/>
  <c r="AB41" i="92"/>
  <c r="AA41" i="92"/>
  <c r="Z41" i="92"/>
  <c r="Y41" i="92"/>
  <c r="X41" i="92"/>
  <c r="W41" i="92"/>
  <c r="V41" i="92"/>
  <c r="U41" i="92"/>
  <c r="T41" i="92"/>
  <c r="S41" i="92"/>
  <c r="R41" i="92"/>
  <c r="Q41" i="92"/>
  <c r="P41" i="92"/>
  <c r="O41" i="92"/>
  <c r="N41" i="92"/>
  <c r="M41" i="92"/>
  <c r="L41" i="92"/>
  <c r="K41" i="92"/>
  <c r="J41" i="92"/>
  <c r="I41" i="92"/>
  <c r="H41" i="92"/>
  <c r="G41" i="92"/>
  <c r="F41" i="92"/>
  <c r="AC40" i="92"/>
  <c r="AB40" i="92"/>
  <c r="AA40" i="92"/>
  <c r="Z40" i="92"/>
  <c r="Y40" i="92"/>
  <c r="X40" i="92"/>
  <c r="W40" i="92"/>
  <c r="V40" i="92"/>
  <c r="U40" i="92"/>
  <c r="T40" i="92"/>
  <c r="S40" i="92"/>
  <c r="R40" i="92"/>
  <c r="Q40" i="92"/>
  <c r="P40" i="92"/>
  <c r="O40" i="92"/>
  <c r="N40" i="92"/>
  <c r="M40" i="92"/>
  <c r="L40" i="92"/>
  <c r="K40" i="92"/>
  <c r="J40" i="92"/>
  <c r="I40" i="92"/>
  <c r="H40" i="92"/>
  <c r="G40" i="92"/>
  <c r="F40" i="92"/>
  <c r="AC39" i="92"/>
  <c r="AB39" i="92"/>
  <c r="AA39" i="92"/>
  <c r="Z39" i="92"/>
  <c r="Y39" i="92"/>
  <c r="X39" i="92"/>
  <c r="W39" i="92"/>
  <c r="V39" i="92"/>
  <c r="U39" i="92"/>
  <c r="T39" i="92"/>
  <c r="S39" i="92"/>
  <c r="R39" i="92"/>
  <c r="Q39" i="92"/>
  <c r="P39" i="92"/>
  <c r="O39" i="92"/>
  <c r="N39" i="92"/>
  <c r="M39" i="92"/>
  <c r="L39" i="92"/>
  <c r="K39" i="92"/>
  <c r="J39" i="92"/>
  <c r="I39" i="92"/>
  <c r="H39" i="92"/>
  <c r="G39" i="92"/>
  <c r="F39" i="92"/>
  <c r="AC38" i="92"/>
  <c r="AB38" i="92"/>
  <c r="AA38" i="92"/>
  <c r="Z38" i="92"/>
  <c r="Y38" i="92"/>
  <c r="X38" i="92"/>
  <c r="W38" i="92"/>
  <c r="V38" i="92"/>
  <c r="U38" i="92"/>
  <c r="T38" i="92"/>
  <c r="S38" i="92"/>
  <c r="R38" i="92"/>
  <c r="Q38" i="92"/>
  <c r="P38" i="92"/>
  <c r="O38" i="92"/>
  <c r="N38" i="92"/>
  <c r="M38" i="92"/>
  <c r="L38" i="92"/>
  <c r="K38" i="92"/>
  <c r="J38" i="92"/>
  <c r="I38" i="92"/>
  <c r="H38" i="92"/>
  <c r="G38" i="92"/>
  <c r="F38" i="92"/>
  <c r="AC36" i="92"/>
  <c r="AB36" i="92"/>
  <c r="AA36" i="92"/>
  <c r="Z36" i="92"/>
  <c r="Y36" i="92"/>
  <c r="X36" i="92"/>
  <c r="W36" i="92"/>
  <c r="V36" i="92"/>
  <c r="U36" i="92"/>
  <c r="T36" i="92"/>
  <c r="S36" i="92"/>
  <c r="R36" i="92"/>
  <c r="Q36" i="92"/>
  <c r="P36" i="92"/>
  <c r="O36" i="92"/>
  <c r="N36" i="92"/>
  <c r="M36" i="92"/>
  <c r="L36" i="92"/>
  <c r="K36" i="92"/>
  <c r="J36" i="92"/>
  <c r="I36" i="92"/>
  <c r="H36" i="92"/>
  <c r="G36" i="92"/>
  <c r="F36" i="92"/>
  <c r="AC35" i="92"/>
  <c r="AB35" i="92"/>
  <c r="AA35" i="92"/>
  <c r="Z35" i="92"/>
  <c r="Y35" i="92"/>
  <c r="X35" i="92"/>
  <c r="W35" i="92"/>
  <c r="V35" i="92"/>
  <c r="U35" i="92"/>
  <c r="T35" i="92"/>
  <c r="S35" i="92"/>
  <c r="R35" i="92"/>
  <c r="M35" i="92"/>
  <c r="L35" i="92"/>
  <c r="K35" i="92"/>
  <c r="J35" i="92"/>
  <c r="I35" i="92"/>
  <c r="H35" i="92"/>
  <c r="G35" i="92"/>
  <c r="F35" i="92"/>
  <c r="AC33" i="92"/>
  <c r="AB33" i="92"/>
  <c r="AA33" i="92"/>
  <c r="Z33" i="92"/>
  <c r="Y33" i="92"/>
  <c r="X33" i="92"/>
  <c r="W33" i="92"/>
  <c r="V33" i="92"/>
  <c r="U33" i="92"/>
  <c r="T33" i="92"/>
  <c r="S33" i="92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M26" i="92"/>
  <c r="L26" i="92"/>
  <c r="K26" i="92"/>
  <c r="J26" i="92"/>
  <c r="I26" i="92"/>
  <c r="H26" i="92"/>
  <c r="G26" i="92"/>
  <c r="F26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O25" i="92"/>
  <c r="N25" i="92"/>
  <c r="M25" i="92"/>
  <c r="L25" i="92"/>
  <c r="K25" i="92"/>
  <c r="J25" i="92"/>
  <c r="I25" i="92"/>
  <c r="H25" i="92"/>
  <c r="G25" i="92"/>
  <c r="F25" i="92"/>
  <c r="AC24" i="92"/>
  <c r="AB24" i="92"/>
  <c r="AA24" i="92"/>
  <c r="Z24" i="92"/>
  <c r="Y24" i="92"/>
  <c r="X24" i="92"/>
  <c r="W24" i="92"/>
  <c r="V24" i="92"/>
  <c r="U24" i="92"/>
  <c r="T24" i="92"/>
  <c r="S24" i="92"/>
  <c r="R24" i="92"/>
  <c r="Q24" i="92"/>
  <c r="P24" i="92"/>
  <c r="O24" i="92"/>
  <c r="N24" i="92"/>
  <c r="M24" i="92"/>
  <c r="L24" i="92"/>
  <c r="K24" i="92"/>
  <c r="J24" i="92"/>
  <c r="I24" i="92"/>
  <c r="H24" i="92"/>
  <c r="G24" i="92"/>
  <c r="F24" i="92"/>
  <c r="AC23" i="92"/>
  <c r="AB23" i="92"/>
  <c r="AA23" i="92"/>
  <c r="Z23" i="92"/>
  <c r="Y23" i="92"/>
  <c r="X23" i="92"/>
  <c r="W23" i="92"/>
  <c r="V23" i="92"/>
  <c r="U23" i="92"/>
  <c r="T23" i="92"/>
  <c r="S23" i="92"/>
  <c r="R23" i="92"/>
  <c r="Q23" i="92"/>
  <c r="P23" i="92"/>
  <c r="O23" i="92"/>
  <c r="N23" i="92"/>
  <c r="M23" i="92"/>
  <c r="L23" i="92"/>
  <c r="K23" i="92"/>
  <c r="J23" i="92"/>
  <c r="AC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P21" i="92"/>
  <c r="O21" i="92"/>
  <c r="N21" i="92"/>
  <c r="M21" i="92"/>
  <c r="L21" i="92"/>
  <c r="K21" i="92"/>
  <c r="J21" i="92"/>
  <c r="I21" i="92"/>
  <c r="H21" i="92"/>
  <c r="G21" i="92"/>
  <c r="F21" i="92"/>
  <c r="AC20" i="92"/>
  <c r="AB20" i="92"/>
  <c r="AA20" i="92"/>
  <c r="Z20" i="92"/>
  <c r="Y20" i="92"/>
  <c r="X20" i="92"/>
  <c r="W20" i="92"/>
  <c r="V20" i="92"/>
  <c r="U20" i="92"/>
  <c r="T20" i="92"/>
  <c r="S20" i="92"/>
  <c r="R20" i="92"/>
  <c r="Q20" i="92"/>
  <c r="P20" i="92"/>
  <c r="O20" i="92"/>
  <c r="N20" i="92"/>
  <c r="M20" i="92"/>
  <c r="L20" i="92"/>
  <c r="K20" i="92"/>
  <c r="J20" i="92"/>
  <c r="G20" i="92"/>
  <c r="F20" i="92"/>
  <c r="AC18" i="92"/>
  <c r="AB18" i="92"/>
  <c r="AA18" i="92"/>
  <c r="Z18" i="92"/>
  <c r="Y18" i="92"/>
  <c r="X18" i="92"/>
  <c r="W18" i="92"/>
  <c r="V18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G18" i="92"/>
  <c r="F18" i="92"/>
  <c r="AC17" i="92"/>
  <c r="AB17" i="92"/>
  <c r="AA17" i="92"/>
  <c r="Z17" i="92"/>
  <c r="Y17" i="92"/>
  <c r="X17" i="92"/>
  <c r="W17" i="92"/>
  <c r="V17" i="92"/>
  <c r="U17" i="92"/>
  <c r="T17" i="92"/>
  <c r="S17" i="92"/>
  <c r="R17" i="92"/>
  <c r="M17" i="92"/>
  <c r="L17" i="92"/>
  <c r="K17" i="92"/>
  <c r="J17" i="92"/>
  <c r="I17" i="92"/>
  <c r="H17" i="92"/>
  <c r="G17" i="92"/>
  <c r="F17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K16" i="92"/>
  <c r="J16" i="92"/>
  <c r="I16" i="92"/>
  <c r="H16" i="92"/>
  <c r="G16" i="92"/>
  <c r="F16" i="92"/>
  <c r="AC15" i="92"/>
  <c r="AB15" i="92"/>
  <c r="AA15" i="92"/>
  <c r="Z15" i="92"/>
  <c r="Y15" i="92"/>
  <c r="X15" i="92"/>
  <c r="W15" i="92"/>
  <c r="V15" i="92"/>
  <c r="U15" i="92"/>
  <c r="T15" i="92"/>
  <c r="S15" i="92"/>
  <c r="R15" i="92"/>
  <c r="Q15" i="92"/>
  <c r="P15" i="92"/>
  <c r="O15" i="92"/>
  <c r="N15" i="92"/>
  <c r="M15" i="92"/>
  <c r="L15" i="92"/>
  <c r="K15" i="92"/>
  <c r="J15" i="92"/>
  <c r="I15" i="92"/>
  <c r="H15" i="92"/>
  <c r="G15" i="92"/>
  <c r="F15" i="92"/>
  <c r="AC12" i="92"/>
  <c r="AB12" i="92"/>
  <c r="Y12" i="92"/>
  <c r="X12" i="92"/>
  <c r="W12" i="92"/>
  <c r="V12" i="92"/>
  <c r="U12" i="92"/>
  <c r="T12" i="92"/>
  <c r="S12" i="92"/>
  <c r="R12" i="92"/>
  <c r="Q12" i="92"/>
  <c r="P12" i="92"/>
  <c r="O12" i="92"/>
  <c r="N12" i="92"/>
  <c r="M12" i="92"/>
  <c r="L12" i="92"/>
  <c r="K12" i="92"/>
  <c r="J12" i="92"/>
  <c r="G12" i="92"/>
  <c r="F12" i="92"/>
  <c r="AC11" i="92"/>
  <c r="AB11" i="92"/>
  <c r="AA11" i="92"/>
  <c r="Z11" i="92"/>
  <c r="Y11" i="92"/>
  <c r="X11" i="92"/>
  <c r="W11" i="92"/>
  <c r="V11" i="92"/>
  <c r="U11" i="92"/>
  <c r="T11" i="92"/>
  <c r="S11" i="92"/>
  <c r="R11" i="92"/>
  <c r="Q11" i="92"/>
  <c r="P11" i="92"/>
  <c r="O11" i="92"/>
  <c r="N11" i="92"/>
  <c r="M11" i="92"/>
  <c r="L11" i="92"/>
  <c r="K11" i="92"/>
  <c r="J11" i="92"/>
  <c r="I11" i="92"/>
  <c r="H11" i="92"/>
  <c r="G11" i="92"/>
  <c r="F11" i="92"/>
  <c r="AC10" i="92"/>
  <c r="AB10" i="92"/>
  <c r="AA10" i="92"/>
  <c r="Z10" i="92"/>
  <c r="U10" i="92"/>
  <c r="T10" i="92"/>
  <c r="S10" i="92"/>
  <c r="R10" i="92"/>
  <c r="Q10" i="92"/>
  <c r="P10" i="92"/>
  <c r="O10" i="92"/>
  <c r="N10" i="92"/>
  <c r="M10" i="92"/>
  <c r="L10" i="92"/>
  <c r="K10" i="92"/>
  <c r="J10" i="92"/>
  <c r="I10" i="92"/>
  <c r="H10" i="92"/>
  <c r="G10" i="92"/>
  <c r="F10" i="92"/>
  <c r="AC9" i="92"/>
  <c r="AB9" i="92"/>
  <c r="AA9" i="92"/>
  <c r="Z9" i="92"/>
  <c r="Y9" i="92"/>
  <c r="X9" i="92"/>
  <c r="W9" i="92"/>
  <c r="V9" i="92"/>
  <c r="U9" i="92"/>
  <c r="T9" i="92"/>
  <c r="S9" i="92"/>
  <c r="R9" i="92"/>
  <c r="Q9" i="92"/>
  <c r="P9" i="92"/>
  <c r="O9" i="92"/>
  <c r="N9" i="92"/>
  <c r="M9" i="92"/>
  <c r="L9" i="92"/>
  <c r="K9" i="92"/>
  <c r="J9" i="92"/>
  <c r="I9" i="92"/>
  <c r="H9" i="92"/>
  <c r="G9" i="92"/>
  <c r="F9" i="92"/>
  <c r="AC8" i="92"/>
  <c r="AB8" i="92"/>
  <c r="AA8" i="92"/>
  <c r="Z8" i="92"/>
  <c r="Y8" i="92"/>
  <c r="X8" i="92"/>
  <c r="W8" i="92"/>
  <c r="V8" i="92"/>
  <c r="U8" i="92"/>
  <c r="T8" i="92"/>
  <c r="S8" i="92"/>
  <c r="R8" i="92"/>
  <c r="Q8" i="92"/>
  <c r="P8" i="92"/>
  <c r="O8" i="92"/>
  <c r="N8" i="92"/>
  <c r="M8" i="92"/>
  <c r="L8" i="92"/>
  <c r="K8" i="92"/>
  <c r="J8" i="92"/>
  <c r="I8" i="92"/>
  <c r="H8" i="92"/>
  <c r="G8" i="92"/>
  <c r="F8" i="92"/>
  <c r="AC7" i="92"/>
  <c r="AB7" i="92"/>
  <c r="AA7" i="92"/>
  <c r="Z7" i="92"/>
  <c r="Y7" i="92"/>
  <c r="X7" i="92"/>
  <c r="W7" i="92"/>
  <c r="V7" i="92"/>
  <c r="U7" i="92"/>
  <c r="T7" i="92"/>
  <c r="S7" i="92"/>
  <c r="R7" i="92"/>
  <c r="Q7" i="92"/>
  <c r="P7" i="92"/>
  <c r="O7" i="92"/>
  <c r="N7" i="92"/>
  <c r="M7" i="92"/>
  <c r="L7" i="92"/>
  <c r="K7" i="92"/>
  <c r="J7" i="92"/>
  <c r="I7" i="92"/>
  <c r="H7" i="92"/>
  <c r="G7" i="92"/>
  <c r="F7" i="92"/>
  <c r="AC6" i="92"/>
  <c r="AB6" i="92"/>
  <c r="AA6" i="92"/>
  <c r="Z6" i="92"/>
  <c r="Y6" i="92"/>
  <c r="X6" i="92"/>
  <c r="W6" i="92"/>
  <c r="V6" i="92"/>
  <c r="U6" i="92"/>
  <c r="T6" i="92"/>
  <c r="S6" i="92"/>
  <c r="R6" i="92"/>
  <c r="Q6" i="92"/>
  <c r="P6" i="92"/>
  <c r="O6" i="92"/>
  <c r="N6" i="92"/>
  <c r="M6" i="92"/>
  <c r="L6" i="92"/>
  <c r="K6" i="92"/>
  <c r="J6" i="92"/>
  <c r="I6" i="92"/>
  <c r="H6" i="92"/>
  <c r="G6" i="92"/>
  <c r="F6" i="92"/>
  <c r="AC5" i="92"/>
  <c r="AB5" i="92"/>
  <c r="AA5" i="92"/>
  <c r="Z5" i="92"/>
  <c r="Y5" i="92"/>
  <c r="X5" i="92"/>
  <c r="W5" i="92"/>
  <c r="V5" i="92"/>
  <c r="U5" i="92"/>
  <c r="T5" i="92"/>
  <c r="S5" i="92"/>
  <c r="R5" i="92"/>
  <c r="Q5" i="92"/>
  <c r="P5" i="92"/>
  <c r="O5" i="92"/>
  <c r="N5" i="92"/>
  <c r="M5" i="92"/>
  <c r="L5" i="92"/>
  <c r="K5" i="92"/>
  <c r="J5" i="92"/>
  <c r="I5" i="92"/>
  <c r="H5" i="92"/>
  <c r="G5" i="92"/>
  <c r="F5" i="92"/>
  <c r="AW43" i="6"/>
  <c r="AV43" i="6"/>
  <c r="AS43" i="6"/>
  <c r="AR43" i="6"/>
  <c r="AO43" i="6"/>
  <c r="AN43" i="6"/>
  <c r="AK43" i="6"/>
  <c r="AJ43" i="6"/>
  <c r="AG43" i="6"/>
  <c r="AF43" i="6"/>
  <c r="AC43" i="6"/>
  <c r="AB43" i="6"/>
  <c r="Y43" i="6"/>
  <c r="X43" i="6"/>
  <c r="U43" i="6"/>
  <c r="T43" i="6"/>
  <c r="Q43" i="6"/>
  <c r="P43" i="6"/>
  <c r="M43" i="6"/>
  <c r="L43" i="6"/>
  <c r="I43" i="6"/>
  <c r="H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/>
  <c r="AA42" i="6"/>
  <c r="Z42" i="6" s="1"/>
  <c r="W42" i="6"/>
  <c r="V42" i="6" s="1"/>
  <c r="S42" i="6"/>
  <c r="R42" i="6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/>
  <c r="AQ38" i="6"/>
  <c r="AP38" i="6" s="1"/>
  <c r="AM38" i="6"/>
  <c r="AL38" i="6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AO36" i="6"/>
  <c r="AN36" i="6"/>
  <c r="AK36" i="6"/>
  <c r="AJ36" i="6"/>
  <c r="AG36" i="6"/>
  <c r="AF36" i="6"/>
  <c r="AC36" i="6"/>
  <c r="AB36" i="6"/>
  <c r="Y36" i="6"/>
  <c r="X36" i="6"/>
  <c r="U36" i="6"/>
  <c r="T36" i="6"/>
  <c r="Q36" i="6"/>
  <c r="P36" i="6"/>
  <c r="M36" i="6"/>
  <c r="L36" i="6"/>
  <c r="I36" i="6"/>
  <c r="H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/>
  <c r="AE35" i="6"/>
  <c r="AD35" i="6" s="1"/>
  <c r="AA35" i="6"/>
  <c r="Z35" i="6" s="1"/>
  <c r="W35" i="6"/>
  <c r="V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/>
  <c r="AU33" i="6"/>
  <c r="AT33" i="6"/>
  <c r="AQ33" i="6"/>
  <c r="AP33" i="6" s="1"/>
  <c r="AM33" i="6"/>
  <c r="AL33" i="6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AO31" i="6"/>
  <c r="AN31" i="6"/>
  <c r="AK31" i="6"/>
  <c r="AJ31" i="6"/>
  <c r="AG31" i="6"/>
  <c r="AF31" i="6"/>
  <c r="AC31" i="6"/>
  <c r="AB31" i="6"/>
  <c r="Y31" i="6"/>
  <c r="X31" i="6"/>
  <c r="U31" i="6"/>
  <c r="T31" i="6"/>
  <c r="Q31" i="6"/>
  <c r="P31" i="6"/>
  <c r="M31" i="6"/>
  <c r="L31" i="6"/>
  <c r="I31" i="6"/>
  <c r="H31" i="6"/>
  <c r="E31" i="6"/>
  <c r="D31" i="6"/>
  <c r="AY29" i="6"/>
  <c r="AX29" i="6" s="1"/>
  <c r="AU29" i="6"/>
  <c r="AT29" i="6" s="1"/>
  <c r="AQ29" i="6"/>
  <c r="AP29" i="6" s="1"/>
  <c r="AM29" i="6"/>
  <c r="AL29" i="6"/>
  <c r="AI29" i="6"/>
  <c r="AH29" i="6" s="1"/>
  <c r="AE29" i="6"/>
  <c r="AD29" i="6"/>
  <c r="AA29" i="6"/>
  <c r="Z29" i="6" s="1"/>
  <c r="W29" i="6"/>
  <c r="V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B27" i="6"/>
  <c r="BA27" i="6"/>
  <c r="AZ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W27" i="6"/>
  <c r="V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B25" i="6"/>
  <c r="BA25" i="6"/>
  <c r="AZ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W25" i="6"/>
  <c r="V25" i="6" s="1"/>
  <c r="S25" i="6"/>
  <c r="R25" i="6"/>
  <c r="O25" i="6"/>
  <c r="N25" i="6" s="1"/>
  <c r="K25" i="6"/>
  <c r="J25" i="6" s="1"/>
  <c r="G25" i="6"/>
  <c r="F25" i="6" s="1"/>
  <c r="AW21" i="6"/>
  <c r="AV21" i="6"/>
  <c r="AS21" i="6"/>
  <c r="AR21" i="6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Y20" i="6"/>
  <c r="AX20" i="6" s="1"/>
  <c r="AU20" i="6"/>
  <c r="AT20" i="6" s="1"/>
  <c r="AQ20" i="6"/>
  <c r="AP20" i="6" s="1"/>
  <c r="AM20" i="6"/>
  <c r="AL20" i="6"/>
  <c r="AI20" i="6"/>
  <c r="AH20" i="6" s="1"/>
  <c r="AE20" i="6"/>
  <c r="AD20" i="6" s="1"/>
  <c r="AA20" i="6"/>
  <c r="Z20" i="6" s="1"/>
  <c r="W20" i="6"/>
  <c r="V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W19" i="6"/>
  <c r="V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AO17" i="6"/>
  <c r="AN17" i="6"/>
  <c r="AK17" i="6"/>
  <c r="AJ17" i="6"/>
  <c r="AG17" i="6"/>
  <c r="AF17" i="6"/>
  <c r="AC17" i="6"/>
  <c r="AB17" i="6"/>
  <c r="Y17" i="6"/>
  <c r="X17" i="6"/>
  <c r="U17" i="6"/>
  <c r="T17" i="6"/>
  <c r="Q17" i="6"/>
  <c r="P17" i="6"/>
  <c r="M17" i="6"/>
  <c r="L17" i="6"/>
  <c r="I17" i="6"/>
  <c r="H17" i="6"/>
  <c r="E17" i="6"/>
  <c r="D17" i="6"/>
  <c r="Z16" i="6"/>
  <c r="V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B11" i="6"/>
  <c r="BA11" i="6"/>
  <c r="AZ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/>
  <c r="W11" i="6"/>
  <c r="V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B9" i="6"/>
  <c r="BA9" i="6"/>
  <c r="AZ9" i="6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E7" i="6"/>
  <c r="BD7" i="6"/>
  <c r="BC7" i="6"/>
  <c r="BB7" i="6"/>
  <c r="BA7" i="6"/>
  <c r="AZ7" i="6"/>
  <c r="AY7" i="6"/>
  <c r="AX7" i="6" s="1"/>
  <c r="AU7" i="6"/>
  <c r="AT7" i="6" s="1"/>
  <c r="AQ7" i="6"/>
  <c r="AP7" i="6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E5" i="6"/>
  <c r="BD5" i="6"/>
  <c r="BC5" i="6"/>
  <c r="BB5" i="6"/>
  <c r="BA5" i="6"/>
  <c r="AZ5" i="6"/>
  <c r="AY5" i="6"/>
  <c r="AU5" i="6"/>
  <c r="AQ5" i="6"/>
  <c r="AM5" i="6"/>
  <c r="AI5" i="6"/>
  <c r="AE5" i="6"/>
  <c r="AA5" i="6"/>
  <c r="W5" i="6"/>
  <c r="S5" i="6"/>
  <c r="O5" i="6"/>
  <c r="K5" i="6"/>
  <c r="J5" i="6" s="1"/>
  <c r="G5" i="6"/>
  <c r="F5" i="6" s="1"/>
  <c r="AG47" i="61" l="1"/>
  <c r="AX5" i="6"/>
  <c r="AC19" i="92"/>
  <c r="AC102" i="92"/>
  <c r="AG41" i="61"/>
  <c r="AG39" i="61"/>
  <c r="AT5" i="6"/>
  <c r="AA19" i="92"/>
  <c r="AA102" i="92"/>
  <c r="BD21" i="6"/>
  <c r="BE36" i="6"/>
  <c r="BE31" i="6"/>
  <c r="BD31" i="6"/>
  <c r="BD17" i="6"/>
  <c r="AP5" i="6"/>
  <c r="Y19" i="92"/>
  <c r="Y102" i="92"/>
  <c r="I39" i="61"/>
  <c r="Q39" i="61"/>
  <c r="I41" i="61"/>
  <c r="Q41" i="61"/>
  <c r="L47" i="61"/>
  <c r="T47" i="61"/>
  <c r="J39" i="61"/>
  <c r="R39" i="61"/>
  <c r="J41" i="61"/>
  <c r="R41" i="61"/>
  <c r="M47" i="61"/>
  <c r="K39" i="61"/>
  <c r="S39" i="61"/>
  <c r="K41" i="61"/>
  <c r="N47" i="61"/>
  <c r="L39" i="61"/>
  <c r="T39" i="61"/>
  <c r="L41" i="61"/>
  <c r="G47" i="61"/>
  <c r="O47" i="61"/>
  <c r="M39" i="61"/>
  <c r="M41" i="61"/>
  <c r="H47" i="61"/>
  <c r="P47" i="61"/>
  <c r="N39" i="61"/>
  <c r="N41" i="61"/>
  <c r="I47" i="61"/>
  <c r="Q47" i="61"/>
  <c r="G39" i="61"/>
  <c r="O39" i="61"/>
  <c r="G41" i="61"/>
  <c r="O41" i="61"/>
  <c r="J47" i="61"/>
  <c r="R47" i="61"/>
  <c r="H39" i="61"/>
  <c r="P39" i="61"/>
  <c r="H41" i="61"/>
  <c r="P41" i="61"/>
  <c r="K47" i="61"/>
  <c r="S47" i="61"/>
  <c r="AL5" i="6"/>
  <c r="W102" i="92"/>
  <c r="BE17" i="6"/>
  <c r="AH5" i="6"/>
  <c r="U19" i="92"/>
  <c r="U102" i="92"/>
  <c r="AD5" i="6"/>
  <c r="S19" i="92"/>
  <c r="S79" i="92"/>
  <c r="U79" i="92"/>
  <c r="AA79" i="92"/>
  <c r="X23" i="61" s="1"/>
  <c r="Y79" i="92"/>
  <c r="V23" i="61" s="1"/>
  <c r="AC79" i="92"/>
  <c r="Z23" i="61" s="1"/>
  <c r="S102" i="92"/>
  <c r="Z5" i="6"/>
  <c r="Q19" i="92"/>
  <c r="Q79" i="92"/>
  <c r="Q102" i="92"/>
  <c r="V5" i="6"/>
  <c r="O19" i="92"/>
  <c r="O79" i="92"/>
  <c r="O102" i="92"/>
  <c r="T45" i="6"/>
  <c r="R5" i="6"/>
  <c r="M19" i="92"/>
  <c r="M102" i="92"/>
  <c r="N5" i="6"/>
  <c r="K102" i="92"/>
  <c r="BF27" i="6"/>
  <c r="BF7" i="6"/>
  <c r="BB43" i="6"/>
  <c r="BC43" i="6"/>
  <c r="BD36" i="6"/>
  <c r="BC36" i="6"/>
  <c r="BB36" i="6"/>
  <c r="AZ36" i="6"/>
  <c r="BG27" i="6"/>
  <c r="BE21" i="6"/>
  <c r="BC21" i="6"/>
  <c r="BA21" i="6"/>
  <c r="BB21" i="6"/>
  <c r="AZ21" i="6"/>
  <c r="BF25" i="6"/>
  <c r="BG25" i="6"/>
  <c r="BC31" i="6"/>
  <c r="AZ31" i="6"/>
  <c r="BB31" i="6"/>
  <c r="BG7" i="6"/>
  <c r="E45" i="6"/>
  <c r="U45" i="6"/>
  <c r="BF11" i="6"/>
  <c r="H45" i="6"/>
  <c r="X45" i="6"/>
  <c r="AN45" i="6"/>
  <c r="BF5" i="6"/>
  <c r="BG11" i="6"/>
  <c r="I45" i="6"/>
  <c r="Y45" i="6"/>
  <c r="AO45" i="6"/>
  <c r="BG5" i="6"/>
  <c r="BC17" i="6"/>
  <c r="L45" i="6"/>
  <c r="AB45" i="6"/>
  <c r="AR45" i="6"/>
  <c r="BF9" i="6"/>
  <c r="M45" i="6"/>
  <c r="AC45" i="6"/>
  <c r="AS45" i="6"/>
  <c r="BG9" i="6"/>
  <c r="BA17" i="6"/>
  <c r="D45" i="6"/>
  <c r="P45" i="6"/>
  <c r="AF45" i="6"/>
  <c r="AV45" i="6"/>
  <c r="AZ17" i="6"/>
  <c r="Q45" i="6"/>
  <c r="AG45" i="6"/>
  <c r="AW45" i="6"/>
  <c r="BA31" i="6"/>
  <c r="BA36" i="6"/>
  <c r="BA43" i="6"/>
  <c r="AK45" i="6"/>
  <c r="AJ45" i="6"/>
  <c r="BB17" i="6"/>
  <c r="AZ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W43" i="57"/>
  <c r="AW45" i="57" s="1"/>
  <c r="AV43" i="57"/>
  <c r="AV45" i="57" s="1"/>
  <c r="AS43" i="57"/>
  <c r="AS45" i="57" s="1"/>
  <c r="AR43" i="57"/>
  <c r="AR45" i="57" s="1"/>
  <c r="AO43" i="57"/>
  <c r="AO45" i="57" s="1"/>
  <c r="AN43" i="57"/>
  <c r="AN45" i="57" s="1"/>
  <c r="AK43" i="57"/>
  <c r="BC43" i="57" s="1"/>
  <c r="AJ43" i="57"/>
  <c r="BB43" i="57" s="1"/>
  <c r="AG43" i="57"/>
  <c r="AG45" i="57" s="1"/>
  <c r="AF43" i="57"/>
  <c r="AF45" i="57" s="1"/>
  <c r="AC43" i="57"/>
  <c r="AC45" i="57" s="1"/>
  <c r="AB43" i="57"/>
  <c r="AB45" i="57" s="1"/>
  <c r="Y43" i="57"/>
  <c r="Y45" i="57" s="1"/>
  <c r="X43" i="57"/>
  <c r="X45" i="57" s="1"/>
  <c r="U43" i="57"/>
  <c r="U45" i="57" s="1"/>
  <c r="T43" i="57"/>
  <c r="T45" i="57" s="1"/>
  <c r="Q43" i="57"/>
  <c r="Q45" i="57" s="1"/>
  <c r="P43" i="57"/>
  <c r="P45" i="57" s="1"/>
  <c r="M43" i="57"/>
  <c r="M45" i="57" s="1"/>
  <c r="L43" i="57"/>
  <c r="L45" i="57" s="1"/>
  <c r="I43" i="57"/>
  <c r="I45" i="57" s="1"/>
  <c r="H43" i="57"/>
  <c r="H45" i="57" s="1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AV36" i="57"/>
  <c r="BD36" i="57" s="1"/>
  <c r="AS36" i="57"/>
  <c r="BE36" i="57" s="1"/>
  <c r="AR36" i="57"/>
  <c r="AO36" i="57"/>
  <c r="AN36" i="57"/>
  <c r="AK36" i="57"/>
  <c r="BC36" i="57" s="1"/>
  <c r="AJ36" i="57"/>
  <c r="BB36" i="57" s="1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 s="1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 s="1"/>
  <c r="AY33" i="57"/>
  <c r="AX33" i="57" s="1"/>
  <c r="AU33" i="57"/>
  <c r="AT33" i="57" s="1"/>
  <c r="AQ33" i="57"/>
  <c r="AP33" i="57" s="1"/>
  <c r="AM33" i="57"/>
  <c r="AL33" i="57" s="1"/>
  <c r="AI33" i="57"/>
  <c r="AH33" i="57" s="1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BD31" i="57" s="1"/>
  <c r="AS31" i="57"/>
  <c r="BE31" i="57" s="1"/>
  <c r="AR31" i="57"/>
  <c r="AO31" i="57"/>
  <c r="AN31" i="57"/>
  <c r="AK31" i="57"/>
  <c r="BC31" i="57" s="1"/>
  <c r="AJ31" i="57"/>
  <c r="BB31" i="57" s="1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BB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/>
  <c r="AY19" i="57"/>
  <c r="AX19" i="57" s="1"/>
  <c r="AU19" i="57"/>
  <c r="AT19" i="57" s="1"/>
  <c r="AQ19" i="57"/>
  <c r="AP19" i="57" s="1"/>
  <c r="AM19" i="57"/>
  <c r="AL19" i="57"/>
  <c r="AI19" i="57"/>
  <c r="AH19" i="57" s="1"/>
  <c r="AE19" i="57"/>
  <c r="AD19" i="57" s="1"/>
  <c r="AA19" i="57"/>
  <c r="Z19" i="57" s="1"/>
  <c r="W19" i="57"/>
  <c r="V19" i="57"/>
  <c r="S19" i="57"/>
  <c r="R19" i="57" s="1"/>
  <c r="O19" i="57"/>
  <c r="N19" i="57" s="1"/>
  <c r="K19" i="57"/>
  <c r="J19" i="57" s="1"/>
  <c r="G19" i="57"/>
  <c r="F19" i="57"/>
  <c r="AW17" i="57"/>
  <c r="BA17" i="57" s="1"/>
  <c r="AV17" i="57"/>
  <c r="BD17" i="57" s="1"/>
  <c r="AS17" i="57"/>
  <c r="BE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Y16" i="57"/>
  <c r="AX16" i="57" s="1"/>
  <c r="AU16" i="57"/>
  <c r="AT16" i="57" s="1"/>
  <c r="AQ16" i="57"/>
  <c r="AP16" i="57" s="1"/>
  <c r="AM16" i="57"/>
  <c r="AL16" i="57"/>
  <c r="AI16" i="57"/>
  <c r="AH16" i="57" s="1"/>
  <c r="AE16" i="57"/>
  <c r="AD16" i="57" s="1"/>
  <c r="Z16" i="57"/>
  <c r="V16" i="57"/>
  <c r="R16" i="57"/>
  <c r="N16" i="57"/>
  <c r="J16" i="57"/>
  <c r="F16" i="57"/>
  <c r="AY14" i="57"/>
  <c r="AX14" i="57" s="1"/>
  <c r="AU14" i="57"/>
  <c r="AT14" i="57" s="1"/>
  <c r="AQ14" i="57"/>
  <c r="AP14" i="57"/>
  <c r="AM14" i="57"/>
  <c r="AL14" i="57" s="1"/>
  <c r="AI14" i="57"/>
  <c r="AH14" i="57" s="1"/>
  <c r="AE14" i="57"/>
  <c r="AD14" i="57" s="1"/>
  <c r="AA14" i="57"/>
  <c r="Z14" i="57"/>
  <c r="W14" i="57"/>
  <c r="V14" i="57" s="1"/>
  <c r="S14" i="57"/>
  <c r="R14" i="57" s="1"/>
  <c r="O14" i="57"/>
  <c r="N14" i="57" s="1"/>
  <c r="K14" i="57"/>
  <c r="J14" i="57"/>
  <c r="G14" i="57"/>
  <c r="F14" i="57" s="1"/>
  <c r="AY13" i="57"/>
  <c r="AX13" i="57" s="1"/>
  <c r="AU13" i="57"/>
  <c r="AT13" i="57" s="1"/>
  <c r="AQ13" i="57"/>
  <c r="AP13" i="57"/>
  <c r="AM13" i="57"/>
  <c r="AL13" i="57" s="1"/>
  <c r="AI13" i="57"/>
  <c r="AH13" i="57" s="1"/>
  <c r="AE13" i="57"/>
  <c r="AD13" i="57" s="1"/>
  <c r="AA13" i="57"/>
  <c r="Z13" i="57"/>
  <c r="W13" i="57"/>
  <c r="V13" i="57" s="1"/>
  <c r="S13" i="57"/>
  <c r="R13" i="57" s="1"/>
  <c r="O13" i="57"/>
  <c r="N13" i="57" s="1"/>
  <c r="K13" i="57"/>
  <c r="J13" i="57"/>
  <c r="G13" i="57"/>
  <c r="F13" i="57" s="1"/>
  <c r="BG11" i="57"/>
  <c r="BE11" i="57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/>
  <c r="AM11" i="57"/>
  <c r="AL11" i="57" s="1"/>
  <c r="AI11" i="57"/>
  <c r="AH11" i="57" s="1"/>
  <c r="AE11" i="57"/>
  <c r="AD11" i="57" s="1"/>
  <c r="AA11" i="57"/>
  <c r="Z11" i="57"/>
  <c r="W11" i="57"/>
  <c r="V11" i="57" s="1"/>
  <c r="S11" i="57"/>
  <c r="R11" i="57" s="1"/>
  <c r="O11" i="57"/>
  <c r="N11" i="57" s="1"/>
  <c r="K11" i="57"/>
  <c r="J11" i="57"/>
  <c r="G11" i="57"/>
  <c r="F11" i="57" s="1"/>
  <c r="BG9" i="57"/>
  <c r="BE9" i="57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/>
  <c r="AM9" i="57"/>
  <c r="AL9" i="57" s="1"/>
  <c r="AI9" i="57"/>
  <c r="AH9" i="57" s="1"/>
  <c r="AE9" i="57"/>
  <c r="AD9" i="57" s="1"/>
  <c r="AA9" i="57"/>
  <c r="Z9" i="57"/>
  <c r="W9" i="57"/>
  <c r="V9" i="57" s="1"/>
  <c r="S9" i="57"/>
  <c r="R9" i="57" s="1"/>
  <c r="O9" i="57"/>
  <c r="N9" i="57" s="1"/>
  <c r="K9" i="57"/>
  <c r="J9" i="57"/>
  <c r="G9" i="57"/>
  <c r="F9" i="57" s="1"/>
  <c r="BG7" i="57"/>
  <c r="BE7" i="57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/>
  <c r="AM7" i="57"/>
  <c r="AL7" i="57" s="1"/>
  <c r="AI7" i="57"/>
  <c r="AH7" i="57" s="1"/>
  <c r="AE7" i="57"/>
  <c r="AD7" i="57" s="1"/>
  <c r="AA7" i="57"/>
  <c r="Z7" i="57"/>
  <c r="W7" i="57"/>
  <c r="V7" i="57" s="1"/>
  <c r="S7" i="57"/>
  <c r="R7" i="57" s="1"/>
  <c r="O7" i="57"/>
  <c r="N7" i="57" s="1"/>
  <c r="K7" i="57"/>
  <c r="J7" i="57"/>
  <c r="G7" i="57"/>
  <c r="F7" i="57" s="1"/>
  <c r="BG5" i="57"/>
  <c r="BE5" i="57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/>
  <c r="AM5" i="57"/>
  <c r="AL5" i="57" s="1"/>
  <c r="AI5" i="57"/>
  <c r="AH5" i="57" s="1"/>
  <c r="AE5" i="57"/>
  <c r="AD5" i="57" s="1"/>
  <c r="AA5" i="57"/>
  <c r="Z5" i="57"/>
  <c r="W5" i="57"/>
  <c r="V5" i="57" s="1"/>
  <c r="S5" i="57"/>
  <c r="R5" i="57" s="1"/>
  <c r="O5" i="57"/>
  <c r="N5" i="57" s="1"/>
  <c r="K5" i="57"/>
  <c r="J5" i="57"/>
  <c r="G5" i="57"/>
  <c r="F5" i="57" s="1"/>
  <c r="AG23" i="61" l="1"/>
  <c r="N23" i="61"/>
  <c r="P23" i="61"/>
  <c r="L23" i="61"/>
  <c r="R23" i="61"/>
  <c r="BG21" i="6"/>
  <c r="BF21" i="6"/>
  <c r="BG17" i="6"/>
  <c r="BG31" i="6"/>
  <c r="BG36" i="6"/>
  <c r="BF31" i="6"/>
  <c r="BF17" i="6"/>
  <c r="BA45" i="6"/>
  <c r="BD45" i="6"/>
  <c r="BF36" i="6"/>
  <c r="AZ45" i="6"/>
  <c r="BE45" i="6"/>
  <c r="BB45" i="6"/>
  <c r="BC45" i="6"/>
  <c r="BG43" i="6"/>
  <c r="BF43" i="6"/>
  <c r="BG17" i="57"/>
  <c r="BG31" i="57"/>
  <c r="BF17" i="57"/>
  <c r="BF31" i="57"/>
  <c r="BD45" i="57"/>
  <c r="BE45" i="57"/>
  <c r="AZ21" i="57"/>
  <c r="BF21" i="57" s="1"/>
  <c r="AZ31" i="57"/>
  <c r="AZ36" i="57"/>
  <c r="BF36" i="57" s="1"/>
  <c r="AZ43" i="57"/>
  <c r="AJ45" i="57"/>
  <c r="BB45" i="57" s="1"/>
  <c r="AZ17" i="57"/>
  <c r="BA31" i="57"/>
  <c r="BA36" i="57"/>
  <c r="BG36" i="57" s="1"/>
  <c r="BA43" i="57"/>
  <c r="AK45" i="57"/>
  <c r="BC45" i="57" s="1"/>
  <c r="BA21" i="57"/>
  <c r="BG21" i="57" s="1"/>
  <c r="BD43" i="57"/>
  <c r="BE43" i="57"/>
  <c r="BG45" i="6" l="1"/>
  <c r="BF45" i="6"/>
  <c r="BF43" i="57"/>
  <c r="BA45" i="57"/>
  <c r="BG45" i="57" s="1"/>
  <c r="BG43" i="57"/>
  <c r="AZ45" i="57"/>
  <c r="BF45" i="57" s="1"/>
  <c r="E12" i="77" l="1"/>
  <c r="E10" i="78"/>
  <c r="E8" i="77"/>
  <c r="E8" i="78"/>
  <c r="C31" i="61"/>
  <c r="C29" i="61"/>
  <c r="C23" i="61" l="1"/>
  <c r="D23" i="61"/>
  <c r="E11" i="78"/>
  <c r="E9" i="77"/>
  <c r="E10" i="77"/>
  <c r="E13" i="78"/>
  <c r="E13" i="77"/>
  <c r="E31" i="61"/>
  <c r="AA31" i="61" s="1"/>
  <c r="E10" i="81"/>
  <c r="E11" i="77"/>
  <c r="AD31" i="61" l="1"/>
  <c r="E9" i="78"/>
  <c r="E9" i="81"/>
  <c r="AF23" i="61"/>
  <c r="E8" i="84"/>
  <c r="E9" i="84" l="1"/>
  <c r="E14" i="84"/>
  <c r="E15" i="84"/>
  <c r="E10" i="84"/>
  <c r="C17" i="61"/>
  <c r="E13" i="84"/>
  <c r="E11" i="84"/>
  <c r="AF17" i="61" l="1"/>
  <c r="E10" i="88" l="1"/>
  <c r="C9" i="61"/>
  <c r="E11" i="88"/>
  <c r="E12" i="88"/>
  <c r="E8" i="88"/>
  <c r="E13" i="88"/>
  <c r="E14" i="88"/>
  <c r="E15" i="88"/>
  <c r="AF9" i="61" l="1"/>
  <c r="E9" i="88"/>
  <c r="U14" i="92" l="1"/>
  <c r="Q47" i="92"/>
  <c r="G144" i="92"/>
  <c r="N9" i="61" l="1"/>
  <c r="M13" i="92"/>
  <c r="M14" i="92"/>
  <c r="G47" i="92"/>
  <c r="G103" i="92"/>
  <c r="G95" i="92"/>
  <c r="G88" i="92"/>
  <c r="G85" i="92"/>
  <c r="G146" i="92"/>
  <c r="G107" i="92"/>
  <c r="G97" i="92"/>
  <c r="G93" i="92"/>
  <c r="G65" i="92"/>
  <c r="G69" i="92"/>
  <c r="G34" i="92"/>
  <c r="G32" i="92"/>
  <c r="G37" i="92"/>
  <c r="G31" i="92"/>
  <c r="G22" i="92"/>
  <c r="U47" i="92"/>
  <c r="U97" i="92"/>
  <c r="U107" i="92"/>
  <c r="U88" i="92"/>
  <c r="U146" i="92"/>
  <c r="U103" i="92"/>
  <c r="U144" i="92"/>
  <c r="U95" i="92"/>
  <c r="U93" i="92"/>
  <c r="U69" i="92"/>
  <c r="U34" i="92"/>
  <c r="U32" i="92"/>
  <c r="U37" i="92"/>
  <c r="U31" i="92"/>
  <c r="U22" i="92"/>
  <c r="U13" i="92"/>
  <c r="AA47" i="92"/>
  <c r="X9" i="61" s="1"/>
  <c r="AA72" i="92"/>
  <c r="AA88" i="92"/>
  <c r="AA85" i="92"/>
  <c r="AA75" i="92"/>
  <c r="AA69" i="92"/>
  <c r="X17" i="61" s="1"/>
  <c r="AA34" i="92"/>
  <c r="AA32" i="92"/>
  <c r="AA31" i="92"/>
  <c r="AA22" i="92"/>
  <c r="S14" i="92"/>
  <c r="O47" i="92"/>
  <c r="AC47" i="92"/>
  <c r="Z9" i="61" s="1"/>
  <c r="AC72" i="92"/>
  <c r="AC88" i="92"/>
  <c r="AC85" i="92"/>
  <c r="AC75" i="92"/>
  <c r="AC69" i="92"/>
  <c r="Z17" i="61" s="1"/>
  <c r="AC34" i="92"/>
  <c r="AC32" i="92"/>
  <c r="AC31" i="92"/>
  <c r="AC22" i="92"/>
  <c r="G13" i="92"/>
  <c r="S13" i="92"/>
  <c r="I97" i="92"/>
  <c r="I95" i="92"/>
  <c r="I65" i="92"/>
  <c r="K107" i="92"/>
  <c r="K95" i="92"/>
  <c r="K85" i="92"/>
  <c r="K103" i="92"/>
  <c r="K146" i="92"/>
  <c r="K79" i="92"/>
  <c r="K97" i="92"/>
  <c r="K144" i="92"/>
  <c r="K88" i="92"/>
  <c r="K93" i="92"/>
  <c r="K65" i="92"/>
  <c r="K69" i="92"/>
  <c r="K37" i="92"/>
  <c r="M47" i="92"/>
  <c r="M95" i="92"/>
  <c r="M85" i="92"/>
  <c r="M93" i="92"/>
  <c r="M103" i="92"/>
  <c r="M79" i="92"/>
  <c r="M146" i="92"/>
  <c r="M144" i="92"/>
  <c r="M97" i="92"/>
  <c r="M88" i="92"/>
  <c r="M107" i="92"/>
  <c r="M69" i="92"/>
  <c r="M34" i="92"/>
  <c r="M32" i="92"/>
  <c r="M37" i="92"/>
  <c r="M31" i="92"/>
  <c r="M22" i="92"/>
  <c r="W47" i="92"/>
  <c r="W107" i="92"/>
  <c r="W97" i="92"/>
  <c r="W75" i="92"/>
  <c r="W95" i="92"/>
  <c r="W34" i="92"/>
  <c r="W31" i="92"/>
  <c r="W22" i="92"/>
  <c r="AC14" i="92"/>
  <c r="AC13" i="92"/>
  <c r="Y47" i="92"/>
  <c r="V9" i="61" s="1"/>
  <c r="Y97" i="92"/>
  <c r="Y85" i="92"/>
  <c r="Y75" i="92"/>
  <c r="Y95" i="92"/>
  <c r="V31" i="61" s="1"/>
  <c r="Y146" i="92"/>
  <c r="Y72" i="92"/>
  <c r="Y88" i="92"/>
  <c r="Y107" i="92"/>
  <c r="Y93" i="92"/>
  <c r="V29" i="61" s="1"/>
  <c r="Y144" i="92"/>
  <c r="Y103" i="92"/>
  <c r="Y69" i="92"/>
  <c r="V17" i="61" s="1"/>
  <c r="Y32" i="92"/>
  <c r="Y34" i="92"/>
  <c r="Y31" i="92"/>
  <c r="Y37" i="92"/>
  <c r="Y22" i="92"/>
  <c r="G14" i="92"/>
  <c r="AA14" i="92"/>
  <c r="Y14" i="92"/>
  <c r="S47" i="92"/>
  <c r="S95" i="92"/>
  <c r="S88" i="92"/>
  <c r="S85" i="92"/>
  <c r="S103" i="92"/>
  <c r="S107" i="92"/>
  <c r="S146" i="92"/>
  <c r="S97" i="92"/>
  <c r="S144" i="92"/>
  <c r="S93" i="92"/>
  <c r="S69" i="92"/>
  <c r="S32" i="92"/>
  <c r="S34" i="92"/>
  <c r="S37" i="92"/>
  <c r="S31" i="92"/>
  <c r="S22" i="92"/>
  <c r="AA13" i="92"/>
  <c r="Y13" i="92"/>
  <c r="Q95" i="92"/>
  <c r="Q107" i="92"/>
  <c r="Q97" i="92"/>
  <c r="Q144" i="92"/>
  <c r="Q146" i="92"/>
  <c r="Q85" i="92"/>
  <c r="Q103" i="92"/>
  <c r="Q88" i="92"/>
  <c r="Q93" i="92"/>
  <c r="Q69" i="92"/>
  <c r="Q37" i="92"/>
  <c r="Q31" i="92"/>
  <c r="Q32" i="92"/>
  <c r="Q34" i="92"/>
  <c r="Q14" i="92"/>
  <c r="Q13" i="92"/>
  <c r="O144" i="92"/>
  <c r="O95" i="92"/>
  <c r="O93" i="92"/>
  <c r="O85" i="92"/>
  <c r="O146" i="92"/>
  <c r="O107" i="92"/>
  <c r="O88" i="92"/>
  <c r="O103" i="92"/>
  <c r="O97" i="92"/>
  <c r="O69" i="92"/>
  <c r="O34" i="92"/>
  <c r="O31" i="92"/>
  <c r="O32" i="92"/>
  <c r="O37" i="92"/>
  <c r="O13" i="92"/>
  <c r="O14" i="92"/>
  <c r="E15" i="69"/>
  <c r="E14" i="69"/>
  <c r="E13" i="69"/>
  <c r="E15" i="73"/>
  <c r="E14" i="73"/>
  <c r="E13" i="73"/>
  <c r="AG9" i="61" l="1"/>
  <c r="AG17" i="61"/>
  <c r="R17" i="61"/>
  <c r="H17" i="61"/>
  <c r="R29" i="61"/>
  <c r="R9" i="61"/>
  <c r="L29" i="61"/>
  <c r="T31" i="61"/>
  <c r="J23" i="61"/>
  <c r="R31" i="61"/>
  <c r="J9" i="61"/>
  <c r="H23" i="61"/>
  <c r="L31" i="61"/>
  <c r="N17" i="61"/>
  <c r="H29" i="61"/>
  <c r="H31" i="61"/>
  <c r="N29" i="61"/>
  <c r="N31" i="61"/>
  <c r="P17" i="61"/>
  <c r="J17" i="61"/>
  <c r="J29" i="61"/>
  <c r="L17" i="61"/>
  <c r="P29" i="61"/>
  <c r="P31" i="61"/>
  <c r="L9" i="61"/>
  <c r="P9" i="61"/>
  <c r="T9" i="61"/>
  <c r="J31" i="61"/>
  <c r="C39" i="61"/>
  <c r="E4" i="73" s="1"/>
  <c r="E8" i="73"/>
  <c r="E12" i="73"/>
  <c r="C41" i="61"/>
  <c r="C47" i="61"/>
  <c r="E8" i="69"/>
  <c r="E12" i="69"/>
  <c r="D39" i="61"/>
  <c r="D41" i="61"/>
  <c r="D47" i="61"/>
  <c r="D9" i="61"/>
  <c r="F4" i="88" s="1"/>
  <c r="E39" i="61"/>
  <c r="E41" i="61"/>
  <c r="E47" i="61"/>
  <c r="F39" i="61"/>
  <c r="F41" i="61"/>
  <c r="F47" i="61"/>
  <c r="F31" i="61"/>
  <c r="D17" i="61"/>
  <c r="E10" i="73"/>
  <c r="E10" i="69"/>
  <c r="E11" i="73"/>
  <c r="E11" i="69"/>
  <c r="D29" i="61"/>
  <c r="D31" i="61"/>
  <c r="AF39" i="61"/>
  <c r="AF41" i="61"/>
  <c r="AF47" i="61"/>
  <c r="U75" i="92"/>
  <c r="S75" i="92"/>
  <c r="Q75" i="92"/>
  <c r="O75" i="92"/>
  <c r="M75" i="92"/>
  <c r="K75" i="92"/>
  <c r="I75" i="92"/>
  <c r="G75" i="92"/>
  <c r="G72" i="92"/>
  <c r="K72" i="92"/>
  <c r="M72" i="92"/>
  <c r="O72" i="92"/>
  <c r="Q72" i="92"/>
  <c r="S72" i="92"/>
  <c r="U72" i="92"/>
  <c r="G52" i="92"/>
  <c r="M52" i="92"/>
  <c r="O52" i="92"/>
  <c r="Q52" i="92"/>
  <c r="S52" i="92"/>
  <c r="U52" i="92"/>
  <c r="W52" i="92"/>
  <c r="Y52" i="92"/>
  <c r="AA52" i="92"/>
  <c r="G54" i="92"/>
  <c r="M54" i="92"/>
  <c r="O54" i="92"/>
  <c r="Q54" i="92"/>
  <c r="S54" i="92"/>
  <c r="U54" i="92"/>
  <c r="W54" i="92"/>
  <c r="Y54" i="92"/>
  <c r="AA54" i="92"/>
  <c r="G56" i="92"/>
  <c r="M56" i="92"/>
  <c r="O56" i="92"/>
  <c r="Q56" i="92"/>
  <c r="S56" i="92"/>
  <c r="U56" i="92"/>
  <c r="W56" i="92"/>
  <c r="Y56" i="92"/>
  <c r="AA56" i="92"/>
  <c r="G57" i="92"/>
  <c r="M57" i="92"/>
  <c r="O57" i="92"/>
  <c r="Q57" i="92"/>
  <c r="S57" i="92"/>
  <c r="U57" i="92"/>
  <c r="W57" i="92"/>
  <c r="Y57" i="92"/>
  <c r="G58" i="92"/>
  <c r="M58" i="92"/>
  <c r="O58" i="92"/>
  <c r="Q58" i="92"/>
  <c r="S58" i="92"/>
  <c r="U58" i="92"/>
  <c r="W58" i="92"/>
  <c r="Y58" i="92"/>
  <c r="G59" i="92"/>
  <c r="M59" i="92"/>
  <c r="O59" i="92"/>
  <c r="Q59" i="92"/>
  <c r="S59" i="92"/>
  <c r="U59" i="92"/>
  <c r="W59" i="92"/>
  <c r="Y59" i="92"/>
  <c r="AA59" i="92"/>
  <c r="G60" i="92"/>
  <c r="M60" i="92"/>
  <c r="O60" i="92"/>
  <c r="Q60" i="92"/>
  <c r="S60" i="92"/>
  <c r="U60" i="92"/>
  <c r="W60" i="92"/>
  <c r="Y60" i="92"/>
  <c r="AA60" i="92"/>
  <c r="G61" i="92"/>
  <c r="M61" i="92"/>
  <c r="O61" i="92"/>
  <c r="Q61" i="92"/>
  <c r="S61" i="92"/>
  <c r="U61" i="92"/>
  <c r="W61" i="92"/>
  <c r="Y61" i="92"/>
  <c r="AB39" i="61" l="1"/>
  <c r="AB31" i="61"/>
  <c r="AB47" i="61"/>
  <c r="AA47" i="61"/>
  <c r="AA39" i="61"/>
  <c r="AE39" i="61"/>
  <c r="AD41" i="61"/>
  <c r="AE41" i="61"/>
  <c r="AD47" i="61"/>
  <c r="AD39" i="61"/>
  <c r="AE47" i="61"/>
  <c r="AE31" i="61"/>
  <c r="E9" i="73"/>
  <c r="E9" i="69"/>
  <c r="G77" i="92"/>
  <c r="O22" i="92"/>
  <c r="Q22" i="92"/>
  <c r="AH39" i="61" l="1"/>
  <c r="AH47" i="61"/>
  <c r="AC29" i="92"/>
  <c r="Z5" i="61" s="1"/>
  <c r="AB29" i="92"/>
  <c r="Y5" i="61" s="1"/>
  <c r="U29" i="92"/>
  <c r="R5" i="61" s="1"/>
  <c r="F45" i="92"/>
  <c r="C7" i="61" s="1"/>
  <c r="G45" i="92"/>
  <c r="D7" i="61" s="1"/>
  <c r="L45" i="92"/>
  <c r="I7" i="61" s="1"/>
  <c r="M45" i="92"/>
  <c r="J7" i="61" s="1"/>
  <c r="R45" i="92"/>
  <c r="S45" i="92"/>
  <c r="P7" i="61" s="1"/>
  <c r="T45" i="92"/>
  <c r="U45" i="92"/>
  <c r="R7" i="61" s="1"/>
  <c r="X45" i="92"/>
  <c r="U7" i="61" s="1"/>
  <c r="Y45" i="92"/>
  <c r="V7" i="61" s="1"/>
  <c r="AH47" i="92"/>
  <c r="AI47" i="92"/>
  <c r="F62" i="92"/>
  <c r="C13" i="61" s="1"/>
  <c r="G62" i="92"/>
  <c r="D13" i="61" s="1"/>
  <c r="L62" i="92"/>
  <c r="I13" i="61" s="1"/>
  <c r="M62" i="92"/>
  <c r="J13" i="61" s="1"/>
  <c r="N62" i="92"/>
  <c r="O62" i="92"/>
  <c r="L13" i="61" s="1"/>
  <c r="P62" i="92"/>
  <c r="M13" i="61" s="1"/>
  <c r="Q62" i="92"/>
  <c r="N13" i="61" s="1"/>
  <c r="R62" i="92"/>
  <c r="S62" i="92"/>
  <c r="P13" i="61" s="1"/>
  <c r="T62" i="92"/>
  <c r="U62" i="92"/>
  <c r="R13" i="61" s="1"/>
  <c r="V62" i="92"/>
  <c r="W62" i="92"/>
  <c r="T13" i="61" s="1"/>
  <c r="X62" i="92"/>
  <c r="U13" i="61" s="1"/>
  <c r="Y62" i="92"/>
  <c r="V13" i="61" s="1"/>
  <c r="F67" i="92"/>
  <c r="C15" i="61" s="1"/>
  <c r="G67" i="92"/>
  <c r="D15" i="61" s="1"/>
  <c r="L67" i="92"/>
  <c r="I15" i="61" s="1"/>
  <c r="M67" i="92"/>
  <c r="J15" i="61" s="1"/>
  <c r="N67" i="92"/>
  <c r="O67" i="92"/>
  <c r="L15" i="61" s="1"/>
  <c r="T67" i="92"/>
  <c r="U67" i="92"/>
  <c r="R15" i="61" s="1"/>
  <c r="V67" i="92"/>
  <c r="W67" i="92"/>
  <c r="T15" i="61" s="1"/>
  <c r="X67" i="92"/>
  <c r="U15" i="61" s="1"/>
  <c r="Y67" i="92"/>
  <c r="V15" i="61" s="1"/>
  <c r="AH69" i="92"/>
  <c r="AI69" i="92"/>
  <c r="F73" i="92"/>
  <c r="C19" i="61" s="1"/>
  <c r="G73" i="92"/>
  <c r="D19" i="61" s="1"/>
  <c r="J73" i="92"/>
  <c r="G19" i="61" s="1"/>
  <c r="K73" i="92"/>
  <c r="H19" i="61" s="1"/>
  <c r="L73" i="92"/>
  <c r="I19" i="61" s="1"/>
  <c r="M73" i="92"/>
  <c r="J19" i="61" s="1"/>
  <c r="N73" i="92"/>
  <c r="O73" i="92"/>
  <c r="L19" i="61" s="1"/>
  <c r="P73" i="92"/>
  <c r="M19" i="61" s="1"/>
  <c r="Q73" i="92"/>
  <c r="N19" i="61" s="1"/>
  <c r="R73" i="92"/>
  <c r="S73" i="92"/>
  <c r="P19" i="61" s="1"/>
  <c r="T73" i="92"/>
  <c r="U73" i="92"/>
  <c r="R19" i="61" s="1"/>
  <c r="X73" i="92"/>
  <c r="U19" i="61" s="1"/>
  <c r="Y73" i="92"/>
  <c r="V19" i="61" s="1"/>
  <c r="Z73" i="92"/>
  <c r="AB73" i="92"/>
  <c r="AC73" i="92"/>
  <c r="Z19" i="61" s="1"/>
  <c r="F77" i="92"/>
  <c r="C21" i="61" s="1"/>
  <c r="D21" i="61"/>
  <c r="H77" i="92"/>
  <c r="E21" i="61" s="1"/>
  <c r="I77" i="92"/>
  <c r="F21" i="61" s="1"/>
  <c r="J77" i="92"/>
  <c r="G21" i="61" s="1"/>
  <c r="K77" i="92"/>
  <c r="H21" i="61" s="1"/>
  <c r="L77" i="92"/>
  <c r="I21" i="61" s="1"/>
  <c r="M77" i="92"/>
  <c r="J21" i="61" s="1"/>
  <c r="N77" i="92"/>
  <c r="O77" i="92"/>
  <c r="L21" i="61" s="1"/>
  <c r="P77" i="92"/>
  <c r="M21" i="61" s="1"/>
  <c r="Q77" i="92"/>
  <c r="N21" i="61" s="1"/>
  <c r="R77" i="92"/>
  <c r="S77" i="92"/>
  <c r="P21" i="61" s="1"/>
  <c r="T77" i="92"/>
  <c r="U77" i="92"/>
  <c r="V77" i="92"/>
  <c r="W77" i="92"/>
  <c r="T21" i="61" s="1"/>
  <c r="X77" i="92"/>
  <c r="U21" i="61" s="1"/>
  <c r="Y77" i="92"/>
  <c r="V21" i="61" s="1"/>
  <c r="Z77" i="92"/>
  <c r="AA77" i="92"/>
  <c r="X21" i="61" s="1"/>
  <c r="AB77" i="92"/>
  <c r="AC77" i="92"/>
  <c r="Z21" i="61" s="1"/>
  <c r="AH79" i="92"/>
  <c r="AI79" i="92"/>
  <c r="F83" i="92"/>
  <c r="C25" i="61" s="1"/>
  <c r="G83" i="92"/>
  <c r="D25" i="61" s="1"/>
  <c r="J83" i="92"/>
  <c r="G25" i="61" s="1"/>
  <c r="K83" i="92"/>
  <c r="H25" i="61" s="1"/>
  <c r="L83" i="92"/>
  <c r="I25" i="61" s="1"/>
  <c r="M83" i="92"/>
  <c r="J25" i="61" s="1"/>
  <c r="N83" i="92"/>
  <c r="K25" i="61" s="1"/>
  <c r="O83" i="92"/>
  <c r="L25" i="61" s="1"/>
  <c r="P83" i="92"/>
  <c r="M25" i="61" s="1"/>
  <c r="Q83" i="92"/>
  <c r="N25" i="61" s="1"/>
  <c r="R83" i="92"/>
  <c r="S83" i="92"/>
  <c r="P25" i="61" s="1"/>
  <c r="T83" i="92"/>
  <c r="U83" i="92"/>
  <c r="R25" i="61" s="1"/>
  <c r="X83" i="92"/>
  <c r="U25" i="61" s="1"/>
  <c r="Y83" i="92"/>
  <c r="V25" i="61" s="1"/>
  <c r="Z83" i="92"/>
  <c r="AB83" i="92"/>
  <c r="AC83" i="92"/>
  <c r="Z25" i="61" s="1"/>
  <c r="F91" i="92"/>
  <c r="C27" i="61" s="1"/>
  <c r="G91" i="92"/>
  <c r="D27" i="61" s="1"/>
  <c r="J91" i="92"/>
  <c r="G27" i="61" s="1"/>
  <c r="K91" i="92"/>
  <c r="H27" i="61" s="1"/>
  <c r="L91" i="92"/>
  <c r="I27" i="61" s="1"/>
  <c r="M91" i="92"/>
  <c r="J27" i="61" s="1"/>
  <c r="N91" i="92"/>
  <c r="O91" i="92"/>
  <c r="L27" i="61" s="1"/>
  <c r="P91" i="92"/>
  <c r="M27" i="61" s="1"/>
  <c r="Q91" i="92"/>
  <c r="N27" i="61" s="1"/>
  <c r="R91" i="92"/>
  <c r="S91" i="92"/>
  <c r="P27" i="61" s="1"/>
  <c r="X91" i="92"/>
  <c r="U27" i="61" s="1"/>
  <c r="Y91" i="92"/>
  <c r="V27" i="61" s="1"/>
  <c r="Z91" i="92"/>
  <c r="AB91" i="92"/>
  <c r="AC91" i="92"/>
  <c r="Z27" i="61" s="1"/>
  <c r="AF95" i="92"/>
  <c r="AG95" i="92"/>
  <c r="F99" i="92"/>
  <c r="C33" i="61" s="1"/>
  <c r="G99" i="92"/>
  <c r="D33" i="61" s="1"/>
  <c r="J99" i="92"/>
  <c r="G33" i="61" s="1"/>
  <c r="K99" i="92"/>
  <c r="H33" i="61" s="1"/>
  <c r="L99" i="92"/>
  <c r="I33" i="61" s="1"/>
  <c r="M99" i="92"/>
  <c r="J33" i="61" s="1"/>
  <c r="N99" i="92"/>
  <c r="O99" i="92"/>
  <c r="L33" i="61" s="1"/>
  <c r="P99" i="92"/>
  <c r="M33" i="61" s="1"/>
  <c r="Q99" i="92"/>
  <c r="N33" i="61" s="1"/>
  <c r="R99" i="92"/>
  <c r="S99" i="92"/>
  <c r="P33" i="61" s="1"/>
  <c r="T99" i="92"/>
  <c r="U99" i="92"/>
  <c r="R33" i="61" s="1"/>
  <c r="X99" i="92"/>
  <c r="U33" i="61" s="1"/>
  <c r="Y99" i="92"/>
  <c r="V33" i="61" s="1"/>
  <c r="F130" i="92"/>
  <c r="C35" i="61" s="1"/>
  <c r="G130" i="92"/>
  <c r="D35" i="61" s="1"/>
  <c r="J130" i="92"/>
  <c r="G35" i="61" s="1"/>
  <c r="K130" i="92"/>
  <c r="H35" i="61" s="1"/>
  <c r="T130" i="92"/>
  <c r="U130" i="92"/>
  <c r="R35" i="61" s="1"/>
  <c r="F138" i="92"/>
  <c r="G138" i="92"/>
  <c r="H138" i="92"/>
  <c r="I138" i="92"/>
  <c r="J138" i="92"/>
  <c r="G37" i="61" s="1"/>
  <c r="K138" i="92"/>
  <c r="H37" i="61" s="1"/>
  <c r="L138" i="92"/>
  <c r="I37" i="61" s="1"/>
  <c r="M138" i="92"/>
  <c r="J37" i="61" s="1"/>
  <c r="P138" i="92"/>
  <c r="M37" i="61" s="1"/>
  <c r="Q138" i="92"/>
  <c r="N37" i="61" s="1"/>
  <c r="R138" i="92"/>
  <c r="O37" i="61" s="1"/>
  <c r="S138" i="92"/>
  <c r="P37" i="61" s="1"/>
  <c r="T138" i="92"/>
  <c r="Q37" i="61" s="1"/>
  <c r="U138" i="92"/>
  <c r="R37" i="61" s="1"/>
  <c r="V138" i="92"/>
  <c r="W138" i="92"/>
  <c r="T37" i="61" s="1"/>
  <c r="X138" i="92"/>
  <c r="U37" i="61" s="1"/>
  <c r="Y138" i="92"/>
  <c r="V37" i="61" s="1"/>
  <c r="Z138" i="92"/>
  <c r="F151" i="92"/>
  <c r="C43" i="61" s="1"/>
  <c r="E4" i="71" s="1"/>
  <c r="G151" i="92"/>
  <c r="D43" i="61" s="1"/>
  <c r="J151" i="92"/>
  <c r="G43" i="61" s="1"/>
  <c r="K151" i="92"/>
  <c r="H43" i="61" s="1"/>
  <c r="L151" i="92"/>
  <c r="I43" i="61" s="1"/>
  <c r="M151" i="92"/>
  <c r="J43" i="61" s="1"/>
  <c r="N151" i="92"/>
  <c r="O151" i="92"/>
  <c r="P151" i="92"/>
  <c r="M43" i="61" s="1"/>
  <c r="Q151" i="92"/>
  <c r="N43" i="61" s="1"/>
  <c r="R151" i="92"/>
  <c r="S151" i="92"/>
  <c r="P43" i="61" s="1"/>
  <c r="T151" i="92"/>
  <c r="U151" i="92"/>
  <c r="R43" i="61" s="1"/>
  <c r="X151" i="92"/>
  <c r="U43" i="61" s="1"/>
  <c r="Y151" i="92"/>
  <c r="V43" i="61" s="1"/>
  <c r="F157" i="92"/>
  <c r="C45" i="61" s="1"/>
  <c r="E4" i="70" s="1"/>
  <c r="G157" i="92"/>
  <c r="D45" i="61" s="1"/>
  <c r="H157" i="92"/>
  <c r="E45" i="61" s="1"/>
  <c r="I157" i="92"/>
  <c r="F45" i="61" s="1"/>
  <c r="J157" i="92"/>
  <c r="G45" i="61" s="1"/>
  <c r="K157" i="92"/>
  <c r="H45" i="61" s="1"/>
  <c r="L157" i="92"/>
  <c r="I45" i="61" s="1"/>
  <c r="M157" i="92"/>
  <c r="J45" i="61" s="1"/>
  <c r="N157" i="92"/>
  <c r="O157" i="92"/>
  <c r="L45" i="61" s="1"/>
  <c r="P157" i="92"/>
  <c r="M45" i="61" s="1"/>
  <c r="Q157" i="92"/>
  <c r="N45" i="61" s="1"/>
  <c r="R157" i="92"/>
  <c r="S157" i="92"/>
  <c r="P45" i="61" s="1"/>
  <c r="T157" i="92"/>
  <c r="U157" i="92"/>
  <c r="R45" i="61" s="1"/>
  <c r="V157" i="92"/>
  <c r="W157" i="92"/>
  <c r="T45" i="61" s="1"/>
  <c r="X157" i="92"/>
  <c r="U45" i="61" s="1"/>
  <c r="Y157" i="92"/>
  <c r="V45" i="61" s="1"/>
  <c r="AD159" i="92"/>
  <c r="AF159" i="92"/>
  <c r="AG159" i="92"/>
  <c r="AH159" i="92"/>
  <c r="Y27" i="61" l="1"/>
  <c r="E15" i="79" s="1"/>
  <c r="Y25" i="61"/>
  <c r="E15" i="80" s="1"/>
  <c r="Y21" i="61"/>
  <c r="E15" i="82" s="1"/>
  <c r="Y19" i="61"/>
  <c r="E15" i="83" s="1"/>
  <c r="AG21" i="61"/>
  <c r="W27" i="61"/>
  <c r="E14" i="79" s="1"/>
  <c r="W25" i="61"/>
  <c r="E14" i="80" s="1"/>
  <c r="W37" i="61"/>
  <c r="E14" i="74" s="1"/>
  <c r="W21" i="61"/>
  <c r="E14" i="82" s="1"/>
  <c r="W19" i="61"/>
  <c r="E14" i="83" s="1"/>
  <c r="E13" i="71"/>
  <c r="E13" i="83"/>
  <c r="E13" i="89"/>
  <c r="E13" i="82"/>
  <c r="E13" i="79"/>
  <c r="E13" i="85"/>
  <c r="E13" i="74"/>
  <c r="E13" i="80"/>
  <c r="E13" i="70"/>
  <c r="E13" i="76"/>
  <c r="E13" i="86"/>
  <c r="AB45" i="61"/>
  <c r="S21" i="61"/>
  <c r="E12" i="82" s="1"/>
  <c r="S15" i="61"/>
  <c r="E12" i="85" s="1"/>
  <c r="S37" i="61"/>
  <c r="E12" i="74" s="1"/>
  <c r="S45" i="61"/>
  <c r="E12" i="70" s="1"/>
  <c r="S13" i="61"/>
  <c r="E12" i="86" s="1"/>
  <c r="Q15" i="61"/>
  <c r="E11" i="85" s="1"/>
  <c r="Q35" i="61"/>
  <c r="E11" i="75" s="1"/>
  <c r="Q43" i="61"/>
  <c r="E11" i="71" s="1"/>
  <c r="E11" i="74"/>
  <c r="Q33" i="61"/>
  <c r="E11" i="76" s="1"/>
  <c r="R21" i="61"/>
  <c r="F11" i="82" s="1"/>
  <c r="Q19" i="61"/>
  <c r="E11" i="83" s="1"/>
  <c r="Q13" i="61"/>
  <c r="E11" i="86" s="1"/>
  <c r="Q25" i="61"/>
  <c r="E11" i="80" s="1"/>
  <c r="Q21" i="61"/>
  <c r="E11" i="82" s="1"/>
  <c r="Q45" i="61"/>
  <c r="E11" i="70" s="1"/>
  <c r="Q7" i="61"/>
  <c r="O27" i="61"/>
  <c r="O45" i="61"/>
  <c r="O7" i="61"/>
  <c r="O43" i="61"/>
  <c r="O33" i="61"/>
  <c r="O19" i="61"/>
  <c r="O13" i="61"/>
  <c r="O25" i="61"/>
  <c r="O21" i="61"/>
  <c r="K45" i="61"/>
  <c r="E8" i="70" s="1"/>
  <c r="K21" i="61"/>
  <c r="E8" i="82" s="1"/>
  <c r="K19" i="61"/>
  <c r="E8" i="83" s="1"/>
  <c r="K15" i="61"/>
  <c r="E8" i="85" s="1"/>
  <c r="L43" i="61"/>
  <c r="F8" i="71" s="1"/>
  <c r="K27" i="61"/>
  <c r="E8" i="79" s="1"/>
  <c r="K43" i="61"/>
  <c r="E8" i="71" s="1"/>
  <c r="K13" i="61"/>
  <c r="E8" i="86" s="1"/>
  <c r="K33" i="61"/>
  <c r="E8" i="76" s="1"/>
  <c r="L29" i="92"/>
  <c r="I5" i="61" s="1"/>
  <c r="T29" i="92"/>
  <c r="Q5" i="61" s="1"/>
  <c r="M29" i="92"/>
  <c r="J5" i="61" s="1"/>
  <c r="E15" i="90"/>
  <c r="R29" i="92"/>
  <c r="S29" i="92"/>
  <c r="P5" i="61" s="1"/>
  <c r="E9" i="86"/>
  <c r="E9" i="76"/>
  <c r="F9" i="71"/>
  <c r="E9" i="82"/>
  <c r="E9" i="83"/>
  <c r="E9" i="70"/>
  <c r="E9" i="71"/>
  <c r="E9" i="74"/>
  <c r="AE21" i="61"/>
  <c r="AE45" i="61"/>
  <c r="E9" i="79"/>
  <c r="E9" i="80"/>
  <c r="AH83" i="92"/>
  <c r="AG157" i="92"/>
  <c r="AF157" i="92"/>
  <c r="AE77" i="92"/>
  <c r="AG77" i="92"/>
  <c r="AD77" i="92"/>
  <c r="AH77" i="92"/>
  <c r="AF77" i="92"/>
  <c r="AH91" i="92"/>
  <c r="AH73" i="92"/>
  <c r="AI77" i="92"/>
  <c r="E11" i="89" l="1"/>
  <c r="AF27" i="61"/>
  <c r="AF19" i="61"/>
  <c r="AF25" i="61"/>
  <c r="AF21" i="61"/>
  <c r="AB21" i="61"/>
  <c r="AI21" i="61" s="1"/>
  <c r="E10" i="86"/>
  <c r="E10" i="76"/>
  <c r="AA45" i="61"/>
  <c r="E10" i="82"/>
  <c r="AA21" i="61"/>
  <c r="E10" i="74"/>
  <c r="E10" i="80"/>
  <c r="E10" i="70"/>
  <c r="E10" i="79"/>
  <c r="E10" i="83"/>
  <c r="E10" i="71"/>
  <c r="E10" i="89"/>
  <c r="O5" i="61"/>
  <c r="AD45" i="61"/>
  <c r="AD21" i="61"/>
  <c r="Q192" i="92"/>
  <c r="P192" i="92"/>
  <c r="O192" i="92"/>
  <c r="N192" i="92"/>
  <c r="M192" i="92"/>
  <c r="L192" i="92"/>
  <c r="K192" i="92"/>
  <c r="J192" i="92"/>
  <c r="I192" i="92"/>
  <c r="H192" i="92"/>
  <c r="G192" i="92"/>
  <c r="F192" i="92"/>
  <c r="AI186" i="92"/>
  <c r="AH186" i="92"/>
  <c r="AG186" i="92"/>
  <c r="AF186" i="92"/>
  <c r="AE186" i="92"/>
  <c r="AD186" i="92"/>
  <c r="AI184" i="92"/>
  <c r="AH184" i="92"/>
  <c r="AG184" i="92"/>
  <c r="AF184" i="92"/>
  <c r="AE184" i="92"/>
  <c r="AD184" i="92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F11" i="90"/>
  <c r="E38" i="90" s="1"/>
  <c r="E11" i="90"/>
  <c r="F10" i="90"/>
  <c r="E37" i="90" s="1"/>
  <c r="D8" i="90"/>
  <c r="C35" i="90" s="1"/>
  <c r="C8" i="90"/>
  <c r="F7" i="90"/>
  <c r="E34" i="90" s="1"/>
  <c r="E7" i="90"/>
  <c r="C2" i="90"/>
  <c r="C29" i="90" s="1"/>
  <c r="F13" i="89"/>
  <c r="E41" i="89" s="1"/>
  <c r="F11" i="89"/>
  <c r="E39" i="89" s="1"/>
  <c r="F10" i="89"/>
  <c r="E38" i="89" s="1"/>
  <c r="F7" i="89"/>
  <c r="E35" i="89" s="1"/>
  <c r="E7" i="89"/>
  <c r="F4" i="89"/>
  <c r="E32" i="89" s="1"/>
  <c r="E4" i="89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E7" i="88"/>
  <c r="E32" i="88"/>
  <c r="E4" i="88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2" i="86"/>
  <c r="E40" i="86" s="1"/>
  <c r="F11" i="86"/>
  <c r="E39" i="86" s="1"/>
  <c r="F10" i="86"/>
  <c r="E38" i="86" s="1"/>
  <c r="D10" i="86"/>
  <c r="C38" i="86" s="1"/>
  <c r="F9" i="86"/>
  <c r="E37" i="86" s="1"/>
  <c r="F8" i="86"/>
  <c r="E36" i="86" s="1"/>
  <c r="F7" i="86"/>
  <c r="E35" i="86" s="1"/>
  <c r="E7" i="86"/>
  <c r="D6" i="86"/>
  <c r="C34" i="86" s="1"/>
  <c r="F4" i="86"/>
  <c r="E32" i="86" s="1"/>
  <c r="E4" i="86"/>
  <c r="C2" i="86"/>
  <c r="C30" i="86" s="1"/>
  <c r="F13" i="85"/>
  <c r="E41" i="85" s="1"/>
  <c r="D13" i="85"/>
  <c r="C41" i="85" s="1"/>
  <c r="F12" i="85"/>
  <c r="E40" i="85" s="1"/>
  <c r="F11" i="85"/>
  <c r="E39" i="85" s="1"/>
  <c r="D9" i="85"/>
  <c r="C37" i="85" s="1"/>
  <c r="F8" i="85"/>
  <c r="E36" i="85" s="1"/>
  <c r="F7" i="85"/>
  <c r="E35" i="85" s="1"/>
  <c r="E7" i="85"/>
  <c r="D5" i="85"/>
  <c r="C33" i="85" s="1"/>
  <c r="F4" i="85"/>
  <c r="E32" i="85" s="1"/>
  <c r="E4" i="85"/>
  <c r="C2" i="85"/>
  <c r="C30" i="85" s="1"/>
  <c r="F15" i="84"/>
  <c r="E43" i="84" s="1"/>
  <c r="F14" i="84"/>
  <c r="E42" i="84" s="1"/>
  <c r="F13" i="84"/>
  <c r="E41" i="84" s="1"/>
  <c r="D12" i="84"/>
  <c r="C40" i="84" s="1"/>
  <c r="F11" i="84"/>
  <c r="E39" i="84" s="1"/>
  <c r="F10" i="84"/>
  <c r="E38" i="84" s="1"/>
  <c r="F9" i="84"/>
  <c r="E37" i="84" s="1"/>
  <c r="F8" i="84"/>
  <c r="E36" i="84" s="1"/>
  <c r="D8" i="84"/>
  <c r="C36" i="84" s="1"/>
  <c r="F7" i="84"/>
  <c r="E35" i="84" s="1"/>
  <c r="E7" i="84"/>
  <c r="F6" i="84"/>
  <c r="E34" i="84" s="1"/>
  <c r="E6" i="84"/>
  <c r="F4" i="84"/>
  <c r="E32" i="84" s="1"/>
  <c r="E4" i="84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F11" i="83"/>
  <c r="E39" i="83" s="1"/>
  <c r="D11" i="83"/>
  <c r="C39" i="83" s="1"/>
  <c r="F10" i="83"/>
  <c r="E38" i="83" s="1"/>
  <c r="F9" i="83"/>
  <c r="E37" i="83" s="1"/>
  <c r="F8" i="83"/>
  <c r="E36" i="83" s="1"/>
  <c r="F7" i="83"/>
  <c r="E35" i="83" s="1"/>
  <c r="E7" i="83"/>
  <c r="D7" i="83"/>
  <c r="C35" i="83" s="1"/>
  <c r="C7" i="83"/>
  <c r="F6" i="83"/>
  <c r="E34" i="83" s="1"/>
  <c r="E6" i="83"/>
  <c r="F4" i="83"/>
  <c r="E32" i="83" s="1"/>
  <c r="E4" i="83"/>
  <c r="C2" i="83"/>
  <c r="C30" i="83" s="1"/>
  <c r="F15" i="82"/>
  <c r="E43" i="82" s="1"/>
  <c r="F14" i="82"/>
  <c r="E42" i="82" s="1"/>
  <c r="D14" i="82"/>
  <c r="C42" i="82" s="1"/>
  <c r="F13" i="82"/>
  <c r="E41" i="82" s="1"/>
  <c r="F12" i="82"/>
  <c r="E40" i="82" s="1"/>
  <c r="E39" i="82"/>
  <c r="F10" i="82"/>
  <c r="E38" i="82" s="1"/>
  <c r="D10" i="82"/>
  <c r="C38" i="82" s="1"/>
  <c r="F9" i="82"/>
  <c r="E37" i="82" s="1"/>
  <c r="F8" i="82"/>
  <c r="E36" i="82" s="1"/>
  <c r="F7" i="82"/>
  <c r="E35" i="82" s="1"/>
  <c r="E7" i="82"/>
  <c r="F6" i="82"/>
  <c r="E34" i="82" s="1"/>
  <c r="E6" i="82"/>
  <c r="D6" i="82"/>
  <c r="C34" i="82" s="1"/>
  <c r="F5" i="82"/>
  <c r="E33" i="82" s="1"/>
  <c r="E5" i="82"/>
  <c r="F4" i="82"/>
  <c r="E32" i="82" s="1"/>
  <c r="E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F15" i="80"/>
  <c r="E43" i="80" s="1"/>
  <c r="F13" i="80"/>
  <c r="E41" i="80" s="1"/>
  <c r="D12" i="80"/>
  <c r="C40" i="80" s="1"/>
  <c r="F11" i="80"/>
  <c r="E39" i="80" s="1"/>
  <c r="F10" i="80"/>
  <c r="E38" i="80" s="1"/>
  <c r="F9" i="80"/>
  <c r="E37" i="80" s="1"/>
  <c r="F8" i="80"/>
  <c r="E36" i="80" s="1"/>
  <c r="E8" i="80"/>
  <c r="D8" i="80"/>
  <c r="C36" i="80" s="1"/>
  <c r="F7" i="80"/>
  <c r="E35" i="80" s="1"/>
  <c r="E7" i="80"/>
  <c r="F6" i="80"/>
  <c r="E34" i="80" s="1"/>
  <c r="E6" i="80"/>
  <c r="F4" i="80"/>
  <c r="E32" i="80" s="1"/>
  <c r="E4" i="80"/>
  <c r="D4" i="80"/>
  <c r="C32" i="80" s="1"/>
  <c r="C2" i="80"/>
  <c r="C30" i="80" s="1"/>
  <c r="F15" i="79"/>
  <c r="E43" i="79" s="1"/>
  <c r="F13" i="79"/>
  <c r="E41" i="79" s="1"/>
  <c r="D11" i="79"/>
  <c r="C39" i="79" s="1"/>
  <c r="F10" i="79"/>
  <c r="E38" i="79" s="1"/>
  <c r="F9" i="79"/>
  <c r="E37" i="79" s="1"/>
  <c r="F8" i="79"/>
  <c r="E36" i="79" s="1"/>
  <c r="F7" i="79"/>
  <c r="E35" i="79" s="1"/>
  <c r="E7" i="79"/>
  <c r="F6" i="79"/>
  <c r="E34" i="79" s="1"/>
  <c r="E6" i="79"/>
  <c r="F4" i="79"/>
  <c r="E32" i="79" s="1"/>
  <c r="E4" i="79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E7" i="78"/>
  <c r="F6" i="78"/>
  <c r="E34" i="78" s="1"/>
  <c r="E6" i="78"/>
  <c r="F4" i="78"/>
  <c r="E32" i="78" s="1"/>
  <c r="E4" i="78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E7" i="77"/>
  <c r="F6" i="77"/>
  <c r="E34" i="77" s="1"/>
  <c r="E6" i="77"/>
  <c r="F5" i="77"/>
  <c r="E33" i="77" s="1"/>
  <c r="E5" i="77"/>
  <c r="D5" i="77"/>
  <c r="C33" i="77" s="1"/>
  <c r="F4" i="77"/>
  <c r="E32" i="77" s="1"/>
  <c r="E4" i="77"/>
  <c r="C2" i="77"/>
  <c r="C30" i="77" s="1"/>
  <c r="F13" i="76"/>
  <c r="E41" i="76" s="1"/>
  <c r="D12" i="76"/>
  <c r="C40" i="76" s="1"/>
  <c r="F11" i="76"/>
  <c r="E39" i="76" s="1"/>
  <c r="F10" i="76"/>
  <c r="E38" i="76" s="1"/>
  <c r="F9" i="76"/>
  <c r="E37" i="76" s="1"/>
  <c r="D9" i="76"/>
  <c r="C37" i="76" s="1"/>
  <c r="F8" i="76"/>
  <c r="E36" i="76" s="1"/>
  <c r="D8" i="76"/>
  <c r="C36" i="76" s="1"/>
  <c r="F7" i="76"/>
  <c r="E35" i="76" s="1"/>
  <c r="E7" i="76"/>
  <c r="F6" i="76"/>
  <c r="E34" i="76" s="1"/>
  <c r="E6" i="76"/>
  <c r="F4" i="76"/>
  <c r="E32" i="76" s="1"/>
  <c r="E4" i="76"/>
  <c r="D4" i="76"/>
  <c r="C32" i="76" s="1"/>
  <c r="C2" i="76"/>
  <c r="C30" i="76" s="1"/>
  <c r="D15" i="75"/>
  <c r="C43" i="75" s="1"/>
  <c r="F11" i="75"/>
  <c r="E39" i="75" s="1"/>
  <c r="D11" i="75"/>
  <c r="C39" i="75" s="1"/>
  <c r="D7" i="75"/>
  <c r="C35" i="75" s="1"/>
  <c r="F6" i="75"/>
  <c r="E34" i="75" s="1"/>
  <c r="E6" i="75"/>
  <c r="F4" i="75"/>
  <c r="E32" i="75" s="1"/>
  <c r="E4" i="75"/>
  <c r="C2" i="75"/>
  <c r="C30" i="75" s="1"/>
  <c r="D14" i="74"/>
  <c r="C42" i="74" s="1"/>
  <c r="F13" i="74"/>
  <c r="E41" i="74" s="1"/>
  <c r="F12" i="74"/>
  <c r="E40" i="74" s="1"/>
  <c r="F11" i="74"/>
  <c r="E39" i="74" s="1"/>
  <c r="F10" i="74"/>
  <c r="E38" i="74" s="1"/>
  <c r="D10" i="74"/>
  <c r="C38" i="74" s="1"/>
  <c r="F9" i="74"/>
  <c r="E37" i="74" s="1"/>
  <c r="F7" i="74"/>
  <c r="E35" i="74" s="1"/>
  <c r="E7" i="74"/>
  <c r="F6" i="74"/>
  <c r="E34" i="74" s="1"/>
  <c r="E6" i="74"/>
  <c r="D6" i="74"/>
  <c r="C34" i="74" s="1"/>
  <c r="C2" i="74"/>
  <c r="C30" i="74" s="1"/>
  <c r="F15" i="73"/>
  <c r="E43" i="73" s="1"/>
  <c r="F13" i="73"/>
  <c r="E41" i="73" s="1"/>
  <c r="F12" i="73"/>
  <c r="E40" i="73" s="1"/>
  <c r="F11" i="73"/>
  <c r="E39" i="73" s="1"/>
  <c r="F10" i="73"/>
  <c r="E38" i="73" s="1"/>
  <c r="F9" i="73"/>
  <c r="E37" i="73" s="1"/>
  <c r="D9" i="73"/>
  <c r="C37" i="73" s="1"/>
  <c r="F8" i="73"/>
  <c r="E36" i="73" s="1"/>
  <c r="F7" i="73"/>
  <c r="E35" i="73" s="1"/>
  <c r="E7" i="73"/>
  <c r="F6" i="73"/>
  <c r="E34" i="73" s="1"/>
  <c r="E6" i="73"/>
  <c r="F5" i="73"/>
  <c r="E33" i="73" s="1"/>
  <c r="E5" i="73"/>
  <c r="F4" i="73"/>
  <c r="E32" i="73" s="1"/>
  <c r="C2" i="73"/>
  <c r="C30" i="73" s="1"/>
  <c r="F15" i="72"/>
  <c r="E43" i="72" s="1"/>
  <c r="E15" i="72"/>
  <c r="E14" i="72"/>
  <c r="F13" i="72"/>
  <c r="E41" i="72" s="1"/>
  <c r="E13" i="72"/>
  <c r="D12" i="72"/>
  <c r="C40" i="72" s="1"/>
  <c r="F11" i="72"/>
  <c r="E39" i="72" s="1"/>
  <c r="E11" i="72"/>
  <c r="F10" i="72"/>
  <c r="E38" i="72" s="1"/>
  <c r="E10" i="72"/>
  <c r="F9" i="72"/>
  <c r="E37" i="72" s="1"/>
  <c r="E9" i="72"/>
  <c r="F8" i="72"/>
  <c r="E36" i="72" s="1"/>
  <c r="E8" i="72"/>
  <c r="D8" i="72"/>
  <c r="C36" i="72" s="1"/>
  <c r="F7" i="72"/>
  <c r="E35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1" i="71"/>
  <c r="E39" i="71" s="1"/>
  <c r="F10" i="71"/>
  <c r="E38" i="71" s="1"/>
  <c r="E37" i="71"/>
  <c r="F7" i="71"/>
  <c r="E35" i="71" s="1"/>
  <c r="E7" i="71"/>
  <c r="D7" i="71"/>
  <c r="C35" i="71" s="1"/>
  <c r="F6" i="71"/>
  <c r="E34" i="71" s="1"/>
  <c r="E6" i="71"/>
  <c r="F4" i="71"/>
  <c r="E32" i="71" s="1"/>
  <c r="C2" i="71"/>
  <c r="C30" i="71" s="1"/>
  <c r="D14" i="70"/>
  <c r="C42" i="70" s="1"/>
  <c r="F13" i="70"/>
  <c r="E41" i="70" s="1"/>
  <c r="F12" i="70"/>
  <c r="E40" i="70" s="1"/>
  <c r="F11" i="70"/>
  <c r="E39" i="70" s="1"/>
  <c r="F10" i="70"/>
  <c r="E38" i="70" s="1"/>
  <c r="D10" i="70"/>
  <c r="C38" i="70" s="1"/>
  <c r="F9" i="70"/>
  <c r="E37" i="70" s="1"/>
  <c r="F8" i="70"/>
  <c r="E36" i="70" s="1"/>
  <c r="F7" i="70"/>
  <c r="E35" i="70" s="1"/>
  <c r="E7" i="70"/>
  <c r="F6" i="70"/>
  <c r="E34" i="70" s="1"/>
  <c r="E6" i="70"/>
  <c r="D6" i="70"/>
  <c r="C34" i="70" s="1"/>
  <c r="F5" i="70"/>
  <c r="E33" i="70" s="1"/>
  <c r="E5" i="70"/>
  <c r="F4" i="70"/>
  <c r="E32" i="70" s="1"/>
  <c r="C2" i="70"/>
  <c r="C30" i="70" s="1"/>
  <c r="F15" i="69"/>
  <c r="E43" i="69" s="1"/>
  <c r="F13" i="69"/>
  <c r="E41" i="69" s="1"/>
  <c r="F12" i="69"/>
  <c r="E40" i="69" s="1"/>
  <c r="F11" i="69"/>
  <c r="E39" i="69" s="1"/>
  <c r="F10" i="69"/>
  <c r="E38" i="69" s="1"/>
  <c r="F9" i="69"/>
  <c r="E37" i="69" s="1"/>
  <c r="F8" i="69"/>
  <c r="E36" i="69" s="1"/>
  <c r="F7" i="69"/>
  <c r="E35" i="69" s="1"/>
  <c r="E7" i="69"/>
  <c r="F6" i="69"/>
  <c r="E34" i="69" s="1"/>
  <c r="E6" i="69"/>
  <c r="F5" i="69"/>
  <c r="E33" i="69" s="1"/>
  <c r="E5" i="69"/>
  <c r="F4" i="69"/>
  <c r="E32" i="69" s="1"/>
  <c r="E4" i="69"/>
  <c r="C2" i="69"/>
  <c r="C30" i="69" s="1"/>
  <c r="E10" i="90" l="1"/>
  <c r="AH21" i="61"/>
  <c r="AH192" i="92"/>
  <c r="AI192" i="92"/>
  <c r="C8" i="87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AE192" i="92"/>
  <c r="AF192" i="92"/>
  <c r="AD192" i="92"/>
  <c r="AG192" i="92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R130" i="92" l="1"/>
  <c r="O35" i="61" s="1"/>
  <c r="S130" i="92" l="1"/>
  <c r="E10" i="75"/>
  <c r="P35" i="61" l="1"/>
  <c r="R67" i="92"/>
  <c r="O15" i="61" s="1"/>
  <c r="P67" i="92"/>
  <c r="M15" i="61" s="1"/>
  <c r="F10" i="75" l="1"/>
  <c r="E38" i="75" s="1"/>
  <c r="E10" i="85"/>
  <c r="E9" i="85"/>
  <c r="S67" i="92"/>
  <c r="Q67" i="92"/>
  <c r="N15" i="61" s="1"/>
  <c r="P15" i="61" l="1"/>
  <c r="F9" i="85"/>
  <c r="E37" i="85" s="1"/>
  <c r="F10" i="85" l="1"/>
  <c r="E38" i="85" s="1"/>
  <c r="U85" i="92"/>
  <c r="T91" i="92"/>
  <c r="Q27" i="61" s="1"/>
  <c r="U91" i="92" l="1"/>
  <c r="R27" i="61" s="1"/>
  <c r="E11" i="79" l="1"/>
  <c r="F11" i="79"/>
  <c r="E39" i="79" s="1"/>
  <c r="AC103" i="92" l="1"/>
  <c r="AC107" i="92"/>
  <c r="AA103" i="92"/>
  <c r="AA107" i="92"/>
  <c r="Z157" i="92" l="1"/>
  <c r="AC144" i="92"/>
  <c r="W45" i="61" l="1"/>
  <c r="E14" i="70" s="1"/>
  <c r="AC157" i="92"/>
  <c r="Z45" i="61" s="1"/>
  <c r="AB157" i="92"/>
  <c r="Y45" i="61" s="1"/>
  <c r="AH157" i="92" l="1"/>
  <c r="AD157" i="92"/>
  <c r="AF45" i="61" l="1"/>
  <c r="AH45" i="61" s="1"/>
  <c r="E15" i="70"/>
  <c r="F15" i="70"/>
  <c r="E43" i="70" s="1"/>
  <c r="AA37" i="92" l="1"/>
  <c r="Z45" i="92"/>
  <c r="W7" i="61" s="1"/>
  <c r="E14" i="89" l="1"/>
  <c r="AA146" i="92" l="1"/>
  <c r="AA57" i="92"/>
  <c r="E15" i="87" l="1"/>
  <c r="AC49" i="92"/>
  <c r="Z11" i="61" s="1"/>
  <c r="AA58" i="92"/>
  <c r="E14" i="78"/>
  <c r="AA93" i="92"/>
  <c r="X29" i="61" s="1"/>
  <c r="AC146" i="92"/>
  <c r="AA144" i="92"/>
  <c r="Z151" i="92"/>
  <c r="W43" i="61" s="1"/>
  <c r="AA97" i="92"/>
  <c r="Z99" i="92"/>
  <c r="AC97" i="92"/>
  <c r="AC99" i="92" s="1"/>
  <c r="Z33" i="61" s="1"/>
  <c r="AB99" i="92"/>
  <c r="Y33" i="61" s="1"/>
  <c r="E14" i="77"/>
  <c r="AA95" i="92"/>
  <c r="X31" i="61" s="1"/>
  <c r="E15" i="77"/>
  <c r="AC95" i="92"/>
  <c r="Z31" i="61" s="1"/>
  <c r="AD95" i="92"/>
  <c r="AH95" i="92"/>
  <c r="AG31" i="61" l="1"/>
  <c r="W33" i="61"/>
  <c r="E14" i="76" s="1"/>
  <c r="F14" i="78"/>
  <c r="E42" i="78" s="1"/>
  <c r="E15" i="76"/>
  <c r="AH99" i="92"/>
  <c r="F15" i="76"/>
  <c r="E43" i="76" s="1"/>
  <c r="F15" i="77"/>
  <c r="E43" i="77" s="1"/>
  <c r="AI95" i="92"/>
  <c r="AE95" i="92"/>
  <c r="F14" i="77"/>
  <c r="E42" i="77" s="1"/>
  <c r="AF31" i="61"/>
  <c r="AH31" i="61" s="1"/>
  <c r="F15" i="87" l="1"/>
  <c r="E43" i="87" s="1"/>
  <c r="AI31" i="61"/>
  <c r="E14" i="71"/>
  <c r="AF33" i="61"/>
  <c r="AA99" i="92" l="1"/>
  <c r="X33" i="61" s="1"/>
  <c r="AG33" i="61" s="1"/>
  <c r="Z67" i="92" l="1"/>
  <c r="AA61" i="92"/>
  <c r="Z62" i="92"/>
  <c r="AI99" i="92"/>
  <c r="AA83" i="92"/>
  <c r="X25" i="61" s="1"/>
  <c r="AG25" i="61" s="1"/>
  <c r="F14" i="72"/>
  <c r="E42" i="72" s="1"/>
  <c r="AE159" i="92"/>
  <c r="AI159" i="92"/>
  <c r="AA73" i="92"/>
  <c r="X19" i="61" s="1"/>
  <c r="AG19" i="61" s="1"/>
  <c r="AA91" i="92"/>
  <c r="X27" i="61" s="1"/>
  <c r="AG27" i="61" s="1"/>
  <c r="W13" i="61" l="1"/>
  <c r="E14" i="86" s="1"/>
  <c r="W15" i="61"/>
  <c r="E14" i="85" s="1"/>
  <c r="AI91" i="92"/>
  <c r="AI39" i="61"/>
  <c r="F14" i="73"/>
  <c r="E42" i="73" s="1"/>
  <c r="AA157" i="92"/>
  <c r="X45" i="61" s="1"/>
  <c r="AG45" i="61" s="1"/>
  <c r="AI47" i="61"/>
  <c r="F14" i="69"/>
  <c r="E42" i="69" s="1"/>
  <c r="AA45" i="92"/>
  <c r="X7" i="61" s="1"/>
  <c r="AI83" i="92"/>
  <c r="AI73" i="92"/>
  <c r="F14" i="76"/>
  <c r="E42" i="76" s="1"/>
  <c r="AA67" i="92"/>
  <c r="X15" i="61" s="1"/>
  <c r="AA62" i="92"/>
  <c r="X13" i="61" s="1"/>
  <c r="AA138" i="92"/>
  <c r="X37" i="61" s="1"/>
  <c r="AA151" i="92"/>
  <c r="X43" i="61" s="1"/>
  <c r="F14" i="80" l="1"/>
  <c r="E42" i="80" s="1"/>
  <c r="F14" i="83"/>
  <c r="E42" i="83" s="1"/>
  <c r="AI157" i="92"/>
  <c r="AE157" i="92"/>
  <c r="F14" i="79"/>
  <c r="E42" i="79" s="1"/>
  <c r="F14" i="89" l="1"/>
  <c r="E42" i="89" s="1"/>
  <c r="F14" i="86"/>
  <c r="E42" i="86" s="1"/>
  <c r="F14" i="74"/>
  <c r="E42" i="74" s="1"/>
  <c r="F14" i="70"/>
  <c r="E42" i="70" s="1"/>
  <c r="AI45" i="61"/>
  <c r="F14" i="71"/>
  <c r="E42" i="71" s="1"/>
  <c r="F14" i="85"/>
  <c r="E42" i="85" s="1"/>
  <c r="H23" i="92" l="1"/>
  <c r="F23" i="92"/>
  <c r="F29" i="92" l="1"/>
  <c r="C5" i="61" s="1"/>
  <c r="E4" i="90" s="1"/>
  <c r="I23" i="92"/>
  <c r="G23" i="92"/>
  <c r="G29" i="92" l="1"/>
  <c r="D5" i="61" s="1"/>
  <c r="F4" i="90" l="1"/>
  <c r="E31" i="90" s="1"/>
  <c r="J14" i="92" l="1"/>
  <c r="K14" i="92" l="1"/>
  <c r="J32" i="92"/>
  <c r="K32" i="92" l="1"/>
  <c r="J22" i="92"/>
  <c r="H22" i="92"/>
  <c r="K22" i="92" l="1"/>
  <c r="I22" i="92"/>
  <c r="I67" i="92"/>
  <c r="F15" i="61" s="1"/>
  <c r="H67" i="92"/>
  <c r="E15" i="61" s="1"/>
  <c r="K67" i="92"/>
  <c r="H15" i="61" s="1"/>
  <c r="J67" i="92"/>
  <c r="G15" i="61" s="1"/>
  <c r="H61" i="92"/>
  <c r="J61" i="92"/>
  <c r="H60" i="92"/>
  <c r="J60" i="92"/>
  <c r="H59" i="92"/>
  <c r="J59" i="92"/>
  <c r="H58" i="92"/>
  <c r="J58" i="92"/>
  <c r="H57" i="92"/>
  <c r="J56" i="92"/>
  <c r="J57" i="92"/>
  <c r="H56" i="92"/>
  <c r="H54" i="92"/>
  <c r="H52" i="92"/>
  <c r="J54" i="92"/>
  <c r="J52" i="92"/>
  <c r="J47" i="92"/>
  <c r="J34" i="92"/>
  <c r="H47" i="92"/>
  <c r="H34" i="92"/>
  <c r="J31" i="92"/>
  <c r="H31" i="92"/>
  <c r="AB15" i="61" l="1"/>
  <c r="K54" i="92"/>
  <c r="I31" i="92"/>
  <c r="I59" i="92"/>
  <c r="K58" i="92"/>
  <c r="K60" i="92"/>
  <c r="K57" i="92"/>
  <c r="I60" i="92"/>
  <c r="I58" i="92"/>
  <c r="K59" i="92"/>
  <c r="I54" i="92"/>
  <c r="I34" i="92"/>
  <c r="K34" i="92"/>
  <c r="K56" i="92"/>
  <c r="K61" i="92"/>
  <c r="I56" i="92"/>
  <c r="G9" i="61"/>
  <c r="I57" i="92"/>
  <c r="I61" i="92"/>
  <c r="AA15" i="61"/>
  <c r="AF67" i="92"/>
  <c r="AG67" i="92"/>
  <c r="E5" i="85"/>
  <c r="AD15" i="61"/>
  <c r="F5" i="85"/>
  <c r="E33" i="85" s="1"/>
  <c r="K52" i="92"/>
  <c r="J62" i="92"/>
  <c r="G13" i="61" s="1"/>
  <c r="I52" i="92"/>
  <c r="H62" i="92"/>
  <c r="E13" i="61" s="1"/>
  <c r="K47" i="92"/>
  <c r="AF47" i="92"/>
  <c r="AD47" i="92"/>
  <c r="E9" i="61"/>
  <c r="I47" i="92"/>
  <c r="K31" i="92"/>
  <c r="J45" i="92"/>
  <c r="AA9" i="61" l="1"/>
  <c r="H9" i="61"/>
  <c r="I62" i="92"/>
  <c r="F13" i="61" s="1"/>
  <c r="K45" i="92"/>
  <c r="H7" i="61" s="1"/>
  <c r="F9" i="61"/>
  <c r="F5" i="88" s="1"/>
  <c r="E33" i="88" s="1"/>
  <c r="K62" i="92"/>
  <c r="H13" i="61" s="1"/>
  <c r="F6" i="86" s="1"/>
  <c r="E34" i="86" s="1"/>
  <c r="AA13" i="61"/>
  <c r="G7" i="61"/>
  <c r="F6" i="85"/>
  <c r="E34" i="85" s="1"/>
  <c r="AE15" i="61"/>
  <c r="E6" i="85"/>
  <c r="E5" i="86"/>
  <c r="AF62" i="92"/>
  <c r="E6" i="88"/>
  <c r="AD9" i="61"/>
  <c r="E5" i="88"/>
  <c r="AG47" i="92"/>
  <c r="AE47" i="92"/>
  <c r="E6" i="89" l="1"/>
  <c r="F6" i="89"/>
  <c r="E34" i="89" s="1"/>
  <c r="AG62" i="92"/>
  <c r="AB13" i="61"/>
  <c r="AB9" i="61"/>
  <c r="AH9" i="61"/>
  <c r="AE13" i="61"/>
  <c r="F5" i="86"/>
  <c r="E33" i="86" s="1"/>
  <c r="E6" i="86"/>
  <c r="AD13" i="61"/>
  <c r="F6" i="88"/>
  <c r="E34" i="88" s="1"/>
  <c r="AE9" i="61"/>
  <c r="AI9" i="61" l="1"/>
  <c r="J13" i="92"/>
  <c r="K13" i="92" l="1"/>
  <c r="J29" i="92"/>
  <c r="G5" i="61" s="1"/>
  <c r="K29" i="92" l="1"/>
  <c r="H5" i="61" s="1"/>
  <c r="F6" i="90" s="1"/>
  <c r="E33" i="90" s="1"/>
  <c r="E6" i="90"/>
  <c r="H103" i="92"/>
  <c r="I103" i="92" l="1"/>
  <c r="H146" i="92" l="1"/>
  <c r="H144" i="92"/>
  <c r="H107" i="92"/>
  <c r="H98" i="92"/>
  <c r="H93" i="92"/>
  <c r="H89" i="92"/>
  <c r="H88" i="92"/>
  <c r="H87" i="92"/>
  <c r="H86" i="92"/>
  <c r="H81" i="92"/>
  <c r="H72" i="92"/>
  <c r="H69" i="92"/>
  <c r="H37" i="92"/>
  <c r="H32" i="92"/>
  <c r="H20" i="92"/>
  <c r="H14" i="92"/>
  <c r="H13" i="92"/>
  <c r="H12" i="92"/>
  <c r="H99" i="92" l="1"/>
  <c r="E33" i="61" s="1"/>
  <c r="I37" i="92"/>
  <c r="I146" i="92"/>
  <c r="H83" i="92"/>
  <c r="E25" i="61" s="1"/>
  <c r="I13" i="92"/>
  <c r="I14" i="92"/>
  <c r="I32" i="92"/>
  <c r="H45" i="92"/>
  <c r="I107" i="92"/>
  <c r="H130" i="92"/>
  <c r="I72" i="92"/>
  <c r="H73" i="92"/>
  <c r="I144" i="92"/>
  <c r="H151" i="92"/>
  <c r="E29" i="61"/>
  <c r="I93" i="92"/>
  <c r="H85" i="92"/>
  <c r="E17" i="61"/>
  <c r="I69" i="92"/>
  <c r="E23" i="61"/>
  <c r="I88" i="92"/>
  <c r="H29" i="92"/>
  <c r="E5" i="61" s="1"/>
  <c r="I86" i="92"/>
  <c r="I98" i="92"/>
  <c r="I20" i="92"/>
  <c r="I12" i="92"/>
  <c r="I87" i="92"/>
  <c r="I81" i="92"/>
  <c r="I89" i="92"/>
  <c r="I151" i="92" l="1"/>
  <c r="F43" i="61" s="1"/>
  <c r="I45" i="92"/>
  <c r="F7" i="61" s="1"/>
  <c r="I83" i="92"/>
  <c r="F25" i="61" s="1"/>
  <c r="I73" i="92"/>
  <c r="I85" i="92"/>
  <c r="I91" i="92" s="1"/>
  <c r="I130" i="92"/>
  <c r="F35" i="61" s="1"/>
  <c r="I99" i="92"/>
  <c r="F33" i="61" s="1"/>
  <c r="F19" i="61"/>
  <c r="I29" i="92"/>
  <c r="E7" i="61"/>
  <c r="E35" i="61"/>
  <c r="AD25" i="61"/>
  <c r="E5" i="80"/>
  <c r="E19" i="61"/>
  <c r="AD33" i="61"/>
  <c r="E5" i="76"/>
  <c r="E43" i="61"/>
  <c r="F29" i="61"/>
  <c r="AD29" i="61"/>
  <c r="E5" i="78"/>
  <c r="H91" i="92"/>
  <c r="E27" i="61" s="1"/>
  <c r="F17" i="61"/>
  <c r="AD17" i="61"/>
  <c r="E5" i="84"/>
  <c r="F23" i="61"/>
  <c r="AD23" i="61"/>
  <c r="E5" i="81"/>
  <c r="E5" i="90"/>
  <c r="F27" i="61" l="1"/>
  <c r="F5" i="75"/>
  <c r="E33" i="75" s="1"/>
  <c r="F5" i="61"/>
  <c r="AE19" i="61"/>
  <c r="F5" i="83"/>
  <c r="E33" i="83" s="1"/>
  <c r="F5" i="89"/>
  <c r="E33" i="89" s="1"/>
  <c r="E5" i="89"/>
  <c r="E5" i="75"/>
  <c r="AE25" i="61"/>
  <c r="F5" i="80"/>
  <c r="E33" i="80" s="1"/>
  <c r="AD19" i="61"/>
  <c r="E5" i="83"/>
  <c r="AE33" i="61"/>
  <c r="F5" i="76"/>
  <c r="E33" i="76" s="1"/>
  <c r="AE43" i="61"/>
  <c r="F5" i="71"/>
  <c r="E33" i="71" s="1"/>
  <c r="AD43" i="61"/>
  <c r="E5" i="71"/>
  <c r="AE29" i="61"/>
  <c r="F5" i="78"/>
  <c r="E33" i="78" s="1"/>
  <c r="AE17" i="61"/>
  <c r="F5" i="84"/>
  <c r="E33" i="84" s="1"/>
  <c r="AE23" i="61"/>
  <c r="F5" i="81"/>
  <c r="E33" i="81" s="1"/>
  <c r="AD27" i="61"/>
  <c r="E5" i="79"/>
  <c r="AE27" i="61" l="1"/>
  <c r="F5" i="79"/>
  <c r="E33" i="79" s="1"/>
  <c r="F5" i="90"/>
  <c r="E32" i="90" s="1"/>
  <c r="L128" i="92" l="1"/>
  <c r="L130" i="92" l="1"/>
  <c r="I35" i="61" s="1"/>
  <c r="E7" i="75" s="1"/>
  <c r="M128" i="92"/>
  <c r="M130" i="92" l="1"/>
  <c r="J35" i="61" s="1"/>
  <c r="F7" i="75" s="1"/>
  <c r="E35" i="75" s="1"/>
  <c r="J164" i="92" l="1"/>
  <c r="L164" i="92"/>
  <c r="I164" i="92" l="1"/>
  <c r="H164" i="92"/>
  <c r="H165" i="92" l="1"/>
  <c r="E37" i="61" s="1"/>
  <c r="E5" i="74" s="1"/>
  <c r="I165" i="92"/>
  <c r="F37" i="61" s="1"/>
  <c r="F5" i="74" s="1"/>
  <c r="E33" i="74" s="1"/>
  <c r="AD164" i="92"/>
  <c r="AD165" i="92" s="1"/>
  <c r="AF164" i="92"/>
  <c r="AF165" i="92" s="1"/>
  <c r="K164" i="92" l="1"/>
  <c r="M164" i="92" l="1"/>
  <c r="AG164" i="92" s="1"/>
  <c r="AG165" i="92" s="1"/>
  <c r="AE164" i="92" l="1"/>
  <c r="AE165" i="92" s="1"/>
  <c r="Q25" i="92" l="1"/>
  <c r="P25" i="92"/>
  <c r="N128" i="92" l="1"/>
  <c r="P35" i="92"/>
  <c r="P128" i="92"/>
  <c r="N26" i="92"/>
  <c r="N35" i="92"/>
  <c r="N134" i="92"/>
  <c r="N138" i="92" l="1"/>
  <c r="K37" i="61" s="1"/>
  <c r="P130" i="92"/>
  <c r="M35" i="61" s="1"/>
  <c r="P45" i="92"/>
  <c r="M7" i="61" s="1"/>
  <c r="N45" i="92"/>
  <c r="K7" i="61" s="1"/>
  <c r="N130" i="92"/>
  <c r="K35" i="61" s="1"/>
  <c r="E8" i="75" s="1"/>
  <c r="Q35" i="92"/>
  <c r="O26" i="92"/>
  <c r="O35" i="92"/>
  <c r="O128" i="92"/>
  <c r="Q128" i="92"/>
  <c r="O134" i="92"/>
  <c r="E9" i="89" l="1"/>
  <c r="AD35" i="61"/>
  <c r="AF138" i="92"/>
  <c r="E9" i="75"/>
  <c r="O138" i="92"/>
  <c r="L37" i="61" s="1"/>
  <c r="O130" i="92"/>
  <c r="L35" i="61" s="1"/>
  <c r="Q130" i="92"/>
  <c r="N35" i="61" s="1"/>
  <c r="F9" i="75" s="1"/>
  <c r="E37" i="75" s="1"/>
  <c r="O45" i="92"/>
  <c r="L7" i="61" s="1"/>
  <c r="Q45" i="92"/>
  <c r="N7" i="61" s="1"/>
  <c r="E8" i="74"/>
  <c r="AD7" i="61"/>
  <c r="E8" i="89"/>
  <c r="F9" i="89" l="1"/>
  <c r="E37" i="89" s="1"/>
  <c r="AG138" i="92"/>
  <c r="F8" i="74"/>
  <c r="E36" i="74" s="1"/>
  <c r="F8" i="75"/>
  <c r="E36" i="75" s="1"/>
  <c r="AE35" i="61"/>
  <c r="F8" i="89"/>
  <c r="E36" i="89" s="1"/>
  <c r="AE7" i="61"/>
  <c r="P17" i="92"/>
  <c r="N17" i="92"/>
  <c r="N29" i="92" l="1"/>
  <c r="K5" i="61" s="1"/>
  <c r="E8" i="90" s="1"/>
  <c r="P29" i="92"/>
  <c r="M5" i="61" s="1"/>
  <c r="E9" i="90" s="1"/>
  <c r="Q17" i="92"/>
  <c r="O17" i="92"/>
  <c r="AD5" i="61" l="1"/>
  <c r="Q29" i="92"/>
  <c r="N5" i="61" s="1"/>
  <c r="F9" i="90" s="1"/>
  <c r="E36" i="90" s="1"/>
  <c r="O29" i="92"/>
  <c r="L5" i="61" s="1"/>
  <c r="F8" i="90" s="1"/>
  <c r="E35" i="90" s="1"/>
  <c r="AE5" i="61" l="1"/>
  <c r="Z49" i="92"/>
  <c r="W11" i="61" s="1"/>
  <c r="X49" i="92"/>
  <c r="U11" i="61" s="1"/>
  <c r="V49" i="92"/>
  <c r="T49" i="92"/>
  <c r="R49" i="92"/>
  <c r="P49" i="92"/>
  <c r="N49" i="92"/>
  <c r="L49" i="92"/>
  <c r="J49" i="92"/>
  <c r="F49" i="92"/>
  <c r="H49" i="92"/>
  <c r="E14" i="87" l="1"/>
  <c r="Y49" i="92"/>
  <c r="V11" i="61" s="1"/>
  <c r="W49" i="92"/>
  <c r="S11" i="61"/>
  <c r="E12" i="87" s="1"/>
  <c r="U49" i="92"/>
  <c r="Q11" i="61"/>
  <c r="Q60" i="61" s="1"/>
  <c r="AH49" i="92"/>
  <c r="AA49" i="92"/>
  <c r="X11" i="61" s="1"/>
  <c r="O11" i="61"/>
  <c r="O60" i="61" s="1"/>
  <c r="S49" i="92"/>
  <c r="M11" i="61"/>
  <c r="M60" i="61" s="1"/>
  <c r="Q49" i="92"/>
  <c r="K11" i="61"/>
  <c r="K60" i="61" s="1"/>
  <c r="O49" i="92"/>
  <c r="I11" i="61"/>
  <c r="I60" i="61" s="1"/>
  <c r="M49" i="92"/>
  <c r="G11" i="61"/>
  <c r="G60" i="61" s="1"/>
  <c r="K49" i="92"/>
  <c r="E11" i="61"/>
  <c r="E60" i="61" s="1"/>
  <c r="I49" i="92"/>
  <c r="C11" i="61"/>
  <c r="G49" i="92"/>
  <c r="AD49" i="92"/>
  <c r="AF49" i="92"/>
  <c r="E8" i="87" l="1"/>
  <c r="E9" i="87"/>
  <c r="E11" i="87"/>
  <c r="E5" i="87"/>
  <c r="E6" i="87"/>
  <c r="F14" i="87"/>
  <c r="E42" i="87" s="1"/>
  <c r="E7" i="87"/>
  <c r="AG11" i="61"/>
  <c r="AI49" i="92"/>
  <c r="E13" i="87"/>
  <c r="AF11" i="61"/>
  <c r="F13" i="87"/>
  <c r="E41" i="87" s="1"/>
  <c r="P11" i="61"/>
  <c r="P60" i="61" s="1"/>
  <c r="H11" i="61"/>
  <c r="H60" i="61" s="1"/>
  <c r="L11" i="61"/>
  <c r="L60" i="61" s="1"/>
  <c r="R11" i="61"/>
  <c r="R60" i="61" s="1"/>
  <c r="F11" i="61"/>
  <c r="F60" i="61" s="1"/>
  <c r="N11" i="61"/>
  <c r="N60" i="61" s="1"/>
  <c r="J11" i="61"/>
  <c r="J60" i="61" s="1"/>
  <c r="T11" i="61"/>
  <c r="F12" i="87" s="1"/>
  <c r="E40" i="87" s="1"/>
  <c r="E10" i="87"/>
  <c r="AA11" i="61"/>
  <c r="D11" i="61"/>
  <c r="AG49" i="92"/>
  <c r="AE49" i="92"/>
  <c r="E4" i="87"/>
  <c r="AD11" i="61"/>
  <c r="F8" i="87" l="1"/>
  <c r="E36" i="87" s="1"/>
  <c r="F6" i="87"/>
  <c r="E34" i="87" s="1"/>
  <c r="F10" i="87"/>
  <c r="E38" i="87" s="1"/>
  <c r="F7" i="87"/>
  <c r="E35" i="87" s="1"/>
  <c r="F9" i="87"/>
  <c r="E37" i="87" s="1"/>
  <c r="F5" i="87"/>
  <c r="E33" i="87" s="1"/>
  <c r="F11" i="87"/>
  <c r="E39" i="87" s="1"/>
  <c r="AB11" i="61"/>
  <c r="AH11" i="61"/>
  <c r="F4" i="87"/>
  <c r="E32" i="87" s="1"/>
  <c r="AE11" i="61"/>
  <c r="AI11" i="61" l="1"/>
  <c r="X10" i="92" l="1"/>
  <c r="X29" i="92" s="1"/>
  <c r="V10" i="92"/>
  <c r="U5" i="61" l="1"/>
  <c r="E13" i="90" s="1"/>
  <c r="W10" i="92"/>
  <c r="Y10" i="92"/>
  <c r="Y29" i="92" s="1"/>
  <c r="V5" i="61" l="1"/>
  <c r="V146" i="92"/>
  <c r="V144" i="92"/>
  <c r="V142" i="92"/>
  <c r="V103" i="92"/>
  <c r="V98" i="92"/>
  <c r="V93" i="92"/>
  <c r="V89" i="92"/>
  <c r="V88" i="92"/>
  <c r="V87" i="92"/>
  <c r="V86" i="92"/>
  <c r="V85" i="92"/>
  <c r="V81" i="92"/>
  <c r="V79" i="92"/>
  <c r="V72" i="92"/>
  <c r="V69" i="92"/>
  <c r="V32" i="92"/>
  <c r="V37" i="92"/>
  <c r="V13" i="92"/>
  <c r="V14" i="92"/>
  <c r="V19" i="92"/>
  <c r="F13" i="90" l="1"/>
  <c r="E40" i="90" s="1"/>
  <c r="S29" i="61"/>
  <c r="AA29" i="61" s="1"/>
  <c r="S23" i="61"/>
  <c r="E12" i="81" s="1"/>
  <c r="V99" i="92"/>
  <c r="S33" i="61" s="1"/>
  <c r="AA33" i="61" s="1"/>
  <c r="AH33" i="61" s="1"/>
  <c r="W19" i="92"/>
  <c r="V83" i="92"/>
  <c r="S25" i="61" s="1"/>
  <c r="AA25" i="61" s="1"/>
  <c r="AH25" i="61" s="1"/>
  <c r="W14" i="92"/>
  <c r="W85" i="92"/>
  <c r="S41" i="61"/>
  <c r="AA41" i="61" s="1"/>
  <c r="AH41" i="61" s="1"/>
  <c r="S17" i="61"/>
  <c r="E12" i="84" s="1"/>
  <c r="W37" i="92"/>
  <c r="W146" i="92"/>
  <c r="W32" i="92"/>
  <c r="V45" i="92"/>
  <c r="S7" i="61" s="1"/>
  <c r="W72" i="92"/>
  <c r="V73" i="92"/>
  <c r="S19" i="61" s="1"/>
  <c r="AA19" i="61" s="1"/>
  <c r="AH19" i="61" s="1"/>
  <c r="W103" i="92"/>
  <c r="V130" i="92"/>
  <c r="S35" i="61" s="1"/>
  <c r="AA35" i="61" s="1"/>
  <c r="W144" i="92"/>
  <c r="V151" i="92"/>
  <c r="S43" i="61" s="1"/>
  <c r="AA43" i="61" s="1"/>
  <c r="W93" i="92"/>
  <c r="AF93" i="92"/>
  <c r="W69" i="92"/>
  <c r="AD69" i="92"/>
  <c r="AF69" i="92"/>
  <c r="W79" i="92"/>
  <c r="AF79" i="92"/>
  <c r="AD79" i="92"/>
  <c r="W88" i="92"/>
  <c r="V91" i="92"/>
  <c r="S27" i="61" s="1"/>
  <c r="AA27" i="61" s="1"/>
  <c r="AH27" i="61" s="1"/>
  <c r="W13" i="92"/>
  <c r="V29" i="92"/>
  <c r="S5" i="61" s="1"/>
  <c r="S60" i="61" l="1"/>
  <c r="AA7" i="61"/>
  <c r="AD99" i="92"/>
  <c r="AA23" i="61"/>
  <c r="AH23" i="61" s="1"/>
  <c r="AF99" i="92"/>
  <c r="E12" i="80"/>
  <c r="E12" i="72"/>
  <c r="AF83" i="92"/>
  <c r="AD83" i="92"/>
  <c r="E12" i="78"/>
  <c r="E12" i="76"/>
  <c r="W130" i="92"/>
  <c r="T35" i="61" s="1"/>
  <c r="AB35" i="61" s="1"/>
  <c r="T29" i="61"/>
  <c r="AB29" i="61" s="1"/>
  <c r="T17" i="61"/>
  <c r="F12" i="84" s="1"/>
  <c r="E40" i="84" s="1"/>
  <c r="W73" i="92"/>
  <c r="T19" i="61" s="1"/>
  <c r="F12" i="83" s="1"/>
  <c r="E40" i="83" s="1"/>
  <c r="AA17" i="61"/>
  <c r="AH17" i="61" s="1"/>
  <c r="W29" i="92"/>
  <c r="T23" i="61"/>
  <c r="AB23" i="61" s="1"/>
  <c r="AI23" i="61" s="1"/>
  <c r="W151" i="92"/>
  <c r="T43" i="61" s="1"/>
  <c r="F12" i="71" s="1"/>
  <c r="E40" i="71" s="1"/>
  <c r="E12" i="90"/>
  <c r="AA5" i="61"/>
  <c r="AG5" i="61" s="1"/>
  <c r="E12" i="89"/>
  <c r="AF45" i="92"/>
  <c r="W45" i="92"/>
  <c r="T7" i="61" s="1"/>
  <c r="E12" i="83"/>
  <c r="AF73" i="92"/>
  <c r="AD73" i="92"/>
  <c r="E12" i="75"/>
  <c r="AF130" i="92"/>
  <c r="E12" i="71"/>
  <c r="AF151" i="92"/>
  <c r="AG93" i="92"/>
  <c r="AE69" i="92"/>
  <c r="AG69" i="92"/>
  <c r="AG79" i="92"/>
  <c r="AE79" i="92"/>
  <c r="E12" i="79"/>
  <c r="AD91" i="92"/>
  <c r="AF91" i="92"/>
  <c r="AF29" i="92"/>
  <c r="AB17" i="61" l="1"/>
  <c r="AI17" i="61" s="1"/>
  <c r="AG130" i="92"/>
  <c r="F12" i="75"/>
  <c r="E40" i="75" s="1"/>
  <c r="F12" i="78"/>
  <c r="E40" i="78" s="1"/>
  <c r="T5" i="61"/>
  <c r="F12" i="90" s="1"/>
  <c r="E39" i="90" s="1"/>
  <c r="AB43" i="61"/>
  <c r="AG151" i="92"/>
  <c r="F12" i="81"/>
  <c r="E40" i="81" s="1"/>
  <c r="AG29" i="92"/>
  <c r="AB19" i="61"/>
  <c r="AI19" i="61" s="1"/>
  <c r="AG73" i="92"/>
  <c r="AE73" i="92"/>
  <c r="F12" i="89"/>
  <c r="E40" i="89" s="1"/>
  <c r="AB7" i="61"/>
  <c r="AG45" i="92"/>
  <c r="AB5" i="61" l="1"/>
  <c r="AI5" i="61" s="1"/>
  <c r="W142" i="92"/>
  <c r="W86" i="92"/>
  <c r="W89" i="92"/>
  <c r="W87" i="92"/>
  <c r="W81" i="92"/>
  <c r="W98" i="92"/>
  <c r="T41" i="61" l="1"/>
  <c r="F12" i="72" s="1"/>
  <c r="E40" i="72" s="1"/>
  <c r="W99" i="92"/>
  <c r="T33" i="61" s="1"/>
  <c r="AB33" i="61" s="1"/>
  <c r="AI33" i="61" s="1"/>
  <c r="W83" i="92"/>
  <c r="T25" i="61" s="1"/>
  <c r="W91" i="92"/>
  <c r="T27" i="61" s="1"/>
  <c r="F12" i="80" l="1"/>
  <c r="E40" i="80" s="1"/>
  <c r="T60" i="61"/>
  <c r="AE83" i="92"/>
  <c r="AB41" i="61"/>
  <c r="AI41" i="61" s="1"/>
  <c r="F12" i="76"/>
  <c r="E40" i="76" s="1"/>
  <c r="AG83" i="92"/>
  <c r="AB25" i="61"/>
  <c r="AE99" i="92"/>
  <c r="AG99" i="92"/>
  <c r="AG91" i="92"/>
  <c r="F12" i="79"/>
  <c r="E40" i="79" s="1"/>
  <c r="AB27" i="61"/>
  <c r="AE91" i="92"/>
  <c r="AI25" i="61" l="1"/>
  <c r="AI27" i="61"/>
  <c r="Z112" i="92"/>
  <c r="Z110" i="92"/>
  <c r="X110" i="92"/>
  <c r="X112" i="92"/>
  <c r="X130" i="92" l="1"/>
  <c r="U35" i="61" s="1"/>
  <c r="U60" i="61" s="1"/>
  <c r="Z130" i="92"/>
  <c r="Y110" i="92"/>
  <c r="AA112" i="92"/>
  <c r="Y112" i="92"/>
  <c r="W35" i="61" l="1"/>
  <c r="W60" i="61" s="1"/>
  <c r="E13" i="75"/>
  <c r="Y130" i="92"/>
  <c r="AA110" i="92"/>
  <c r="AA130" i="92" s="1"/>
  <c r="X35" i="61" s="1"/>
  <c r="X60" i="61" s="1"/>
  <c r="F14" i="75" l="1"/>
  <c r="E42" i="75" s="1"/>
  <c r="E14" i="75"/>
  <c r="V35" i="61"/>
  <c r="V60" i="61" s="1"/>
  <c r="F13" i="75" l="1"/>
  <c r="E41" i="75" s="1"/>
  <c r="G179" i="92" l="1"/>
  <c r="F179" i="92"/>
  <c r="G177" i="92"/>
  <c r="F177" i="92"/>
  <c r="G175" i="92"/>
  <c r="F175" i="92"/>
  <c r="AG179" i="92" l="1"/>
  <c r="AE179" i="92"/>
  <c r="AF179" i="92"/>
  <c r="AD179" i="92"/>
  <c r="AF177" i="92"/>
  <c r="AD177" i="92"/>
  <c r="AG177" i="92"/>
  <c r="AE177" i="92"/>
  <c r="AF175" i="92"/>
  <c r="AD175" i="92"/>
  <c r="AE175" i="92"/>
  <c r="AG175" i="92"/>
  <c r="Z12" i="92" l="1"/>
  <c r="Z29" i="92" s="1"/>
  <c r="W5" i="61" l="1"/>
  <c r="AH29" i="92"/>
  <c r="AD29" i="92"/>
  <c r="E14" i="90" l="1"/>
  <c r="AF5" i="61"/>
  <c r="AH5" i="61" s="1"/>
  <c r="AA12" i="92" l="1"/>
  <c r="AA29" i="92" s="1"/>
  <c r="X5" i="61" s="1"/>
  <c r="F14" i="90" s="1"/>
  <c r="E41" i="90" s="1"/>
  <c r="AI29" i="92" l="1"/>
  <c r="AE29" i="92"/>
  <c r="AB93" i="92" l="1"/>
  <c r="Y29" i="61" s="1"/>
  <c r="AB37" i="92"/>
  <c r="E15" i="78" l="1"/>
  <c r="AF29" i="61"/>
  <c r="AH29" i="61" s="1"/>
  <c r="AC93" i="92"/>
  <c r="Z29" i="61" s="1"/>
  <c r="AH93" i="92"/>
  <c r="AD93" i="92"/>
  <c r="AC37" i="92"/>
  <c r="AC45" i="92" s="1"/>
  <c r="Z7" i="61" s="1"/>
  <c r="AB45" i="92"/>
  <c r="Y7" i="61" s="1"/>
  <c r="AF7" i="61" l="1"/>
  <c r="AH7" i="61" s="1"/>
  <c r="F15" i="89"/>
  <c r="E43" i="89" s="1"/>
  <c r="AG7" i="61"/>
  <c r="AI7" i="61" s="1"/>
  <c r="AG29" i="61"/>
  <c r="AI29" i="61" s="1"/>
  <c r="F15" i="78"/>
  <c r="E43" i="78" s="1"/>
  <c r="AI93" i="92"/>
  <c r="AE93" i="92"/>
  <c r="E15" i="89"/>
  <c r="AH45" i="92"/>
  <c r="AD45" i="92"/>
  <c r="AI45" i="92"/>
  <c r="AE45" i="92"/>
  <c r="AB149" i="92" l="1"/>
  <c r="AB151" i="92" s="1"/>
  <c r="Y43" i="61" s="1"/>
  <c r="AF43" i="61" s="1"/>
  <c r="AH43" i="61" s="1"/>
  <c r="AB66" i="92"/>
  <c r="AB67" i="92" s="1"/>
  <c r="Y15" i="61" s="1"/>
  <c r="AB56" i="92"/>
  <c r="AC56" i="92" s="1"/>
  <c r="AB55" i="92"/>
  <c r="AB123" i="92"/>
  <c r="AB117" i="92"/>
  <c r="AB130" i="92" s="1"/>
  <c r="Y35" i="61" s="1"/>
  <c r="AB59" i="92"/>
  <c r="AC59" i="92" s="1"/>
  <c r="AB51" i="92"/>
  <c r="AB58" i="92"/>
  <c r="AC58" i="92" s="1"/>
  <c r="AB133" i="92"/>
  <c r="AB138" i="92" s="1"/>
  <c r="Y37" i="61" s="1"/>
  <c r="AF37" i="61" s="1"/>
  <c r="AB57" i="92"/>
  <c r="AC57" i="92" s="1"/>
  <c r="AB54" i="92"/>
  <c r="AC54" i="92" s="1"/>
  <c r="AB61" i="92"/>
  <c r="AC61" i="92" s="1"/>
  <c r="AB53" i="92"/>
  <c r="AB60" i="92"/>
  <c r="AC60" i="92" s="1"/>
  <c r="AB52" i="92"/>
  <c r="AC52" i="92" s="1"/>
  <c r="E15" i="85" l="1"/>
  <c r="AF15" i="61"/>
  <c r="AH15" i="61" s="1"/>
  <c r="E15" i="75"/>
  <c r="AF35" i="61"/>
  <c r="AH35" i="61" s="1"/>
  <c r="AH67" i="92"/>
  <c r="AD67" i="92"/>
  <c r="E15" i="71"/>
  <c r="AH151" i="92"/>
  <c r="AD151" i="92"/>
  <c r="E15" i="74"/>
  <c r="AH138" i="92"/>
  <c r="AD138" i="92"/>
  <c r="AD130" i="92"/>
  <c r="AH130" i="92"/>
  <c r="AB62" i="92"/>
  <c r="AC53" i="92"/>
  <c r="AC51" i="92"/>
  <c r="AC133" i="92"/>
  <c r="AC138" i="92" s="1"/>
  <c r="Z37" i="61" s="1"/>
  <c r="AC123" i="92"/>
  <c r="AC149" i="92"/>
  <c r="AC151" i="92" s="1"/>
  <c r="Z43" i="61" s="1"/>
  <c r="AG43" i="61" s="1"/>
  <c r="AI43" i="61" s="1"/>
  <c r="AC117" i="92"/>
  <c r="AC66" i="92"/>
  <c r="AC67" i="92" s="1"/>
  <c r="Z15" i="61" s="1"/>
  <c r="AG15" i="61" s="1"/>
  <c r="AI15" i="61" s="1"/>
  <c r="AC55" i="92"/>
  <c r="AC62" i="92" l="1"/>
  <c r="Z13" i="61" s="1"/>
  <c r="AD62" i="92"/>
  <c r="Y13" i="61"/>
  <c r="Y60" i="61" s="1"/>
  <c r="AF60" i="61" s="1"/>
  <c r="F15" i="74"/>
  <c r="E43" i="74" s="1"/>
  <c r="AG37" i="61"/>
  <c r="F15" i="71"/>
  <c r="E43" i="71" s="1"/>
  <c r="AI151" i="92"/>
  <c r="AE151" i="92"/>
  <c r="AC130" i="92"/>
  <c r="Z35" i="61" s="1"/>
  <c r="AG35" i="61" s="1"/>
  <c r="AI35" i="61" s="1"/>
  <c r="F15" i="85"/>
  <c r="E43" i="85" s="1"/>
  <c r="AI67" i="92"/>
  <c r="AE67" i="92"/>
  <c r="AI138" i="92"/>
  <c r="AE138" i="92"/>
  <c r="AH62" i="92"/>
  <c r="Z60" i="61" l="1"/>
  <c r="AG60" i="61" s="1"/>
  <c r="AG13" i="61"/>
  <c r="AI13" i="61" s="1"/>
  <c r="AI62" i="92"/>
  <c r="F15" i="86"/>
  <c r="E43" i="86" s="1"/>
  <c r="AE62" i="92"/>
  <c r="E15" i="86"/>
  <c r="AF13" i="61"/>
  <c r="AH13" i="61" s="1"/>
  <c r="F15" i="75"/>
  <c r="E43" i="75" s="1"/>
  <c r="AI130" i="92"/>
  <c r="AE130" i="92"/>
  <c r="F169" i="92" l="1"/>
  <c r="AF169" i="92" l="1"/>
  <c r="C37" i="61"/>
  <c r="C60" i="61" s="1"/>
  <c r="AD169" i="92"/>
  <c r="G169" i="92"/>
  <c r="AD60" i="61" l="1"/>
  <c r="E4" i="74"/>
  <c r="AD37" i="61"/>
  <c r="AA37" i="61"/>
  <c r="AA60" i="61" s="1"/>
  <c r="AG169" i="92"/>
  <c r="AE169" i="92"/>
  <c r="D37" i="61"/>
  <c r="D60" i="61" s="1"/>
  <c r="AE60" i="61" s="1"/>
  <c r="AH60" i="61" l="1"/>
  <c r="AH37" i="61"/>
  <c r="F4" i="74"/>
  <c r="E32" i="74" s="1"/>
  <c r="AE37" i="61"/>
  <c r="AB37" i="61"/>
  <c r="AB60" i="61" s="1"/>
  <c r="AI60" i="61" s="1"/>
  <c r="AI37" i="61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5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<sst xmlns="http://schemas.openxmlformats.org/spreadsheetml/2006/main" count="2668" uniqueCount="337">
  <si>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</si>
  <si>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</si>
  <si>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</si>
  <si>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</si>
  <si>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</si>
  <si>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</si>
  <si>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</si>
  <si>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</si>
  <si>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</si>
  <si>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</si>
  <si>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</si>
  <si>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</si>
  <si>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</si>
  <si>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</si>
  <si>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</si>
  <si>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</si>
  <si>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</si>
  <si>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</si>
  <si>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</si>
  <si>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</si>
  <si>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</si>
  <si>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</si>
  <si>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</si>
  <si>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</si>
  <si>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</si>
  <si>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</si>
  <si>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</si>
  <si>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</si>
  <si>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</si>
  <si>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</si>
  <si>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</si>
  <si>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</si>
  <si>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</si>
  <si>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</si>
  <si>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</si>
  <si>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</si>
  <si>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</si>
  <si>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</si>
  <si>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</si>
  <si>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</si>
  <si>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</si>
  <si>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</si>
  <si>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</si>
  <si>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</si>
  <si>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</si>
  <si>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</si>
  <si>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</si>
  <si>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</si>
  <si>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</si>
  <si>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</si>
  <si>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</si>
  <si>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</si>
  <si>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</si>
  <si>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</si>
  <si>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</si>
  <si>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</si>
  <si>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</si>
  <si>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</si>
  <si>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</si>
  <si>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</si>
  <si>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</si>
  <si>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</si>
  <si>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</si>
  <si>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</si>
  <si>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</si>
  <si>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</si>
  <si>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</si>
  <si>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</si>
  <si>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</si>
  <si>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</si>
  <si>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</si>
  <si>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</si>
  <si>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</si>
  <si>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</si>
  <si>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</si>
  <si>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</si>
  <si>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</si>
  <si>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</si>
  <si>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</si>
  <si>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</si>
  <si>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</si>
  <si>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</si>
  <si>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</si>
  <si>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</si>
  <si>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</si>
  <si>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</si>
  <si>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</si>
  <si>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มหาวิทยาลัยแม่โจ้ (ศูนย์ทดลองวิจัยและพัฒนากัญชงอุตสาหกรรม)</t>
  </si>
  <si>
    <t>9205 20025162757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</si>
  <si>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</si>
  <si>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</si>
  <si>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</si>
  <si>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</si>
  <si>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</si>
  <si>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</si>
  <si>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</si>
  <si>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</si>
  <si>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</si>
  <si>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</si>
  <si>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</si>
  <si>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</si>
  <si>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</si>
  <si>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</si>
  <si>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</si>
  <si>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</si>
  <si>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</si>
  <si>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</si>
  <si>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</si>
  <si>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</si>
  <si>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</si>
  <si>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</si>
  <si>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</si>
  <si>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</si>
  <si>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</si>
  <si>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</si>
  <si>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</si>
  <si>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</si>
  <si>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</si>
  <si>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</si>
  <si>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</si>
  <si>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</si>
  <si>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</si>
  <si>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</si>
  <si>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</si>
  <si>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</si>
  <si>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</si>
  <si>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</si>
  <si>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</si>
  <si>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</si>
  <si>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</si>
  <si>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</si>
  <si>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</si>
  <si>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</si>
  <si>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</si>
  <si>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</si>
  <si>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</si>
  <si>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</si>
  <si>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</si>
  <si>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</si>
  <si>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</si>
  <si>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</si>
  <si>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</si>
  <si>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</si>
  <si>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</si>
  <si>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</si>
  <si>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</si>
  <si>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</si>
  <si>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</si>
  <si>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</si>
  <si>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</si>
  <si>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</si>
  <si>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</si>
  <si>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</si>
  <si>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</si>
  <si>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</si>
  <si>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</si>
  <si>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</si>
  <si>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</si>
  <si>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</si>
  <si>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</si>
  <si>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</si>
  <si>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</si>
  <si>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</si>
  <si>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</si>
  <si>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</si>
  <si>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</si>
  <si>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</si>
  <si>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</si>
  <si>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</si>
  <si>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</si>
  <si>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</si>
  <si>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</si>
  <si>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</si>
  <si>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</si>
  <si>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</si>
  <si>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</si>
  <si>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</si>
  <si>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</si>
  <si>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</si>
  <si>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</si>
  <si>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</si>
  <si>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</si>
  <si>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</si>
  <si>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</si>
  <si>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</si>
  <si>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</si>
  <si>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</si>
  <si>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</si>
  <si>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</si>
  <si>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</si>
  <si>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</si>
  <si>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</si>
  <si>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</si>
  <si>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</si>
  <si>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</si>
  <si>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</si>
  <si>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</si>
  <si>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</si>
  <si>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</si>
  <si>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</si>
  <si>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</si>
  <si>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</si>
  <si>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</si>
  <si>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</si>
  <si>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</si>
  <si>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</si>
  <si>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</si>
  <si>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</si>
  <si>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</si>
  <si>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</si>
  <si>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</si>
  <si>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</si>
  <si>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</si>
  <si>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</si>
  <si>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</si>
  <si>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</si>
  <si>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</si>
  <si>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</si>
  <si>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</si>
  <si>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</si>
  <si>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</si>
  <si>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</si>
  <si>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</si>
  <si>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</si>
  <si>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</si>
  <si>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</si>
  <si>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</si>
  <si>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</si>
  <si>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</si>
  <si>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</si>
  <si>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</si>
  <si>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</si>
  <si>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</si>
  <si>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</si>
  <si>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</si>
  <si>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</si>
  <si>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</si>
  <si>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</si>
  <si>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</si>
  <si>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</si>
  <si>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</si>
  <si>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</si>
  <si>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</si>
  <si>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</si>
  <si>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</si>
  <si>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</si>
  <si>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</si>
  <si>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</si>
  <si>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</si>
  <si>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</si>
  <si>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</si>
  <si>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</si>
  <si>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</si>
  <si>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</si>
  <si>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</si>
  <si>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</si>
  <si>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</si>
  <si>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</si>
  <si>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</si>
  <si>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</si>
  <si>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</si>
  <si>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</si>
  <si>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มหาวิทยาลัยแม่โจ้ (ศูนย์ทดลองวิจัยและพัฒนากัญชงอุตสาหกรรม) (จ่ายตรง)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</si>
  <si>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</si>
  <si>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</si>
  <si>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</si>
  <si>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</si>
  <si>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</si>
  <si>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ค่าไฟฟ้า 66  (บาท)</t>
  </si>
  <si>
    <t>ค่าพลังงานไฟฟ้า 66  (kWh)</t>
  </si>
  <si>
    <t>การคำนวณหน่วยการใช้ของแต่ละอาคาร</t>
  </si>
  <si>
    <t>หมาย</t>
  </si>
  <si>
    <t>CT</t>
  </si>
  <si>
    <t>ม.ค.-ก.ย. 66</t>
  </si>
  <si>
    <t>ก.ย.-ธ.ค. 66</t>
  </si>
  <si>
    <t>เหตุ</t>
  </si>
  <si>
    <t>มิเตอร์</t>
  </si>
  <si>
    <t>รื้อถอน</t>
  </si>
  <si>
    <t>บ้านพักและแฟลต ข้าราชการ</t>
  </si>
  <si>
    <t>ร้านค้าภายในมหาวิทยาลัย</t>
  </si>
  <si>
    <t>เช็ดผลรวม</t>
  </si>
  <si>
    <t>ต.ค.-ธ.ค. 66</t>
  </si>
  <si>
    <t>ม.ค.-มิ.ย. 66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</si>
  <si>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</si>
  <si>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</si>
  <si>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</si>
  <si>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</si>
  <si>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</si>
  <si>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</si>
  <si>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</si>
  <si>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</si>
  <si>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</si>
  <si>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</si>
  <si>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</si>
  <si>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</si>
  <si>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</si>
  <si>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</si>
  <si>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</si>
  <si>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</si>
  <si>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</si>
  <si>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</si>
  <si>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r>
      <t>7ค่าไฟฟ้า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</si>
  <si>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ค่าไฟฟ้า 67  (บาท)</t>
  </si>
  <si>
    <t>7ค่าไฟฟ้า 67  (บาท)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</si>
  <si>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(kWh7</t>
    </r>
  </si>
  <si>
    <t>ค่าพลังงานไฟฟ้า 67  (kWh)</t>
  </si>
  <si>
    <t>4.26/บาท</t>
  </si>
  <si>
    <t>ปรับปรุง</t>
  </si>
  <si>
    <t>4.37/บาท</t>
  </si>
  <si>
    <t>4.36/บาท</t>
  </si>
  <si>
    <t>4.47/บาท</t>
  </si>
  <si>
    <t>4.39/บาท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</si>
  <si>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</si>
  <si>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</si>
  <si>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</si>
  <si>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</si>
  <si>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4.35/บาท</t>
  </si>
  <si>
    <t>สมาคมศิษย์เก่าแม่โจ้(ปั๊มน้ำ)</t>
  </si>
  <si>
    <t>หอพักสมาคมศิษย์เก่า 1</t>
  </si>
  <si>
    <t>หอพักสมาคมศิษย์เก่า 2</t>
  </si>
  <si>
    <t>จ่ายตรงกับการไฟฟ้า</t>
  </si>
  <si>
    <t>4.38/บาท</t>
  </si>
  <si>
    <t>ม.ค.-ก.ย. 67</t>
  </si>
  <si>
    <t>ต.ค.-ธ.ค. 67</t>
  </si>
  <si>
    <t>สำนักฟาร์ม มหาวิทยาลัยแม่โจ้ 2</t>
  </si>
  <si>
    <t>9211 020027862399</t>
  </si>
  <si>
    <t>4.40/บาท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</si>
  <si>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</si>
  <si>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</si>
  <si>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</si>
  <si>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กองDT มิเตอร์ดิจิตอล</t>
  </si>
  <si>
    <t>รวม 3 วิทยาเขต</t>
  </si>
  <si>
    <t>เชียงใหม่</t>
  </si>
  <si>
    <t>แพร่</t>
  </si>
  <si>
    <t>ชุมพร</t>
  </si>
  <si>
    <t>ผลรวมของมหาวิทยาลัยแม่โจ้</t>
  </si>
  <si>
    <t>ค่าไฟฟ้า 65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</si>
</sst>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b/>
      <sz val="14"/>
      <color indexed="10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theme="1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  <font>
      <b/>
      <sz val="26"/>
      <color rgb="FFCC00FF"/>
      <name val="AngsanaUPC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46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4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/>
    <xf numFmtId="0" fontId="2" fillId="0" borderId="0" xfId="2" applyFont="1" applyFill="1" applyBorder="1" applyAlignment="1">
      <alignment horizontal="centerContinuous" shrinkToFit="1"/>
    </xf>
    <xf numFmtId="0" fontId="19" fillId="0" borderId="0" xfId="3" applyFont="1"/>
    <xf numFmtId="0" fontId="20" fillId="0" borderId="0" xfId="3" applyFont="1"/>
    <xf numFmtId="0" fontId="20" fillId="3" borderId="0" xfId="3" applyFont="1" applyFill="1"/>
    <xf numFmtId="0" fontId="20" fillId="5" borderId="0" xfId="3" applyFont="1" applyFill="1"/>
    <xf numFmtId="0" fontId="20" fillId="0" borderId="0" xfId="3" applyFont="1" applyAlignment="1">
      <alignment horizontal="centerContinuous"/>
    </xf>
    <xf numFmtId="0" fontId="20" fillId="3" borderId="0" xfId="3" applyFont="1" applyFill="1" applyAlignment="1">
      <alignment horizontal="centerContinuous"/>
    </xf>
    <xf numFmtId="0" fontId="19" fillId="6" borderId="1" xfId="3" applyFont="1" applyFill="1" applyBorder="1" applyAlignment="1">
      <alignment vertical="center"/>
    </xf>
    <xf numFmtId="0" fontId="19" fillId="6" borderId="1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vertical="center" wrapText="1"/>
    </xf>
    <xf numFmtId="0" fontId="19" fillId="7" borderId="2" xfId="3" applyFont="1" applyFill="1" applyBorder="1" applyAlignment="1">
      <alignment horizontal="centerContinuous" vertical="center"/>
    </xf>
    <xf numFmtId="0" fontId="19" fillId="7" borderId="9" xfId="3" applyFont="1" applyFill="1" applyBorder="1" applyAlignment="1">
      <alignment horizontal="centerContinuous" vertical="center"/>
    </xf>
    <xf numFmtId="0" fontId="19" fillId="7" borderId="3" xfId="3" applyFont="1" applyFill="1" applyBorder="1" applyAlignment="1">
      <alignment horizontal="centerContinuous"/>
    </xf>
    <xf numFmtId="0" fontId="19" fillId="7" borderId="5" xfId="3" applyFont="1" applyFill="1" applyBorder="1" applyAlignment="1">
      <alignment horizontal="centerContinuous"/>
    </xf>
    <xf numFmtId="0" fontId="19" fillId="6" borderId="13" xfId="3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7" borderId="12" xfId="3" applyFont="1" applyFill="1" applyBorder="1" applyAlignment="1">
      <alignment horizontal="centerContinuous" vertical="center"/>
    </xf>
    <xf numFmtId="0" fontId="19" fillId="7" borderId="8" xfId="3" applyFont="1" applyFill="1" applyBorder="1" applyAlignment="1">
      <alignment horizontal="centerContinuous" vertical="center"/>
    </xf>
    <xf numFmtId="0" fontId="19" fillId="7" borderId="4" xfId="3" applyFont="1" applyFill="1" applyBorder="1" applyAlignment="1">
      <alignment horizontal="centerContinuous"/>
    </xf>
    <xf numFmtId="0" fontId="19" fillId="7" borderId="1" xfId="3" quotePrefix="1" applyFont="1" applyFill="1" applyBorder="1" applyAlignment="1">
      <alignment horizontal="centerContinuous"/>
    </xf>
    <xf numFmtId="0" fontId="19" fillId="7" borderId="1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vertical="center"/>
    </xf>
    <xf numFmtId="0" fontId="19" fillId="6" borderId="6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19" fillId="7" borderId="7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shrinkToFit="1"/>
    </xf>
    <xf numFmtId="0" fontId="20" fillId="0" borderId="7" xfId="3" applyFont="1" applyBorder="1" applyAlignment="1">
      <alignment horizontal="left"/>
    </xf>
    <xf numFmtId="0" fontId="20" fillId="0" borderId="3" xfId="3" applyFont="1" applyBorder="1" applyAlignment="1">
      <alignment shrinkToFit="1"/>
    </xf>
    <xf numFmtId="0" fontId="20" fillId="0" borderId="5" xfId="3" applyFont="1" applyBorder="1" applyAlignment="1">
      <alignment horizontal="center"/>
    </xf>
    <xf numFmtId="0" fontId="20" fillId="3" borderId="5" xfId="3" applyFont="1" applyFill="1" applyBorder="1" applyAlignment="1">
      <alignment horizontal="center"/>
    </xf>
    <xf numFmtId="0" fontId="20" fillId="0" borderId="5" xfId="3" applyFont="1" applyBorder="1" applyAlignment="1">
      <alignment horizontal="center" shrinkToFit="1"/>
    </xf>
    <xf numFmtId="4" fontId="20" fillId="0" borderId="5" xfId="3" applyNumberFormat="1" applyFont="1" applyBorder="1" applyAlignment="1">
      <alignment horizontal="center"/>
    </xf>
    <xf numFmtId="4" fontId="20" fillId="0" borderId="5" xfId="3" applyNumberFormat="1" applyFont="1" applyBorder="1" applyAlignment="1" applyProtection="1">
      <protection locked="0"/>
    </xf>
    <xf numFmtId="0" fontId="20" fillId="0" borderId="0" xfId="3" applyFont="1" applyAlignment="1" applyProtection="1">
      <protection locked="0"/>
    </xf>
    <xf numFmtId="0" fontId="20" fillId="0" borderId="7" xfId="3" applyFont="1" applyBorder="1" applyAlignment="1">
      <alignment horizontal="center"/>
    </xf>
    <xf numFmtId="0" fontId="20" fillId="0" borderId="7" xfId="3" applyFont="1" applyBorder="1" applyAlignment="1">
      <alignment shrinkToFit="1"/>
    </xf>
    <xf numFmtId="0" fontId="20" fillId="3" borderId="7" xfId="3" applyFont="1" applyFill="1" applyBorder="1" applyAlignment="1">
      <alignment horizontal="center"/>
    </xf>
    <xf numFmtId="0" fontId="20" fillId="0" borderId="7" xfId="3" applyFont="1" applyBorder="1" applyAlignment="1">
      <alignment horizontal="center" shrinkToFit="1"/>
    </xf>
    <xf numFmtId="4" fontId="20" fillId="0" borderId="7" xfId="3" applyNumberFormat="1" applyFont="1" applyFill="1" applyBorder="1" applyAlignment="1">
      <alignment horizontal="center" shrinkToFit="1"/>
    </xf>
    <xf numFmtId="43" fontId="20" fillId="0" borderId="7" xfId="3" applyNumberFormat="1" applyFont="1" applyFill="1" applyBorder="1" applyAlignment="1">
      <alignment horizontal="left" shrinkToFit="1"/>
    </xf>
    <xf numFmtId="4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left" shrinkToFit="1"/>
    </xf>
    <xf numFmtId="0" fontId="20" fillId="0" borderId="7" xfId="3" applyFont="1" applyFill="1" applyBorder="1" applyAlignment="1">
      <alignment horizontal="center"/>
    </xf>
    <xf numFmtId="0" fontId="20" fillId="0" borderId="7" xfId="3" applyFont="1" applyFill="1" applyBorder="1" applyAlignment="1">
      <alignment shrinkToFit="1"/>
    </xf>
    <xf numFmtId="0" fontId="20" fillId="0" borderId="7" xfId="3" applyFont="1" applyFill="1" applyBorder="1" applyAlignment="1">
      <alignment horizontal="center" shrinkToFit="1"/>
    </xf>
    <xf numFmtId="0" fontId="20" fillId="2" borderId="7" xfId="3" applyFont="1" applyFill="1" applyBorder="1" applyAlignment="1">
      <alignment horizontal="center"/>
    </xf>
    <xf numFmtId="0" fontId="20" fillId="2" borderId="7" xfId="3" applyFont="1" applyFill="1" applyBorder="1" applyAlignment="1">
      <alignment shrinkToFit="1"/>
    </xf>
    <xf numFmtId="0" fontId="20" fillId="2" borderId="7" xfId="3" applyFont="1" applyFill="1" applyBorder="1" applyAlignment="1">
      <alignment horizontal="center" shrinkToFit="1"/>
    </xf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4" fontId="20" fillId="0" borderId="0" xfId="3" applyNumberFormat="1" applyFont="1" applyAlignment="1">
      <alignment horizontal="center"/>
    </xf>
    <xf numFmtId="4" fontId="19" fillId="7" borderId="4" xfId="3" applyNumberFormat="1" applyFont="1" applyFill="1" applyBorder="1" applyAlignment="1">
      <alignment horizontal="center"/>
    </xf>
    <xf numFmtId="4" fontId="19" fillId="7" borderId="1" xfId="3" applyNumberFormat="1" applyFont="1" applyFill="1" applyBorder="1" applyAlignment="1">
      <alignment horizontal="center" vertical="center"/>
    </xf>
    <xf numFmtId="4" fontId="19" fillId="7" borderId="6" xfId="3" applyNumberFormat="1" applyFont="1" applyFill="1" applyBorder="1" applyAlignment="1">
      <alignment horizontal="center" vertical="center"/>
    </xf>
    <xf numFmtId="4" fontId="20" fillId="0" borderId="4" xfId="3" applyNumberFormat="1" applyFont="1" applyBorder="1" applyAlignment="1">
      <alignment horizontal="left"/>
    </xf>
    <xf numFmtId="4" fontId="20" fillId="0" borderId="4" xfId="3" applyNumberFormat="1" applyFont="1" applyBorder="1" applyAlignment="1" applyProtection="1">
      <alignment horizontal="center" vertical="top"/>
      <protection locked="0"/>
    </xf>
    <xf numFmtId="4" fontId="20" fillId="0" borderId="7" xfId="3" applyNumberFormat="1" applyFont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horizontal="center" shrinkToFit="1"/>
    </xf>
    <xf numFmtId="0" fontId="20" fillId="0" borderId="5" xfId="3" applyFont="1" applyBorder="1" applyAlignment="1">
      <alignment shrinkToFit="1"/>
    </xf>
    <xf numFmtId="4" fontId="20" fillId="0" borderId="7" xfId="3" applyNumberFormat="1" applyFont="1" applyFill="1" applyBorder="1" applyAlignment="1" applyProtection="1">
      <alignment horizontal="center" vertical="top"/>
      <protection locked="0"/>
    </xf>
    <xf numFmtId="0" fontId="20" fillId="0" borderId="0" xfId="3" applyFont="1" applyFill="1" applyAlignment="1" applyProtection="1">
      <protection locked="0"/>
    </xf>
    <xf numFmtId="0" fontId="20" fillId="0" borderId="0" xfId="3" applyFont="1" applyFill="1"/>
    <xf numFmtId="4" fontId="23" fillId="2" borderId="7" xfId="3" applyNumberFormat="1" applyFont="1" applyFill="1" applyBorder="1" applyAlignment="1">
      <alignment horizontal="center"/>
    </xf>
    <xf numFmtId="43" fontId="23" fillId="2" borderId="7" xfId="3" applyNumberFormat="1" applyFont="1" applyFill="1" applyBorder="1" applyAlignment="1">
      <alignment horizontal="left" shrinkToFit="1"/>
    </xf>
    <xf numFmtId="4" fontId="23" fillId="2" borderId="7" xfId="3" applyNumberFormat="1" applyFont="1" applyFill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shrinkToFit="1"/>
    </xf>
    <xf numFmtId="0" fontId="19" fillId="2" borderId="3" xfId="3" applyFont="1" applyFill="1" applyBorder="1" applyAlignment="1">
      <alignment horizontal="centerContinuous"/>
    </xf>
    <xf numFmtId="0" fontId="20" fillId="2" borderId="5" xfId="3" applyFont="1" applyFill="1" applyBorder="1" applyAlignment="1">
      <alignment horizontal="centerContinuous"/>
    </xf>
    <xf numFmtId="0" fontId="20" fillId="2" borderId="4" xfId="3" applyFont="1" applyFill="1" applyBorder="1" applyAlignment="1">
      <alignment horizontal="centerContinuous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4" fontId="4" fillId="0" borderId="0" xfId="2" applyNumberFormat="1" applyFont="1"/>
    <xf numFmtId="4" fontId="5" fillId="0" borderId="0" xfId="2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17" fontId="5" fillId="0" borderId="5" xfId="2" quotePrefix="1" applyNumberFormat="1" applyFont="1" applyBorder="1" applyAlignment="1">
      <alignment horizontal="centerContinuous"/>
    </xf>
    <xf numFmtId="0" fontId="15" fillId="0" borderId="4" xfId="2" applyFont="1" applyBorder="1" applyAlignment="1">
      <alignment horizontal="centerContinuous"/>
    </xf>
    <xf numFmtId="0" fontId="5" fillId="0" borderId="4" xfId="2" quotePrefix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quotePrefix="1" applyFont="1" applyBorder="1" applyAlignment="1">
      <alignment horizontal="centerContinuous"/>
    </xf>
    <xf numFmtId="17" fontId="5" fillId="0" borderId="3" xfId="2" quotePrefix="1" applyNumberFormat="1" applyFont="1" applyBorder="1" applyAlignment="1">
      <alignment horizontal="centerContinuous"/>
    </xf>
    <xf numFmtId="0" fontId="25" fillId="0" borderId="0" xfId="2" applyFont="1" applyFill="1"/>
    <xf numFmtId="0" fontId="6" fillId="0" borderId="6" xfId="2" applyFont="1" applyFill="1" applyBorder="1"/>
    <xf numFmtId="0" fontId="6" fillId="0" borderId="6" xfId="2" applyFont="1" applyFill="1" applyBorder="1" applyAlignment="1">
      <alignment shrinkToFit="1"/>
    </xf>
    <xf numFmtId="0" fontId="8" fillId="0" borderId="6" xfId="2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5" xfId="2" applyFont="1" applyFill="1" applyBorder="1" applyAlignment="1">
      <alignment shrinkToFit="1"/>
    </xf>
    <xf numFmtId="0" fontId="4" fillId="0" borderId="14" xfId="2" applyFont="1" applyFill="1" applyBorder="1"/>
    <xf numFmtId="0" fontId="5" fillId="0" borderId="9" xfId="2" applyFont="1" applyFill="1" applyBorder="1" applyAlignment="1">
      <alignment horizontal="center"/>
    </xf>
    <xf numFmtId="0" fontId="4" fillId="0" borderId="14" xfId="2" applyFont="1" applyBorder="1"/>
    <xf numFmtId="0" fontId="5" fillId="0" borderId="9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4" fontId="5" fillId="0" borderId="9" xfId="2" applyNumberFormat="1" applyFont="1" applyFill="1" applyBorder="1" applyAlignment="1">
      <alignment horizontal="center"/>
    </xf>
    <xf numFmtId="4" fontId="8" fillId="0" borderId="9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Continuous"/>
    </xf>
    <xf numFmtId="0" fontId="26" fillId="2" borderId="4" xfId="2" applyFont="1" applyFill="1" applyBorder="1" applyAlignment="1">
      <alignment horizontal="left" shrinkToFit="1"/>
    </xf>
    <xf numFmtId="4" fontId="5" fillId="0" borderId="4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7" fillId="0" borderId="0" xfId="2" applyFont="1"/>
    <xf numFmtId="0" fontId="11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11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7" fillId="0" borderId="0" xfId="2" applyFont="1" applyFill="1"/>
    <xf numFmtId="0" fontId="17" fillId="2" borderId="0" xfId="2" applyFont="1" applyFill="1"/>
    <xf numFmtId="4" fontId="25" fillId="0" borderId="7" xfId="1" applyNumberFormat="1" applyFont="1" applyFill="1" applyBorder="1" applyAlignment="1">
      <alignment horizontal="center" shrinkToFit="1"/>
    </xf>
    <xf numFmtId="4" fontId="25" fillId="2" borderId="7" xfId="1" applyNumberFormat="1" applyFont="1" applyFill="1" applyBorder="1" applyAlignment="1">
      <alignment horizontal="center" shrinkToFit="1"/>
    </xf>
    <xf numFmtId="4" fontId="2" fillId="8" borderId="7" xfId="1" applyNumberFormat="1" applyFont="1" applyFill="1" applyBorder="1" applyAlignment="1">
      <alignment horizontal="center" shrinkToFit="1"/>
    </xf>
    <xf numFmtId="17" fontId="5" fillId="0" borderId="3" xfId="0" quotePrefix="1" applyNumberFormat="1" applyFont="1" applyBorder="1" applyAlignment="1">
      <alignment horizontal="centerContinuous"/>
    </xf>
    <xf numFmtId="0" fontId="14" fillId="4" borderId="3" xfId="0" applyFont="1" applyFill="1" applyBorder="1" applyAlignment="1">
      <alignment horizontal="centerContinuous" shrinkToFit="1"/>
    </xf>
    <xf numFmtId="0" fontId="14" fillId="4" borderId="4" xfId="0" applyFont="1" applyFill="1" applyBorder="1" applyAlignment="1">
      <alignment horizontal="centerContinuous" shrinkToFit="1"/>
    </xf>
    <xf numFmtId="0" fontId="25" fillId="0" borderId="0" xfId="0" applyFont="1" applyFill="1"/>
    <xf numFmtId="0" fontId="8" fillId="0" borderId="6" xfId="0" applyFont="1" applyBorder="1" applyAlignment="1">
      <alignment horizontal="center"/>
    </xf>
    <xf numFmtId="0" fontId="6" fillId="0" borderId="3" xfId="0" applyFont="1" applyFill="1" applyBorder="1"/>
    <xf numFmtId="0" fontId="4" fillId="0" borderId="14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14" xfId="0" applyFont="1" applyBorder="1"/>
    <xf numFmtId="0" fontId="5" fillId="0" borderId="9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4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Continuous"/>
    </xf>
    <xf numFmtId="0" fontId="26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1" fillId="0" borderId="0" xfId="2" applyNumberFormat="1" applyFont="1" applyAlignment="1">
      <alignment horizontal="left"/>
    </xf>
    <xf numFmtId="2" fontId="2" fillId="0" borderId="0" xfId="2" applyNumberFormat="1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4" fillId="0" borderId="0" xfId="2" applyFont="1"/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 shrinkToFit="1"/>
    </xf>
    <xf numFmtId="0" fontId="6" fillId="0" borderId="6" xfId="2" applyFont="1" applyBorder="1"/>
    <xf numFmtId="2" fontId="6" fillId="0" borderId="6" xfId="2" applyNumberFormat="1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2" fillId="0" borderId="4" xfId="2" applyFont="1" applyBorder="1"/>
    <xf numFmtId="0" fontId="7" fillId="0" borderId="9" xfId="2" applyFont="1" applyBorder="1" applyAlignment="1">
      <alignment horizontal="center"/>
    </xf>
    <xf numFmtId="0" fontId="4" fillId="0" borderId="2" xfId="2" applyFont="1" applyBorder="1"/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4" fillId="0" borderId="0" xfId="2" applyFont="1" applyFill="1"/>
    <xf numFmtId="4" fontId="7" fillId="2" borderId="7" xfId="2" applyNumberFormat="1" applyFont="1" applyFill="1" applyBorder="1" applyAlignment="1">
      <alignment horizontal="center"/>
    </xf>
    <xf numFmtId="4" fontId="8" fillId="10" borderId="4" xfId="2" applyNumberFormat="1" applyFont="1" applyFill="1" applyBorder="1" applyAlignment="1">
      <alignment horizontal="center"/>
    </xf>
    <xf numFmtId="4" fontId="7" fillId="10" borderId="7" xfId="2" applyNumberFormat="1" applyFont="1" applyFill="1" applyBorder="1" applyAlignment="1">
      <alignment horizontal="center"/>
    </xf>
    <xf numFmtId="4" fontId="8" fillId="10" borderId="7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4" fontId="16" fillId="2" borderId="4" xfId="2" applyNumberFormat="1" applyFont="1" applyFill="1" applyBorder="1" applyAlignment="1">
      <alignment horizontal="center"/>
    </xf>
    <xf numFmtId="4" fontId="27" fillId="2" borderId="7" xfId="2" applyNumberFormat="1" applyFont="1" applyFill="1" applyBorder="1" applyAlignment="1">
      <alignment horizontal="center"/>
    </xf>
    <xf numFmtId="4" fontId="16" fillId="2" borderId="7" xfId="2" applyNumberFormat="1" applyFont="1" applyFill="1" applyBorder="1" applyAlignment="1">
      <alignment horizontal="center"/>
    </xf>
    <xf numFmtId="0" fontId="7" fillId="0" borderId="15" xfId="2" applyFont="1" applyBorder="1" applyAlignment="1">
      <alignment horizontal="center" shrinkToFit="1"/>
    </xf>
    <xf numFmtId="0" fontId="7" fillId="0" borderId="8" xfId="2" applyFont="1" applyBorder="1" applyAlignment="1">
      <alignment horizontal="center" shrinkToFit="1"/>
    </xf>
    <xf numFmtId="0" fontId="8" fillId="0" borderId="15" xfId="2" applyFont="1" applyBorder="1" applyAlignment="1">
      <alignment horizontal="center" shrinkToFit="1"/>
    </xf>
    <xf numFmtId="0" fontId="8" fillId="0" borderId="12" xfId="2" applyFont="1" applyBorder="1" applyAlignment="1">
      <alignment horizontal="center" shrinkToFit="1"/>
    </xf>
    <xf numFmtId="0" fontId="7" fillId="0" borderId="4" xfId="2" applyFont="1" applyBorder="1" applyAlignment="1">
      <alignment horizontal="center" shrinkToFit="1"/>
    </xf>
    <xf numFmtId="0" fontId="28" fillId="0" borderId="0" xfId="2" applyFont="1"/>
    <xf numFmtId="4" fontId="7" fillId="0" borderId="7" xfId="2" applyNumberFormat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4" fontId="8" fillId="0" borderId="7" xfId="2" applyNumberFormat="1" applyFont="1" applyFill="1" applyBorder="1" applyAlignment="1">
      <alignment horizontal="center"/>
    </xf>
    <xf numFmtId="4" fontId="29" fillId="0" borderId="0" xfId="2" applyNumberFormat="1" applyFont="1" applyBorder="1" applyAlignment="1">
      <alignment horizontal="center"/>
    </xf>
    <xf numFmtId="4" fontId="28" fillId="0" borderId="0" xfId="2" applyNumberFormat="1" applyFont="1"/>
    <xf numFmtId="0" fontId="29" fillId="0" borderId="0" xfId="2" applyFont="1"/>
    <xf numFmtId="0" fontId="4" fillId="0" borderId="10" xfId="2" applyFont="1" applyBorder="1"/>
    <xf numFmtId="0" fontId="5" fillId="0" borderId="5" xfId="2" applyFont="1" applyFill="1" applyBorder="1" applyAlignment="1">
      <alignment horizontal="center" shrinkToFit="1"/>
    </xf>
    <xf numFmtId="0" fontId="24" fillId="0" borderId="4" xfId="2" applyFont="1" applyFill="1" applyBorder="1" applyAlignment="1">
      <alignment horizontal="center"/>
    </xf>
    <xf numFmtId="4" fontId="8" fillId="0" borderId="3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shrinkToFit="1"/>
    </xf>
    <xf numFmtId="0" fontId="24" fillId="2" borderId="4" xfId="2" applyFont="1" applyFill="1" applyBorder="1" applyAlignment="1">
      <alignment horizontal="center"/>
    </xf>
    <xf numFmtId="4" fontId="8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left"/>
    </xf>
    <xf numFmtId="2" fontId="2" fillId="0" borderId="0" xfId="2" applyNumberFormat="1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2" fillId="0" borderId="11" xfId="2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2" fontId="6" fillId="8" borderId="5" xfId="2" applyNumberFormat="1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center" shrinkToFit="1"/>
    </xf>
    <xf numFmtId="0" fontId="30" fillId="0" borderId="7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Continuous" shrinkToFit="1"/>
    </xf>
    <xf numFmtId="0" fontId="3" fillId="2" borderId="5" xfId="2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 shrinkToFit="1"/>
    </xf>
    <xf numFmtId="4" fontId="8" fillId="2" borderId="7" xfId="2" applyNumberFormat="1" applyFont="1" applyFill="1" applyBorder="1" applyAlignment="1">
      <alignment horizontal="center" shrinkToFit="1"/>
    </xf>
    <xf numFmtId="4" fontId="5" fillId="2" borderId="7" xfId="2" applyNumberFormat="1" applyFont="1" applyFill="1" applyBorder="1" applyAlignment="1">
      <alignment horizontal="center" shrinkToFit="1"/>
    </xf>
    <xf numFmtId="0" fontId="6" fillId="0" borderId="0" xfId="2" applyFont="1" applyAlignment="1">
      <alignment horizontal="center"/>
    </xf>
    <xf numFmtId="4" fontId="14" fillId="2" borderId="4" xfId="2" applyNumberFormat="1" applyFont="1" applyFill="1" applyBorder="1" applyAlignment="1">
      <alignment horizontal="center"/>
    </xf>
    <xf numFmtId="0" fontId="6" fillId="10" borderId="7" xfId="2" applyFont="1" applyFill="1" applyBorder="1" applyAlignment="1">
      <alignment horizontal="center"/>
    </xf>
    <xf numFmtId="4" fontId="8" fillId="9" borderId="4" xfId="2" applyNumberFormat="1" applyFont="1" applyFill="1" applyBorder="1" applyAlignment="1">
      <alignment horizontal="center"/>
    </xf>
    <xf numFmtId="4" fontId="7" fillId="9" borderId="7" xfId="2" applyNumberFormat="1" applyFont="1" applyFill="1" applyBorder="1" applyAlignment="1">
      <alignment horizontal="center"/>
    </xf>
    <xf numFmtId="4" fontId="8" fillId="9" borderId="7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4" fontId="25" fillId="8" borderId="7" xfId="1" applyNumberFormat="1" applyFont="1" applyFill="1" applyBorder="1" applyAlignment="1">
      <alignment horizontal="center" shrinkToFit="1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8" fillId="10" borderId="4" xfId="2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center" shrinkToFit="1"/>
    </xf>
    <xf numFmtId="17" fontId="5" fillId="0" borderId="4" xfId="2" quotePrefix="1" applyNumberFormat="1" applyFont="1" applyBorder="1" applyAlignment="1">
      <alignment horizontal="centerContinuous"/>
    </xf>
    <xf numFmtId="4" fontId="5" fillId="0" borderId="4" xfId="2" applyNumberFormat="1" applyFont="1" applyBorder="1" applyAlignment="1">
      <alignment horizontal="center"/>
    </xf>
    <xf numFmtId="4" fontId="16" fillId="0" borderId="7" xfId="2" applyNumberFormat="1" applyFont="1" applyFill="1" applyBorder="1"/>
    <xf numFmtId="4" fontId="14" fillId="0" borderId="7" xfId="2" applyNumberFormat="1" applyFont="1" applyFill="1" applyBorder="1"/>
    <xf numFmtId="4" fontId="8" fillId="11" borderId="4" xfId="2" applyNumberFormat="1" applyFont="1" applyFill="1" applyBorder="1" applyAlignment="1">
      <alignment horizontal="center"/>
    </xf>
    <xf numFmtId="4" fontId="7" fillId="11" borderId="7" xfId="2" applyNumberFormat="1" applyFont="1" applyFill="1" applyBorder="1" applyAlignment="1">
      <alignment horizontal="center"/>
    </xf>
    <xf numFmtId="4" fontId="8" fillId="11" borderId="7" xfId="2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shrinkToFit="1"/>
    </xf>
    <xf numFmtId="4" fontId="24" fillId="0" borderId="5" xfId="0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shrinkToFit="1"/>
    </xf>
    <xf numFmtId="4" fontId="24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1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31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7" fillId="0" borderId="14" xfId="2" applyFont="1" applyBorder="1" applyAlignment="1">
      <alignment horizontal="center" shrinkToFit="1"/>
    </xf>
    <xf numFmtId="0" fontId="6" fillId="0" borderId="5" xfId="2" applyFont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2" fontId="6" fillId="0" borderId="4" xfId="2" applyNumberFormat="1" applyFont="1" applyBorder="1" applyAlignment="1">
      <alignment shrinkToFit="1"/>
    </xf>
    <xf numFmtId="0" fontId="6" fillId="0" borderId="7" xfId="2" applyFont="1" applyBorder="1" applyAlignment="1">
      <alignment horizontal="left" shrinkToFit="1"/>
    </xf>
    <xf numFmtId="2" fontId="5" fillId="2" borderId="4" xfId="2" applyNumberFormat="1" applyFont="1" applyFill="1" applyBorder="1" applyAlignment="1">
      <alignment horizontal="centerContinuous" shrinkToFit="1"/>
    </xf>
    <xf numFmtId="2" fontId="6" fillId="0" borderId="8" xfId="2" applyNumberFormat="1" applyFont="1" applyBorder="1" applyAlignment="1">
      <alignment shrinkToFit="1"/>
    </xf>
    <xf numFmtId="0" fontId="6" fillId="0" borderId="7" xfId="2" applyFont="1" applyFill="1" applyBorder="1" applyAlignment="1">
      <alignment horizontal="left" shrinkToFit="1"/>
    </xf>
    <xf numFmtId="2" fontId="6" fillId="0" borderId="7" xfId="2" applyNumberFormat="1" applyFont="1" applyFill="1" applyBorder="1" applyAlignment="1">
      <alignment horizontal="center" shrinkToFit="1"/>
    </xf>
    <xf numFmtId="2" fontId="6" fillId="0" borderId="8" xfId="2" applyNumberFormat="1" applyFont="1" applyBorder="1" applyAlignment="1">
      <alignment horizontal="left" shrinkToFit="1"/>
    </xf>
    <xf numFmtId="2" fontId="6" fillId="0" borderId="8" xfId="2" applyNumberFormat="1" applyFont="1" applyBorder="1" applyAlignment="1">
      <alignment horizontal="center" shrinkToFit="1"/>
    </xf>
    <xf numFmtId="2" fontId="6" fillId="0" borderId="4" xfId="2" applyNumberFormat="1" applyFont="1" applyFill="1" applyBorder="1" applyAlignment="1">
      <alignment shrinkToFit="1"/>
    </xf>
    <xf numFmtId="2" fontId="6" fillId="2" borderId="7" xfId="2" applyNumberFormat="1" applyFont="1" applyFill="1" applyBorder="1" applyAlignment="1">
      <alignment horizontal="left" shrinkToFit="1"/>
    </xf>
    <xf numFmtId="0" fontId="24" fillId="0" borderId="7" xfId="0" applyFont="1" applyFill="1" applyBorder="1" applyAlignment="1">
      <alignment horizontal="centerContinuous" shrinkToFit="1"/>
    </xf>
    <xf numFmtId="2" fontId="24" fillId="0" borderId="4" xfId="0" applyNumberFormat="1" applyFont="1" applyFill="1" applyBorder="1" applyAlignment="1">
      <alignment horizontal="center" shrinkToFit="1"/>
    </xf>
    <xf numFmtId="4" fontId="24" fillId="0" borderId="7" xfId="0" applyNumberFormat="1" applyFont="1" applyFill="1" applyBorder="1" applyAlignment="1">
      <alignment horizontal="center"/>
    </xf>
    <xf numFmtId="4" fontId="24" fillId="0" borderId="7" xfId="2" applyNumberFormat="1" applyFont="1" applyFill="1" applyBorder="1"/>
    <xf numFmtId="4" fontId="24" fillId="0" borderId="7" xfId="2" applyNumberFormat="1" applyFont="1" applyFill="1" applyBorder="1" applyAlignment="1">
      <alignment horizontal="center"/>
    </xf>
    <xf numFmtId="4" fontId="24" fillId="0" borderId="7" xfId="0" applyNumberFormat="1" applyFont="1" applyFill="1" applyBorder="1"/>
    <xf numFmtId="0" fontId="24" fillId="0" borderId="4" xfId="0" applyFont="1" applyFill="1" applyBorder="1" applyAlignment="1">
      <alignment horizontal="center" shrinkToFit="1"/>
    </xf>
    <xf numFmtId="2" fontId="24" fillId="0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4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2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32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4" fontId="5" fillId="0" borderId="7" xfId="2" applyNumberFormat="1" applyFont="1" applyBorder="1" applyAlignment="1">
      <alignment horizontal="center"/>
    </xf>
    <xf numFmtId="4" fontId="5" fillId="9" borderId="7" xfId="2" applyNumberFormat="1" applyFont="1" applyFill="1" applyBorder="1" applyAlignment="1">
      <alignment horizontal="center"/>
    </xf>
    <xf numFmtId="4" fontId="5" fillId="10" borderId="7" xfId="2" applyNumberFormat="1" applyFont="1" applyFill="1" applyBorder="1" applyAlignment="1">
      <alignment horizontal="center"/>
    </xf>
    <xf numFmtId="0" fontId="5" fillId="0" borderId="8" xfId="2" applyFont="1" applyBorder="1" applyAlignment="1">
      <alignment horizontal="center" shrinkToFit="1"/>
    </xf>
    <xf numFmtId="4" fontId="5" fillId="11" borderId="7" xfId="2" applyNumberFormat="1" applyFont="1" applyFill="1" applyBorder="1" applyAlignment="1">
      <alignment horizontal="center"/>
    </xf>
    <xf numFmtId="2" fontId="5" fillId="0" borderId="8" xfId="2" applyNumberFormat="1" applyFont="1" applyBorder="1" applyAlignment="1">
      <alignment horizontal="center" shrinkToFit="1"/>
    </xf>
    <xf numFmtId="0" fontId="15" fillId="0" borderId="0" xfId="2" applyFont="1"/>
    <xf numFmtId="0" fontId="15" fillId="0" borderId="0" xfId="2" applyFont="1" applyFill="1"/>
    <xf numFmtId="0" fontId="26" fillId="0" borderId="0" xfId="0" applyFont="1" applyFill="1" applyAlignment="1">
      <alignment horizontal="center"/>
    </xf>
    <xf numFmtId="0" fontId="26" fillId="0" borderId="0" xfId="2" applyFont="1" applyFill="1" applyAlignment="1">
      <alignment horizontal="center"/>
    </xf>
    <xf numFmtId="0" fontId="2" fillId="0" borderId="9" xfId="0" applyFont="1" applyFill="1" applyBorder="1"/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7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2" fontId="2" fillId="0" borderId="0" xfId="0" applyNumberFormat="1" applyFont="1" applyFill="1"/>
    <xf numFmtId="4" fontId="33" fillId="0" borderId="2" xfId="2" applyNumberFormat="1" applyFont="1" applyFill="1" applyBorder="1" applyAlignment="1">
      <alignment horizontal="center" vertical="center"/>
    </xf>
    <xf numFmtId="4" fontId="33" fillId="0" borderId="14" xfId="2" applyNumberFormat="1" applyFont="1" applyFill="1" applyBorder="1" applyAlignment="1">
      <alignment horizontal="center" vertical="center"/>
    </xf>
    <xf numFmtId="4" fontId="33" fillId="0" borderId="9" xfId="2" applyNumberFormat="1" applyFont="1" applyFill="1" applyBorder="1" applyAlignment="1">
      <alignment horizontal="center" vertical="center"/>
    </xf>
    <xf numFmtId="4" fontId="33" fillId="0" borderId="10" xfId="2" applyNumberFormat="1" applyFont="1" applyFill="1" applyBorder="1" applyAlignment="1">
      <alignment horizontal="center" vertical="center"/>
    </xf>
    <xf numFmtId="4" fontId="33" fillId="0" borderId="0" xfId="2" applyNumberFormat="1" applyFont="1" applyFill="1" applyBorder="1" applyAlignment="1">
      <alignment horizontal="center" vertical="center"/>
    </xf>
    <xf numFmtId="4" fontId="33" fillId="0" borderId="11" xfId="2" applyNumberFormat="1" applyFont="1" applyFill="1" applyBorder="1" applyAlignment="1">
      <alignment horizontal="center" vertical="center"/>
    </xf>
    <xf numFmtId="4" fontId="33" fillId="0" borderId="12" xfId="2" applyNumberFormat="1" applyFont="1" applyFill="1" applyBorder="1" applyAlignment="1">
      <alignment horizontal="center" vertical="center"/>
    </xf>
    <xf numFmtId="4" fontId="33" fillId="0" borderId="15" xfId="2" applyNumberFormat="1" applyFont="1" applyFill="1" applyBorder="1" applyAlignment="1">
      <alignment horizontal="center" vertical="center"/>
    </xf>
    <xf numFmtId="4" fontId="33" fillId="0" borderId="8" xfId="2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/>
    </xf>
    <xf numFmtId="0" fontId="19" fillId="2" borderId="5" xfId="3" applyFont="1" applyFill="1" applyBorder="1" applyAlignment="1">
      <alignment horizontal="center"/>
    </xf>
    <xf numFmtId="0" fontId="20" fillId="0" borderId="3" xfId="3" applyFont="1" applyFill="1" applyBorder="1" applyAlignment="1"/>
    <xf numFmtId="0" fontId="20" fillId="0" borderId="5" xfId="3" applyFont="1" applyFill="1" applyBorder="1" applyAlignment="1"/>
    <xf numFmtId="0" fontId="20" fillId="0" borderId="4" xfId="3" applyFont="1" applyFill="1" applyBorder="1" applyAlignment="1"/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20" fillId="0" borderId="3" xfId="3" applyFont="1" applyFill="1" applyBorder="1" applyAlignment="1">
      <alignment horizontal="left"/>
    </xf>
    <xf numFmtId="0" fontId="20" fillId="0" borderId="5" xfId="3" applyFont="1" applyFill="1" applyBorder="1" applyAlignment="1">
      <alignment horizontal="left"/>
    </xf>
    <xf numFmtId="0" fontId="20" fillId="0" borderId="4" xfId="3" applyFont="1" applyFill="1" applyBorder="1" applyAlignment="1">
      <alignment horizontal="left"/>
    </xf>
    <xf numFmtId="4" fontId="14" fillId="0" borderId="5" xfId="2" applyNumberFormat="1" applyFont="1" applyFill="1" applyBorder="1" applyAlignment="1">
      <alignment horizontal="center"/>
    </xf>
    <xf numFmtId="0" fontId="14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'!$C$4:$C$15</c:f>
              <c:numCache>
                <c:formatCode>#,##0.00</c:formatCode>
                <c:ptCount val="12"/>
                <c:pt idx="0">
                  <c:v>23348.219999999998</c:v>
                </c:pt>
                <c:pt idx="1">
                  <c:v>23583.559999999998</c:v>
                </c:pt>
                <c:pt idx="2">
                  <c:v>27382.61</c:v>
                </c:pt>
                <c:pt idx="3">
                  <c:v>29023.129999999997</c:v>
                </c:pt>
                <c:pt idx="4">
                  <c:v>29602.79</c:v>
                </c:pt>
                <c:pt idx="5">
                  <c:v>25526.54</c:v>
                </c:pt>
                <c:pt idx="6">
                  <c:v>29290.91</c:v>
                </c:pt>
                <c:pt idx="7">
                  <c:v>28070</c:v>
                </c:pt>
                <c:pt idx="8">
                  <c:v>30043.83</c:v>
                </c:pt>
                <c:pt idx="9">
                  <c:v>28877.489999999998</c:v>
                </c:pt>
                <c:pt idx="10">
                  <c:v>23828.2</c:v>
                </c:pt>
                <c:pt idx="11">
                  <c:v>26830.28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1BD-BFD6-6267EDDEF98A}"/>
            </c:ext>
          </c:extLst>
        </c:ser>
        <c:ser>
          <c:idx val="1"/>
          <c:order val="1"/>
          <c:tx>
            <c:strRef>
              <c:f>'กราฟ66-67 แม่โจ้-ชุมพร1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'!$E$4:$E$15</c:f>
              <c:numCache>
                <c:formatCode>#,##0.00</c:formatCode>
                <c:ptCount val="12"/>
                <c:pt idx="0">
                  <c:v>26498.23</c:v>
                </c:pt>
                <c:pt idx="1">
                  <c:v>26577.3</c:v>
                </c:pt>
                <c:pt idx="2">
                  <c:v>32509.309999999998</c:v>
                </c:pt>
                <c:pt idx="3">
                  <c:v>27513.020000000004</c:v>
                </c:pt>
                <c:pt idx="4">
                  <c:v>30935.08</c:v>
                </c:pt>
                <c:pt idx="5">
                  <c:v>25340.51</c:v>
                </c:pt>
                <c:pt idx="6">
                  <c:v>27921.83</c:v>
                </c:pt>
                <c:pt idx="7">
                  <c:v>30429.279999999999</c:v>
                </c:pt>
                <c:pt idx="8">
                  <c:v>29180.53</c:v>
                </c:pt>
                <c:pt idx="9">
                  <c:v>30570.12</c:v>
                </c:pt>
                <c:pt idx="10">
                  <c:v>25234.85</c:v>
                </c:pt>
                <c:pt idx="11">
                  <c:v>24133.79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D-41BD-BFD6-6267EDDE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'กราฟ66-67โครงการแปรรูปผลิต'!$C$32:$C$43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C-453D-9CC9-766DD4B7874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C-453D-9CC9-766DD4B78740}"/>
            </c:ext>
          </c:extLst>
        </c:ser>
        <c:ser>
          <c:idx val="2"/>
          <c:order val="2"/>
          <c:tx>
            <c:strRef>
              <c:f>'กราฟ66-67โครงการแปรรูปผลิต'!$E$31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'กราฟ66-67โครงการแปรรูปผลิต'!$E$32:$E$43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C-453D-9CC9-766DD4B7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9E-492C-B55A-5CA0EDE7EDB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9E-492C-B55A-5CA0E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D-4EB1-874B-F0A13B3EA21C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BD-4EB1-874B-F0A13B3E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CE-47BD-8458-432312FD8231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CE-47BD-8458-432312FD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61-4E29-BDB7-FC7F860B8559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61-4E29-BDB7-FC7F860B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F0-45B5-AD8F-E23AEFE5A265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F0-45B5-AD8F-E23AEFE5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D1-4F27-ACD3-90AE60969CB0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D1-4F27-ACD3-90AE6096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7-4FDE-834A-C9FACAB171A6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A7-4FDE-834A-C9FACAB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5F-4F71-9A3A-2BFB06B46AFF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5F-4F71-9A3A-2BFB06B4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8-4696-AF08-63DD6000A71C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8-4696-AF08-63DD60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08-4377-BE8C-EB0DE062C1A8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08-4377-BE8C-EB0DE062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วิทยาลัยพลังงานทดแทน'!$C$4:$C$15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4C93-B1EA-156E49AC74A9}"/>
            </c:ext>
          </c:extLst>
        </c:ser>
        <c:ser>
          <c:idx val="1"/>
          <c:order val="1"/>
          <c:tx>
            <c:strRef>
              <c:f>'กราฟ66-67 วิทยาลัยพลังงานทดแทน'!$E$3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วิทยาลัยพลังงานทดแทน'!$E$4:$E$15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A-4C93-B1EA-156E49AC7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9A-4F9D-AABD-84D7589CEFB4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9A-4F9D-AABD-84D7589C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BE-4F14-8C50-6215C8EF5319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BE-4F14-8C50-6215C8EF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E-482E-A0C5-92A93E056002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9E-482E-A0C5-92A93E05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59-4CB3-84E8-D8869B3DAC3E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59-4CB3-84E8-D8869B3D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9-4D60-AC94-12343BC34EFA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9-4D60-AC94-12343BC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E7-47CA-BB3B-FC30C372A988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E7-47CA-BB3B-FC30C372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F-4D32-A7FD-D60115A657CE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F-4D32-A7FD-D60115A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9E-408E-9C4A-3EF38816F9C2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9E-408E-9C4A-3EF38816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6-4ED0-9282-832A82EECDDF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6-4ED0-9282-832A82EE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'2566-บิลค่าไฟฟ้า'!$CC$4:$CC$15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6F-452E-BC95-28482538BFF7}"/>
            </c:ext>
          </c:extLst>
        </c:ser>
        <c:ser>
          <c:idx val="1"/>
          <c:order val="1"/>
          <c:tx>
            <c:strRef>
              <c:f>'2566-บิลค่าไฟฟ้า'!$CD$3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'2566-บิลค่าไฟฟ้า'!$CD$4:$CD$15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6F-452E-BC95-28482538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วิทยาลัยพลังงานทดแทน'!$C$32:$C$43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CDD-9A85-AFAD6EA4C51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0-4CDD-9A85-AFAD6EA4C518}"/>
            </c:ext>
          </c:extLst>
        </c:ser>
        <c:ser>
          <c:idx val="2"/>
          <c:order val="2"/>
          <c:tx>
            <c:strRef>
              <c:f>'กราฟ66-67 วิทยาลัยพลังงานทดแทน'!$E$31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วิทยาลัยพลังงานทดแทน'!$E$32:$E$43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0-4CDD-9A85-AFAD6EA4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'2566-บิลค่าไฟฟ้า'!$CC$20:$CC$33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tx>
            <c:strRef>
              <c:f>'2566-บิลค่าไฟฟ้า'!$CD$19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'2566-บิลค่าไฟฟ้า'!$CD$20:$CD$33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'2566-บิลค่าไฟฟ้า'!$CC$39:$CC$50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7-46BD-BEE9-DA20B824518A}"/>
            </c:ext>
          </c:extLst>
        </c:ser>
        <c:ser>
          <c:idx val="1"/>
          <c:order val="1"/>
          <c:tx>
            <c:strRef>
              <c:f>'2566-บิลค่าไฟฟ้า'!$CD$38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'2566-บิลค่าไฟฟ้า'!$CD$39:$CD$50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F7-46BD-BEE9-DA20B824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'2566-บิลค่าไฟฟ้า'!$CC$55:$CC$66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9B-49C3-ADED-94D081343AD9}"/>
            </c:ext>
          </c:extLst>
        </c:ser>
        <c:ser>
          <c:idx val="1"/>
          <c:order val="1"/>
          <c:tx>
            <c:strRef>
              <c:f>'2566-บิลค่าไฟฟ้า'!$CD$54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'2566-บิลค่าไฟฟ้า'!$CD$55:$CD$66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99B-49C3-ADED-94D08134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'2566-บิลค่าไฟฟ้า'!$CC$71:$CC$82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tx>
            <c:strRef>
              <c:f>'2566-บิลค่าไฟฟ้า'!$CD$70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'2566-บิลค่าไฟฟ้า'!$CD$71:$CD$82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'2566-บิลค่าไฟฟ้า'!$CC$87:$CC$98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tx>
            <c:strRef>
              <c:f>'2566-บิลค่าไฟฟ้า'!$CD$86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'2566-บิลค่าไฟฟ้า'!$CD$87:$CD$98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'2566-บิลค่าไฟฟ้า'!$CC$102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'2566-บิลค่าไฟฟ้า'!$CC$103:$CC$114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tx>
            <c:strRef>
              <c:f>'2566-บิลค่าไฟฟ้า'!$CD$102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'2566-บิลค่าไฟฟ้า'!$CD$103:$CD$114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'2566-บิลค่าไฟฟ้า'!$CC$118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'2566-บิลค่าไฟฟ้า'!$CC$119:$CC$130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tx>
            <c:strRef>
              <c:f>'2566-บิลค่าไฟฟ้า'!$CD$118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'2566-บิลค่าไฟฟ้า'!$CD$119:$CD$130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AC-4396-938C-A285A653E8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AC-4396-938C-A285A653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6-45BE-B8B2-FBD3DCC35A4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6-45BE-B8B2-FBD3DCC3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สัตวศาสตร์'!$C$4:$C$15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1D7-8AE1-F175BB509C5B}"/>
            </c:ext>
          </c:extLst>
        </c:ser>
        <c:ser>
          <c:idx val="1"/>
          <c:order val="1"/>
          <c:tx>
            <c:strRef>
              <c:f>'กราฟ66-67 สัตวศาสตร์'!$E$3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สัตวศาสตร์'!$E$4:$E$15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4-41D7-8AE1-F175BB50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C3-46A4-B175-495A367EC0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3C3-46A4-B175-495A367E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มหาวิทยาลัยแม่โจ้'!$C$5:$C$16</c:f>
              <c:numCache>
                <c:formatCode>#,##0.00</c:formatCode>
                <c:ptCount val="12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มหาวิทยาลัยแม่โจ้'!$D$5:$D$16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</a:t>
            </a:r>
            <a:r>
              <a:rPr lang="th-TH" baseline="0"/>
              <a:t> </a:t>
            </a:r>
            <a:r>
              <a:rPr lang="en-US"/>
              <a:t>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125519534497285E-3"/>
                  <c:y val="0.10040160642570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AE-4F58-8773-37AE7FD4A5B2}"/>
                </c:ext>
              </c:extLst>
            </c:dLbl>
            <c:dLbl>
              <c:idx val="1"/>
              <c:layout>
                <c:manualLayout>
                  <c:x val="-2.0781379883624274E-3"/>
                  <c:y val="7.697456492637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AE-4F58-8773-37AE7FD4A5B2}"/>
                </c:ext>
              </c:extLst>
            </c:dLbl>
            <c:dLbl>
              <c:idx val="2"/>
              <c:layout>
                <c:manualLayout>
                  <c:x val="2.0781379883623892E-3"/>
                  <c:y val="5.354752342704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E-4F58-8773-37AE7FD4A5B2}"/>
                </c:ext>
              </c:extLst>
            </c:dLbl>
            <c:dLbl>
              <c:idx val="3"/>
              <c:layout>
                <c:manualLayout>
                  <c:x val="0"/>
                  <c:y val="7.028112449799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AE-4F58-8773-37AE7FD4A5B2}"/>
                </c:ext>
              </c:extLst>
            </c:dLbl>
            <c:dLbl>
              <c:idx val="4"/>
              <c:layout>
                <c:manualLayout>
                  <c:x val="-2.0781379883624274E-3"/>
                  <c:y val="6.693440428380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AE-4F58-8773-37AE7FD4A5B2}"/>
                </c:ext>
              </c:extLst>
            </c:dLbl>
            <c:dLbl>
              <c:idx val="5"/>
              <c:layout>
                <c:manualLayout>
                  <c:x val="2.0781379883624274E-3"/>
                  <c:y val="0.12382864792503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AE-4F58-8773-37AE7FD4A5B2}"/>
                </c:ext>
              </c:extLst>
            </c:dLbl>
            <c:dLbl>
              <c:idx val="6"/>
              <c:layout>
                <c:manualLayout>
                  <c:x val="2.0781379883624274E-3"/>
                  <c:y val="0.14390896921017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AE-4F58-8773-37AE7FD4A5B2}"/>
                </c:ext>
              </c:extLst>
            </c:dLbl>
            <c:dLbl>
              <c:idx val="7"/>
              <c:layout>
                <c:manualLayout>
                  <c:x val="0"/>
                  <c:y val="7.3627844712182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AE-4F58-8773-37AE7FD4A5B2}"/>
                </c:ext>
              </c:extLst>
            </c:dLbl>
            <c:dLbl>
              <c:idx val="8"/>
              <c:layout>
                <c:manualLayout>
                  <c:x val="6.2344139650872821E-3"/>
                  <c:y val="0.137215528781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มหาวิทยาลัยแม่โจ้'!$C$5:$C$13</c:f>
              <c:numCache>
                <c:formatCode>#,##0.00</c:formatCode>
                <c:ptCount val="9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E-4F58-8773-37AE7FD4A5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09725685785553E-2"/>
                  <c:y val="-2.008032128514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E-4F58-8773-37AE7FD4A5B2}"/>
                </c:ext>
              </c:extLst>
            </c:dLbl>
            <c:dLbl>
              <c:idx val="1"/>
              <c:layout>
                <c:manualLayout>
                  <c:x val="-6.0266001662510393E-2"/>
                  <c:y val="-8.3668005354752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AE-4F58-8773-37AE7FD4A5B2}"/>
                </c:ext>
              </c:extLst>
            </c:dLbl>
            <c:dLbl>
              <c:idx val="2"/>
              <c:layout>
                <c:manualLayout>
                  <c:x val="-5.4031587697423146E-2"/>
                  <c:y val="-6.358768406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E-4F58-8773-37AE7FD4A5B2}"/>
                </c:ext>
              </c:extLst>
            </c:dLbl>
            <c:dLbl>
              <c:idx val="3"/>
              <c:layout>
                <c:manualLayout>
                  <c:x val="-4.7797173732335829E-2"/>
                  <c:y val="-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E-4F58-8773-37AE7FD4A5B2}"/>
                </c:ext>
              </c:extLst>
            </c:dLbl>
            <c:dLbl>
              <c:idx val="4"/>
              <c:layout>
                <c:manualLayout>
                  <c:x val="-4.5719035743973402E-2"/>
                  <c:y val="-3.6813922356091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E-4F58-8773-37AE7FD4A5B2}"/>
                </c:ext>
              </c:extLst>
            </c:dLbl>
            <c:dLbl>
              <c:idx val="5"/>
              <c:layout>
                <c:manualLayout>
                  <c:x val="-6.6500415627597745E-2"/>
                  <c:y val="-0.12048192771084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AE-4F58-8773-37AE7FD4A5B2}"/>
                </c:ext>
              </c:extLst>
            </c:dLbl>
            <c:dLbl>
              <c:idx val="6"/>
              <c:layout>
                <c:manualLayout>
                  <c:x val="-6.8578553615960103E-2"/>
                  <c:y val="-4.016064257028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AE-4F58-8773-37AE7FD4A5B2}"/>
                </c:ext>
              </c:extLst>
            </c:dLbl>
            <c:dLbl>
              <c:idx val="7"/>
              <c:layout>
                <c:manualLayout>
                  <c:x val="-4.3640897755610975E-2"/>
                  <c:y val="-9.3708165997322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AE-4F58-8773-37AE7FD4A5B2}"/>
                </c:ext>
              </c:extLst>
            </c:dLbl>
            <c:dLbl>
              <c:idx val="8"/>
              <c:layout>
                <c:manualLayout>
                  <c:x val="-8.3125519534497094E-3"/>
                  <c:y val="-5.68942436412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มหาวิทยาลัยแม่โจ้'!$D$5:$D$13</c:f>
              <c:numCache>
                <c:formatCode>#,##0.00</c:formatCode>
                <c:ptCount val="9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F58-8773-37AE7FD4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 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2938307119340756"/>
          <c:y val="0.30038269916859195"/>
          <c:w val="0.83736672099279363"/>
          <c:h val="0.5220388619087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8.3125519534497858E-3"/>
                  <c:y val="-5.6553559547571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มหาวิทยาลัยแม่โจ้'!$C$31:$C$39</c:f>
              <c:numCache>
                <c:formatCode>#,##0.00</c:formatCode>
                <c:ptCount val="9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96924355777224E-2"/>
                  <c:y val="3.326679973386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F-4C8F-BBFC-E4526C80E99D}"/>
                </c:ext>
              </c:extLst>
            </c:dLbl>
            <c:dLbl>
              <c:idx val="1"/>
              <c:layout>
                <c:manualLayout>
                  <c:x val="-5.4031587697423111E-2"/>
                  <c:y val="3.3266799733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F-4C8F-BBFC-E4526C80E99D}"/>
                </c:ext>
              </c:extLst>
            </c:dLbl>
            <c:dLbl>
              <c:idx val="2"/>
              <c:layout>
                <c:manualLayout>
                  <c:x val="-6.234413965087289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F-4C8F-BBFC-E4526C80E99D}"/>
                </c:ext>
              </c:extLst>
            </c:dLbl>
            <c:dLbl>
              <c:idx val="3"/>
              <c:layout>
                <c:manualLayout>
                  <c:x val="-5.6109725685785539E-2"/>
                  <c:y val="5.65535595475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AF-4C8F-BBFC-E4526C80E99D}"/>
                </c:ext>
              </c:extLst>
            </c:dLbl>
            <c:dLbl>
              <c:idx val="4"/>
              <c:layout>
                <c:manualLayout>
                  <c:x val="-6.6500415627597675E-2"/>
                  <c:y val="9.3147039254823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F-4C8F-BBFC-E4526C80E99D}"/>
                </c:ext>
              </c:extLst>
            </c:dLbl>
            <c:dLbl>
              <c:idx val="5"/>
              <c:layout>
                <c:manualLayout>
                  <c:x val="-6.02660016625104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F-4C8F-BBFC-E4526C80E99D}"/>
                </c:ext>
              </c:extLst>
            </c:dLbl>
            <c:dLbl>
              <c:idx val="6"/>
              <c:layout>
                <c:manualLayout>
                  <c:x val="-3.948462177888612E-2"/>
                  <c:y val="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AF-4C8F-BBFC-E4526C80E99D}"/>
                </c:ext>
              </c:extLst>
            </c:dLbl>
            <c:dLbl>
              <c:idx val="7"/>
              <c:layout>
                <c:manualLayout>
                  <c:x val="-7.065669160432253E-2"/>
                  <c:y val="0.10978043912175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AF-4C8F-BBFC-E4526C80E99D}"/>
                </c:ext>
              </c:extLst>
            </c:dLbl>
            <c:dLbl>
              <c:idx val="8"/>
              <c:layout>
                <c:manualLayout>
                  <c:x val="-2.0781379883624426E-2"/>
                  <c:y val="4.65735196274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มหาวิทยาลัยแม่โจ้'!$D$31:$D$39</c:f>
              <c:numCache>
                <c:formatCode>#,##0.00</c:formatCode>
                <c:ptCount val="9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7436461340088"/>
          <c:y val="0.94386188253414427"/>
          <c:w val="0.63700738311701055"/>
          <c:h val="5.613811746585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คณะสัตวศาสตร์'!$C$4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คณะสัตวศาสตร์'!$C$5:$C$16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'กราฟ66-67 คณะสัตวศาสตร์'!$D$4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คณะสัตวศาสตร์'!$D$5:$D$16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สัตวศาสตร์'!$C$32:$C$43</c:f>
              <c:numCache>
                <c:formatCode>#,##0.00</c:formatCode>
                <c:ptCount val="12"/>
                <c:pt idx="0">
                  <c:v>344395.11</c:v>
                </c:pt>
                <c:pt idx="1">
                  <c:v>350762.86</c:v>
                </c:pt>
                <c:pt idx="2">
                  <c:v>364254.45</c:v>
                </c:pt>
                <c:pt idx="3">
                  <c:v>320071.51</c:v>
                </c:pt>
                <c:pt idx="4">
                  <c:v>301402.03999999998</c:v>
                </c:pt>
                <c:pt idx="5">
                  <c:v>306936.93</c:v>
                </c:pt>
                <c:pt idx="6">
                  <c:v>351381.85</c:v>
                </c:pt>
                <c:pt idx="7">
                  <c:v>336116</c:v>
                </c:pt>
                <c:pt idx="8">
                  <c:v>269442.65000000002</c:v>
                </c:pt>
                <c:pt idx="9">
                  <c:v>210107.16</c:v>
                </c:pt>
                <c:pt idx="10">
                  <c:v>227121.01</c:v>
                </c:pt>
                <c:pt idx="11">
                  <c:v>218610.63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302-ADDA-7ED049A69E7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302-ADDA-7ED049A69E73}"/>
            </c:ext>
          </c:extLst>
        </c:ser>
        <c:ser>
          <c:idx val="2"/>
          <c:order val="2"/>
          <c:tx>
            <c:strRef>
              <c:f>'กราฟ66-67 สัตวศาสตร์'!$E$31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สัตวศาสตร์'!$E$32:$E$43</c:f>
              <c:numCache>
                <c:formatCode>#,##0.00</c:formatCode>
                <c:ptCount val="12"/>
                <c:pt idx="0">
                  <c:v>223954.27</c:v>
                </c:pt>
                <c:pt idx="1">
                  <c:v>271228.81</c:v>
                </c:pt>
                <c:pt idx="2">
                  <c:v>328033.46000000002</c:v>
                </c:pt>
                <c:pt idx="3">
                  <c:v>311256.98</c:v>
                </c:pt>
                <c:pt idx="4">
                  <c:v>300413.71000000002</c:v>
                </c:pt>
                <c:pt idx="5">
                  <c:v>225507.17</c:v>
                </c:pt>
                <c:pt idx="6">
                  <c:v>297722.06</c:v>
                </c:pt>
                <c:pt idx="7">
                  <c:v>233785.74</c:v>
                </c:pt>
                <c:pt idx="8">
                  <c:v>268465.08</c:v>
                </c:pt>
                <c:pt idx="9">
                  <c:v>263386.17</c:v>
                </c:pt>
                <c:pt idx="10">
                  <c:v>248062.69</c:v>
                </c:pt>
                <c:pt idx="11">
                  <c:v>23728.43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302-ADDA-7ED049A6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พลังงานทดแทน'!$C$5:$C$16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'กราฟ66-67 พลังงานทดแทน'!$D$4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พลังงานทดแทน'!$D$5:$D$16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พลังงานทดแทน'!$C$31:$C$42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'กราฟ66-67 พลังงานทดแทน'!$D$30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พลังงานทดแทน'!$D$31:$D$42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โครงการแปรรูป'!$C$5:$C$16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'กราฟ66-67 โครงการแปรรูป'!$D$4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โครงการแปรรูป'!$D$5:$D$16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โครงการแปรรูป'!$C$31:$C$42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'กราฟ66-67 โครงการแปรรูป'!$D$30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โครงการแปรรูป'!$D$31:$D$42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ไร่'!$C$5:$C$16</c:f>
              <c:numCache>
                <c:formatCode>#,##0.00</c:formatCode>
                <c:ptCount val="12"/>
                <c:pt idx="0">
                  <c:v>40595.449999999997</c:v>
                </c:pt>
                <c:pt idx="1">
                  <c:v>42199.519999999997</c:v>
                </c:pt>
                <c:pt idx="2">
                  <c:v>50608.38</c:v>
                </c:pt>
                <c:pt idx="3">
                  <c:v>57082.01</c:v>
                </c:pt>
                <c:pt idx="4">
                  <c:v>49264.36</c:v>
                </c:pt>
                <c:pt idx="5">
                  <c:v>39304.81</c:v>
                </c:pt>
                <c:pt idx="6">
                  <c:v>44057.599999999999</c:v>
                </c:pt>
                <c:pt idx="7">
                  <c:v>39296.65</c:v>
                </c:pt>
                <c:pt idx="8">
                  <c:v>39557.870000000003</c:v>
                </c:pt>
                <c:pt idx="9">
                  <c:v>39059.01</c:v>
                </c:pt>
                <c:pt idx="10">
                  <c:v>36563.480000000003</c:v>
                </c:pt>
                <c:pt idx="11">
                  <c:v>32398.76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'กราฟ66-67 โครงการพัฒนา 907 ไร่'!$D$4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ไร่'!$D$5:$D$16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ไร่'!$C$31:$C$42</c:f>
              <c:numCache>
                <c:formatCode>#,##0.00</c:formatCode>
                <c:ptCount val="12"/>
                <c:pt idx="0">
                  <c:v>229358.62</c:v>
                </c:pt>
                <c:pt idx="1">
                  <c:v>238311.87</c:v>
                </c:pt>
                <c:pt idx="2">
                  <c:v>286334.89</c:v>
                </c:pt>
                <c:pt idx="3">
                  <c:v>318797.57</c:v>
                </c:pt>
                <c:pt idx="4">
                  <c:v>246476.43</c:v>
                </c:pt>
                <c:pt idx="5">
                  <c:v>200351.07</c:v>
                </c:pt>
                <c:pt idx="6">
                  <c:v>220238.7</c:v>
                </c:pt>
                <c:pt idx="7">
                  <c:v>195767.87</c:v>
                </c:pt>
                <c:pt idx="8">
                  <c:v>166134.26</c:v>
                </c:pt>
                <c:pt idx="9">
                  <c:v>160849.29</c:v>
                </c:pt>
                <c:pt idx="10">
                  <c:v>153940.41</c:v>
                </c:pt>
                <c:pt idx="11">
                  <c:v>133319.39000000001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'กราฟ66-67 โครงการพัฒนา 907 ไร่'!$D$30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ไร่'!$D$31:$D$42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โครงการพัฒนาบ้านโปง'!$C$5:$C$16</c:f>
              <c:numCache>
                <c:formatCode>#,##0.00</c:formatCode>
                <c:ptCount val="12"/>
                <c:pt idx="0">
                  <c:v>778</c:v>
                </c:pt>
                <c:pt idx="1">
                  <c:v>827</c:v>
                </c:pt>
                <c:pt idx="2">
                  <c:v>901</c:v>
                </c:pt>
                <c:pt idx="3">
                  <c:v>965</c:v>
                </c:pt>
                <c:pt idx="4">
                  <c:v>778</c:v>
                </c:pt>
                <c:pt idx="5">
                  <c:v>647</c:v>
                </c:pt>
                <c:pt idx="6">
                  <c:v>873</c:v>
                </c:pt>
                <c:pt idx="7">
                  <c:v>853</c:v>
                </c:pt>
                <c:pt idx="8">
                  <c:v>649</c:v>
                </c:pt>
                <c:pt idx="9">
                  <c:v>769</c:v>
                </c:pt>
                <c:pt idx="10">
                  <c:v>746</c:v>
                </c:pt>
                <c:pt idx="1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'กราฟ66-67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โครงการพัฒนาบ้านโปง'!$D$5:$D$16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'กราฟ66-67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'กราฟ66-67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โครงการพัฒนาบ้านโปง'!$C$36:$C$47</c:f>
              <c:numCache>
                <c:formatCode>#,##0.00</c:formatCode>
                <c:ptCount val="12"/>
                <c:pt idx="0">
                  <c:v>4764.3900000000003</c:v>
                </c:pt>
                <c:pt idx="1">
                  <c:v>5077.43</c:v>
                </c:pt>
                <c:pt idx="2">
                  <c:v>5550.21</c:v>
                </c:pt>
                <c:pt idx="3">
                  <c:v>5959.11</c:v>
                </c:pt>
                <c:pt idx="4">
                  <c:v>4233.8599999999997</c:v>
                </c:pt>
                <c:pt idx="5">
                  <c:v>3486.24</c:v>
                </c:pt>
                <c:pt idx="6">
                  <c:v>4776.0200000000004</c:v>
                </c:pt>
                <c:pt idx="7">
                  <c:v>4661.87</c:v>
                </c:pt>
                <c:pt idx="8">
                  <c:v>3328.92</c:v>
                </c:pt>
                <c:pt idx="9">
                  <c:v>3600.67</c:v>
                </c:pt>
                <c:pt idx="10">
                  <c:v>3486.81</c:v>
                </c:pt>
                <c:pt idx="11">
                  <c:v>3080.87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'กราฟ66-67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โครงการพัฒนาบ้านโปง'!$D$36:$D$47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'กราฟ66-67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'กราฟ66-67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'กราฟ66-67เรือนเพาะพันธุ์กัญชา'!$C$4:$C$15</c:f>
              <c:numCache>
                <c:formatCode>#,##0.00</c:formatCode>
                <c:ptCount val="12"/>
                <c:pt idx="0">
                  <c:v>7280</c:v>
                </c:pt>
                <c:pt idx="1">
                  <c:v>6044</c:v>
                </c:pt>
                <c:pt idx="2">
                  <c:v>6768</c:v>
                </c:pt>
                <c:pt idx="3">
                  <c:v>9944</c:v>
                </c:pt>
                <c:pt idx="4">
                  <c:v>9616</c:v>
                </c:pt>
                <c:pt idx="5">
                  <c:v>8424</c:v>
                </c:pt>
                <c:pt idx="6">
                  <c:v>9160</c:v>
                </c:pt>
                <c:pt idx="7">
                  <c:v>8020</c:v>
                </c:pt>
                <c:pt idx="8">
                  <c:v>7860</c:v>
                </c:pt>
                <c:pt idx="9">
                  <c:v>8388</c:v>
                </c:pt>
                <c:pt idx="10">
                  <c:v>7608</c:v>
                </c:pt>
                <c:pt idx="11">
                  <c:v>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'กราฟ66-67เรือนเพาะพันธุ์กัญชา'!$D$2:$D$3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'กราฟ66-67เรือนเพาะพันธุ์กัญชา'!$D$4:$D$15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'กราฟ66-67เรือนเพาะพันธุ์กัญชา'!$E$2:$E$3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'กราฟ66-67เรือนเพาะพันธุ์กัญชา'!$E$4:$E$15</c:f>
              <c:numCache>
                <c:formatCode>#,##0.00</c:formatCode>
                <c:ptCount val="12"/>
                <c:pt idx="0">
                  <c:v>5464.75</c:v>
                </c:pt>
                <c:pt idx="1">
                  <c:v>8097.98</c:v>
                </c:pt>
                <c:pt idx="2">
                  <c:v>12000.91</c:v>
                </c:pt>
                <c:pt idx="3">
                  <c:v>12657.79</c:v>
                </c:pt>
                <c:pt idx="4">
                  <c:v>13531.73</c:v>
                </c:pt>
                <c:pt idx="5">
                  <c:v>9939.7000000000007</c:v>
                </c:pt>
                <c:pt idx="6">
                  <c:v>14835.7</c:v>
                </c:pt>
                <c:pt idx="7">
                  <c:v>21764.35</c:v>
                </c:pt>
                <c:pt idx="8">
                  <c:v>34615.53</c:v>
                </c:pt>
                <c:pt idx="9">
                  <c:v>33327.89</c:v>
                </c:pt>
                <c:pt idx="10">
                  <c:v>25908.01</c:v>
                </c:pt>
                <c:pt idx="11">
                  <c:v>25778.25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'กราฟ66-67เรือนเพาะพันธุ์กัญชา'!$F$2:$F$3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'กราฟ66-67เรือนเพาะพันธุ์กัญชา'!$F$4:$F$15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'กราฟ66-67-คลินิกรักษาสัตว์'!$C$4:$C$15</c:f>
              <c:numCache>
                <c:formatCode>#,##0.00</c:formatCode>
                <c:ptCount val="12"/>
                <c:pt idx="0">
                  <c:v>810</c:v>
                </c:pt>
                <c:pt idx="1">
                  <c:v>761</c:v>
                </c:pt>
                <c:pt idx="2">
                  <c:v>942</c:v>
                </c:pt>
                <c:pt idx="3">
                  <c:v>2052</c:v>
                </c:pt>
                <c:pt idx="4">
                  <c:v>2791</c:v>
                </c:pt>
                <c:pt idx="5">
                  <c:v>1939</c:v>
                </c:pt>
                <c:pt idx="6">
                  <c:v>2496</c:v>
                </c:pt>
                <c:pt idx="7">
                  <c:v>2210</c:v>
                </c:pt>
                <c:pt idx="8">
                  <c:v>1535</c:v>
                </c:pt>
                <c:pt idx="9">
                  <c:v>2012</c:v>
                </c:pt>
                <c:pt idx="10">
                  <c:v>2330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'กราฟ66-67-คลินิกรักษาสัตว์'!$E$3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1067</c:v>
                </c:pt>
                <c:pt idx="2">
                  <c:v>0</c:v>
                </c:pt>
                <c:pt idx="3">
                  <c:v>3644</c:v>
                </c:pt>
                <c:pt idx="4">
                  <c:v>2421</c:v>
                </c:pt>
                <c:pt idx="5">
                  <c:v>2223</c:v>
                </c:pt>
                <c:pt idx="6">
                  <c:v>2036</c:v>
                </c:pt>
                <c:pt idx="7">
                  <c:v>1789</c:v>
                </c:pt>
                <c:pt idx="8">
                  <c:v>1726</c:v>
                </c:pt>
                <c:pt idx="9">
                  <c:v>1539</c:v>
                </c:pt>
                <c:pt idx="10">
                  <c:v>1687</c:v>
                </c:pt>
                <c:pt idx="1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'กราฟ66-67เรือนเพาะพันธุ์กัญชา'!$C$32:$C$43</c:f>
              <c:numCache>
                <c:formatCode>#,##0.00</c:formatCode>
                <c:ptCount val="12"/>
                <c:pt idx="0">
                  <c:v>42848.480000000003</c:v>
                </c:pt>
                <c:pt idx="1">
                  <c:v>35630.120000000003</c:v>
                </c:pt>
                <c:pt idx="2">
                  <c:v>39858.17</c:v>
                </c:pt>
                <c:pt idx="3">
                  <c:v>58405.52</c:v>
                </c:pt>
                <c:pt idx="4">
                  <c:v>49932.79</c:v>
                </c:pt>
                <c:pt idx="5">
                  <c:v>43784.54</c:v>
                </c:pt>
                <c:pt idx="6">
                  <c:v>47580.77</c:v>
                </c:pt>
                <c:pt idx="7">
                  <c:v>41700.74</c:v>
                </c:pt>
                <c:pt idx="8">
                  <c:v>34928.61</c:v>
                </c:pt>
                <c:pt idx="9">
                  <c:v>37252.519999999997</c:v>
                </c:pt>
                <c:pt idx="10">
                  <c:v>33819.480000000003</c:v>
                </c:pt>
                <c:pt idx="11">
                  <c:v>27710.42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'กราฟ66-67เรือนเพาะพันธุ์กัญชา'!$D$30:$D$31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'กราฟ66-67เรือนเพาะพันธุ์กัญชา'!$D$32:$D$43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'กราฟ66-67เรือนเพาะพันธุ์กัญชา'!$E$30:$E$31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'กราฟ66-67เรือนเพาะพันธุ์กัญชา'!$E$32:$E$43</c:f>
              <c:numCache>
                <c:formatCode>#,##0.00</c:formatCode>
                <c:ptCount val="12"/>
                <c:pt idx="0">
                  <c:v>33466.959999999999</c:v>
                </c:pt>
                <c:pt idx="1">
                  <c:v>50846.86</c:v>
                </c:pt>
                <c:pt idx="2">
                  <c:v>74483.570000000007</c:v>
                </c:pt>
                <c:pt idx="3">
                  <c:v>75579.360000000001</c:v>
                </c:pt>
                <c:pt idx="4">
                  <c:v>72588.81</c:v>
                </c:pt>
                <c:pt idx="5">
                  <c:v>53748.86</c:v>
                </c:pt>
                <c:pt idx="6">
                  <c:v>80248.38</c:v>
                </c:pt>
                <c:pt idx="7">
                  <c:v>117046.29</c:v>
                </c:pt>
                <c:pt idx="8">
                  <c:v>147379.04</c:v>
                </c:pt>
                <c:pt idx="9">
                  <c:v>140965.81</c:v>
                </c:pt>
                <c:pt idx="10">
                  <c:v>113002.88</c:v>
                </c:pt>
                <c:pt idx="11">
                  <c:v>110195.29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'กราฟ66-67เรือนเพาะพันธุ์กัญชา'!$F$30:$F$31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'กราฟ66-67เรือนเพาะพันธุ์กัญชา'!$F$32:$F$43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โรงสูบน้ำศรีบุญเรือน'!$C$5:$C$16</c:f>
              <c:numCache>
                <c:formatCode>#,##0.00</c:formatCode>
                <c:ptCount val="12"/>
                <c:pt idx="0">
                  <c:v>20602.37</c:v>
                </c:pt>
                <c:pt idx="1">
                  <c:v>15993.6</c:v>
                </c:pt>
                <c:pt idx="2">
                  <c:v>14764.7</c:v>
                </c:pt>
                <c:pt idx="3">
                  <c:v>20076.86</c:v>
                </c:pt>
                <c:pt idx="4">
                  <c:v>17433.03</c:v>
                </c:pt>
                <c:pt idx="5">
                  <c:v>11433.8</c:v>
                </c:pt>
                <c:pt idx="6">
                  <c:v>8802.19</c:v>
                </c:pt>
                <c:pt idx="7">
                  <c:v>6167.33</c:v>
                </c:pt>
                <c:pt idx="8">
                  <c:v>4194.24</c:v>
                </c:pt>
                <c:pt idx="9">
                  <c:v>2539.39</c:v>
                </c:pt>
                <c:pt idx="10">
                  <c:v>4451.28</c:v>
                </c:pt>
                <c:pt idx="11">
                  <c:v>12346.08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โรงสูบน้ำศรีบุญเรือน'!$D$5:$D$16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โรงสูบน้ำศรีบุญเรือน'!$C$31:$C$42</c:f>
              <c:numCache>
                <c:formatCode>#,##0.00</c:formatCode>
                <c:ptCount val="12"/>
                <c:pt idx="0">
                  <c:v>126650.99</c:v>
                </c:pt>
                <c:pt idx="1">
                  <c:v>103408.37</c:v>
                </c:pt>
                <c:pt idx="2">
                  <c:v>96056.44</c:v>
                </c:pt>
                <c:pt idx="3">
                  <c:v>123309.36</c:v>
                </c:pt>
                <c:pt idx="4">
                  <c:v>94179.38</c:v>
                </c:pt>
                <c:pt idx="5">
                  <c:v>70909.990000000005</c:v>
                </c:pt>
                <c:pt idx="6">
                  <c:v>56281.07</c:v>
                </c:pt>
                <c:pt idx="7">
                  <c:v>42260.66</c:v>
                </c:pt>
                <c:pt idx="8">
                  <c:v>31317.279999999999</c:v>
                </c:pt>
                <c:pt idx="9">
                  <c:v>23284.47</c:v>
                </c:pt>
                <c:pt idx="10">
                  <c:v>30631.25</c:v>
                </c:pt>
                <c:pt idx="11">
                  <c:v>64190.879999999997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โรงสูบน้ำศรีบุญเรือน'!$D$30</c:f>
              <c:strCache>
                <c:ptCount val="1"/>
                <c:pt idx="0">
                  <c:v>7ค่าไฟฟ้า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โรงสูบน้ำศรีบุญเรือน'!$D$31:$D$42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ตำบลป่าไผ่'!$C$5:$C$16</c:f>
              <c:numCache>
                <c:formatCode>#,##0.00</c:formatCode>
                <c:ptCount val="12"/>
                <c:pt idx="0">
                  <c:v>1036</c:v>
                </c:pt>
                <c:pt idx="1">
                  <c:v>1380</c:v>
                </c:pt>
                <c:pt idx="2">
                  <c:v>589</c:v>
                </c:pt>
                <c:pt idx="3">
                  <c:v>523</c:v>
                </c:pt>
                <c:pt idx="4">
                  <c:v>95</c:v>
                </c:pt>
                <c:pt idx="5">
                  <c:v>285</c:v>
                </c:pt>
                <c:pt idx="6">
                  <c:v>514</c:v>
                </c:pt>
                <c:pt idx="7">
                  <c:v>425</c:v>
                </c:pt>
                <c:pt idx="8">
                  <c:v>1239</c:v>
                </c:pt>
                <c:pt idx="9">
                  <c:v>784</c:v>
                </c:pt>
                <c:pt idx="10">
                  <c:v>701</c:v>
                </c:pt>
                <c:pt idx="1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'กราฟ66-67 หมู่ 6 ตำบลป่าไผ่'!$D$4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ตำบลป่าไผ่'!$D$5:$D$16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ตำบลป่าไผ่'!$C$31:$C$42</c:f>
              <c:numCache>
                <c:formatCode>#,##0.00</c:formatCode>
                <c:ptCount val="12"/>
                <c:pt idx="0">
                  <c:v>6412.71</c:v>
                </c:pt>
                <c:pt idx="1">
                  <c:v>8610.48</c:v>
                </c:pt>
                <c:pt idx="2">
                  <c:v>3556.87</c:v>
                </c:pt>
                <c:pt idx="3">
                  <c:v>3135.22</c:v>
                </c:pt>
                <c:pt idx="4">
                  <c:v>458.52</c:v>
                </c:pt>
                <c:pt idx="5">
                  <c:v>1444.91</c:v>
                </c:pt>
                <c:pt idx="6">
                  <c:v>2727.21</c:v>
                </c:pt>
                <c:pt idx="7">
                  <c:v>2219.31</c:v>
                </c:pt>
                <c:pt idx="8">
                  <c:v>6542.6</c:v>
                </c:pt>
                <c:pt idx="9">
                  <c:v>3674.92</c:v>
                </c:pt>
                <c:pt idx="10">
                  <c:v>3264.04</c:v>
                </c:pt>
                <c:pt idx="11">
                  <c:v>7615.4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'กราฟ66-67 หมู่ 6 ตำบลป่าไผ่'!$D$30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ตำบลป่าไผ่'!$D$31:$D$42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ฟาร์มพร้าว'!$C$5:$C$16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'กราฟ66-67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ฟาร์มพร้าว'!$D$5:$D$16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'กราฟ66-67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'กราฟ66-67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ฟาร์มพร้าว'!$C$36:$C$47</c:f>
              <c:numCache>
                <c:formatCode>#,##0.00</c:formatCode>
                <c:ptCount val="12"/>
                <c:pt idx="0">
                  <c:v>8486.52</c:v>
                </c:pt>
                <c:pt idx="1">
                  <c:v>12784.65</c:v>
                </c:pt>
                <c:pt idx="2">
                  <c:v>14326.37</c:v>
                </c:pt>
                <c:pt idx="3">
                  <c:v>15214.02</c:v>
                </c:pt>
                <c:pt idx="4">
                  <c:v>12135.46</c:v>
                </c:pt>
                <c:pt idx="5">
                  <c:v>12981.36</c:v>
                </c:pt>
                <c:pt idx="6">
                  <c:v>17809.189999999999</c:v>
                </c:pt>
                <c:pt idx="7">
                  <c:v>13827.25</c:v>
                </c:pt>
                <c:pt idx="8">
                  <c:v>20351.38</c:v>
                </c:pt>
                <c:pt idx="9">
                  <c:v>34734.949999999997</c:v>
                </c:pt>
                <c:pt idx="10">
                  <c:v>29735.03</c:v>
                </c:pt>
                <c:pt idx="11">
                  <c:v>61650.68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'กราฟ66-67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ฟาร์มพร้าว'!$D$36:$D$47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'กราฟ66-67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'กราฟ66-67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แม่โจ้-แพร่'!$C$5:$C$16</c:f>
              <c:numCache>
                <c:formatCode>#,##0.00</c:formatCode>
                <c:ptCount val="12"/>
                <c:pt idx="0">
                  <c:v>70560</c:v>
                </c:pt>
                <c:pt idx="1">
                  <c:v>67680</c:v>
                </c:pt>
                <c:pt idx="2">
                  <c:v>82200</c:v>
                </c:pt>
                <c:pt idx="3">
                  <c:v>72840</c:v>
                </c:pt>
                <c:pt idx="4">
                  <c:v>71400</c:v>
                </c:pt>
                <c:pt idx="5">
                  <c:v>79200</c:v>
                </c:pt>
                <c:pt idx="6">
                  <c:v>105960</c:v>
                </c:pt>
                <c:pt idx="7">
                  <c:v>93480</c:v>
                </c:pt>
                <c:pt idx="8">
                  <c:v>90240</c:v>
                </c:pt>
                <c:pt idx="9">
                  <c:v>90720</c:v>
                </c:pt>
                <c:pt idx="10">
                  <c:v>74040</c:v>
                </c:pt>
                <c:pt idx="11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'กราฟ65-66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แม่โจ้-แพร่'!$D$5:$D$16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'กราฟ65-66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แม่โจ้-แพร่'!$E$5:$E$16</c:f>
              <c:numCache>
                <c:formatCode>#,##0.00</c:formatCode>
                <c:ptCount val="12"/>
                <c:pt idx="0">
                  <c:v>7156.83</c:v>
                </c:pt>
                <c:pt idx="1">
                  <c:v>5963.43</c:v>
                </c:pt>
                <c:pt idx="2">
                  <c:v>7548.51</c:v>
                </c:pt>
                <c:pt idx="3">
                  <c:v>5722.2</c:v>
                </c:pt>
                <c:pt idx="4">
                  <c:v>5479.95</c:v>
                </c:pt>
                <c:pt idx="5">
                  <c:v>6011.37</c:v>
                </c:pt>
                <c:pt idx="6">
                  <c:v>8079.93</c:v>
                </c:pt>
                <c:pt idx="7">
                  <c:v>7911.12</c:v>
                </c:pt>
                <c:pt idx="8">
                  <c:v>6389.28</c:v>
                </c:pt>
                <c:pt idx="9">
                  <c:v>9130.5300000000007</c:v>
                </c:pt>
                <c:pt idx="10">
                  <c:v>7187.94</c:v>
                </c:pt>
                <c:pt idx="11">
                  <c:v>6891.12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'กราฟ65-66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แม่โจ้-แพร่'!$F$5:$F$16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แม่โจ้-แพร่'!$C$36:$C$47</c:f>
              <c:numCache>
                <c:formatCode>#,##0.00</c:formatCode>
                <c:ptCount val="12"/>
                <c:pt idx="0">
                  <c:v>405300.56</c:v>
                </c:pt>
                <c:pt idx="1">
                  <c:v>393348.42</c:v>
                </c:pt>
                <c:pt idx="2">
                  <c:v>483951.86</c:v>
                </c:pt>
                <c:pt idx="3">
                  <c:v>426837.56</c:v>
                </c:pt>
                <c:pt idx="4">
                  <c:v>363353.13</c:v>
                </c:pt>
                <c:pt idx="5">
                  <c:v>407309.45</c:v>
                </c:pt>
                <c:pt idx="6">
                  <c:v>546211.42000000004</c:v>
                </c:pt>
                <c:pt idx="7">
                  <c:v>492009.15</c:v>
                </c:pt>
                <c:pt idx="8">
                  <c:v>399568.7</c:v>
                </c:pt>
                <c:pt idx="9">
                  <c:v>394518.44</c:v>
                </c:pt>
                <c:pt idx="10">
                  <c:v>318242.86</c:v>
                </c:pt>
                <c:pt idx="11">
                  <c:v>335958.86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'กราฟ65-66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แม่โจ้-แพร่'!$D$36:$D$47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'กราฟ65-66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แม่โจ้-แพร่'!$E$36:$E$47</c:f>
              <c:numCache>
                <c:formatCode>#,##0.00</c:formatCode>
                <c:ptCount val="12"/>
                <c:pt idx="0">
                  <c:v>43550.080000000002</c:v>
                </c:pt>
                <c:pt idx="1">
                  <c:v>37610.97</c:v>
                </c:pt>
                <c:pt idx="2">
                  <c:v>45444.480000000003</c:v>
                </c:pt>
                <c:pt idx="3">
                  <c:v>34323.32</c:v>
                </c:pt>
                <c:pt idx="4">
                  <c:v>30085.84</c:v>
                </c:pt>
                <c:pt idx="5">
                  <c:v>32725.68</c:v>
                </c:pt>
                <c:pt idx="6">
                  <c:v>42978.49</c:v>
                </c:pt>
                <c:pt idx="7">
                  <c:v>40474.69</c:v>
                </c:pt>
                <c:pt idx="8">
                  <c:v>29639.81</c:v>
                </c:pt>
                <c:pt idx="9">
                  <c:v>40011.089999999997</c:v>
                </c:pt>
                <c:pt idx="10">
                  <c:v>33115.599999999999</c:v>
                </c:pt>
                <c:pt idx="11">
                  <c:v>31416.03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'กราฟ65-66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แม่โจ้-แพร่'!$F$36:$F$47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แพร่'!$C$5:$C$16</c:f>
              <c:numCache>
                <c:formatCode>#,##0.00</c:formatCode>
                <c:ptCount val="12"/>
                <c:pt idx="0">
                  <c:v>878</c:v>
                </c:pt>
                <c:pt idx="1">
                  <c:v>1000</c:v>
                </c:pt>
                <c:pt idx="2">
                  <c:v>1214</c:v>
                </c:pt>
                <c:pt idx="3">
                  <c:v>1589</c:v>
                </c:pt>
                <c:pt idx="4">
                  <c:v>1788</c:v>
                </c:pt>
                <c:pt idx="5">
                  <c:v>1750</c:v>
                </c:pt>
                <c:pt idx="6">
                  <c:v>1475</c:v>
                </c:pt>
                <c:pt idx="7">
                  <c:v>1162</c:v>
                </c:pt>
                <c:pt idx="8">
                  <c:v>1258</c:v>
                </c:pt>
                <c:pt idx="9">
                  <c:v>1172</c:v>
                </c:pt>
                <c:pt idx="10">
                  <c:v>1328</c:v>
                </c:pt>
                <c:pt idx="1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'กราฟ66-67 ศูนย์ประสานงาน แพร่'!$D$4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แพร่'!$D$5:$D$16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'กราฟ66-67-คลินิกรักษาสัตว์'!$C$32:$C$43</c:f>
              <c:numCache>
                <c:formatCode>#,##0.00</c:formatCode>
                <c:ptCount val="12"/>
                <c:pt idx="0">
                  <c:v>4390.2</c:v>
                </c:pt>
                <c:pt idx="1">
                  <c:v>4238.7700000000004</c:v>
                </c:pt>
                <c:pt idx="2">
                  <c:v>5237.5199999999995</c:v>
                </c:pt>
                <c:pt idx="3">
                  <c:v>11511.720000000001</c:v>
                </c:pt>
                <c:pt idx="4">
                  <c:v>13759.63</c:v>
                </c:pt>
                <c:pt idx="5">
                  <c:v>9733.7799999999988</c:v>
                </c:pt>
                <c:pt idx="6">
                  <c:v>12380.16</c:v>
                </c:pt>
                <c:pt idx="7">
                  <c:v>10895.3</c:v>
                </c:pt>
                <c:pt idx="8">
                  <c:v>6416.2999999999993</c:v>
                </c:pt>
                <c:pt idx="9">
                  <c:v>8269.3200000000015</c:v>
                </c:pt>
                <c:pt idx="10">
                  <c:v>9669.5</c:v>
                </c:pt>
                <c:pt idx="11">
                  <c:v>1757.4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'กราฟ66-67-คลินิกรักษาสัตว์'!$E$31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'กราฟ66-67-คลินิกรักษาสัตว์'!$E$32:$E$43</c:f>
              <c:numCache>
                <c:formatCode>#,##0.00</c:formatCode>
                <c:ptCount val="12"/>
                <c:pt idx="0">
                  <c:v>3561.3599999999997</c:v>
                </c:pt>
                <c:pt idx="1">
                  <c:v>4662.79</c:v>
                </c:pt>
                <c:pt idx="2">
                  <c:v>0</c:v>
                </c:pt>
                <c:pt idx="3">
                  <c:v>16288.679999999998</c:v>
                </c:pt>
                <c:pt idx="4">
                  <c:v>10628.189999999999</c:v>
                </c:pt>
                <c:pt idx="5">
                  <c:v>9670.0499999999993</c:v>
                </c:pt>
                <c:pt idx="6">
                  <c:v>9100.92</c:v>
                </c:pt>
                <c:pt idx="7">
                  <c:v>7835.82</c:v>
                </c:pt>
                <c:pt idx="8">
                  <c:v>7559.88</c:v>
                </c:pt>
                <c:pt idx="9">
                  <c:v>6771.6</c:v>
                </c:pt>
                <c:pt idx="10">
                  <c:v>7372.1900000000005</c:v>
                </c:pt>
                <c:pt idx="11">
                  <c:v>4677.4799999999996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แพร่'!$C$31:$C$42</c:f>
              <c:numCache>
                <c:formatCode>#,##0.00</c:formatCode>
                <c:ptCount val="12"/>
                <c:pt idx="0">
                  <c:v>5403.28</c:v>
                </c:pt>
                <c:pt idx="1">
                  <c:v>6182.71</c:v>
                </c:pt>
                <c:pt idx="2">
                  <c:v>7549.01</c:v>
                </c:pt>
                <c:pt idx="3">
                  <c:v>9945.74</c:v>
                </c:pt>
                <c:pt idx="4">
                  <c:v>9997.8799999999992</c:v>
                </c:pt>
                <c:pt idx="5">
                  <c:v>9781.02</c:v>
                </c:pt>
                <c:pt idx="6">
                  <c:v>8211.6</c:v>
                </c:pt>
                <c:pt idx="7">
                  <c:v>6425.33</c:v>
                </c:pt>
                <c:pt idx="8">
                  <c:v>6646.1</c:v>
                </c:pt>
                <c:pt idx="9">
                  <c:v>5595.66</c:v>
                </c:pt>
                <c:pt idx="10">
                  <c:v>6367.91</c:v>
                </c:pt>
                <c:pt idx="11">
                  <c:v>4447.1899999999996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'กราฟ66-67 ศูนย์ประสานงาน แพร่'!$D$30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แพร่'!$D$31:$D$42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(1)'!$C$5:$C$16</c:f>
              <c:numCache>
                <c:formatCode>#,##0.00</c:formatCode>
                <c:ptCount val="12"/>
                <c:pt idx="0">
                  <c:v>9501.51</c:v>
                </c:pt>
                <c:pt idx="1">
                  <c:v>9432.9599999999991</c:v>
                </c:pt>
                <c:pt idx="2">
                  <c:v>12036.01</c:v>
                </c:pt>
                <c:pt idx="3">
                  <c:v>13149.03</c:v>
                </c:pt>
                <c:pt idx="4">
                  <c:v>14952.39</c:v>
                </c:pt>
                <c:pt idx="5">
                  <c:v>12782.64</c:v>
                </c:pt>
                <c:pt idx="6">
                  <c:v>12612.91</c:v>
                </c:pt>
                <c:pt idx="7">
                  <c:v>11092.7</c:v>
                </c:pt>
                <c:pt idx="8">
                  <c:v>12119.23</c:v>
                </c:pt>
                <c:pt idx="9">
                  <c:v>11989.49</c:v>
                </c:pt>
                <c:pt idx="10">
                  <c:v>10975.2</c:v>
                </c:pt>
                <c:pt idx="11">
                  <c:v>10943.38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'กราฟ66-67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(1)'!$D$5:$D$16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4375.5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'กราฟ66-67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(1)'!$E$5:$E$16</c:f>
              <c:numCache>
                <c:formatCode>#,##0.00</c:formatCode>
                <c:ptCount val="12"/>
                <c:pt idx="0">
                  <c:v>4872</c:v>
                </c:pt>
                <c:pt idx="1">
                  <c:v>4764</c:v>
                </c:pt>
                <c:pt idx="2">
                  <c:v>5004</c:v>
                </c:pt>
                <c:pt idx="3">
                  <c:v>5664</c:v>
                </c:pt>
                <c:pt idx="4">
                  <c:v>7176</c:v>
                </c:pt>
                <c:pt idx="5">
                  <c:v>5760</c:v>
                </c:pt>
                <c:pt idx="6">
                  <c:v>7284</c:v>
                </c:pt>
                <c:pt idx="7">
                  <c:v>7452</c:v>
                </c:pt>
                <c:pt idx="8">
                  <c:v>8004</c:v>
                </c:pt>
                <c:pt idx="9">
                  <c:v>7164</c:v>
                </c:pt>
                <c:pt idx="10">
                  <c:v>5844</c:v>
                </c:pt>
                <c:pt idx="11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'กราฟ66-67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(1)'!$F$5:$F$16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(1)'!$C$37:$C$48</c:f>
              <c:numCache>
                <c:formatCode>#,##0.00</c:formatCode>
                <c:ptCount val="12"/>
                <c:pt idx="0">
                  <c:v>58106.13</c:v>
                </c:pt>
                <c:pt idx="1">
                  <c:v>59119.24</c:v>
                </c:pt>
                <c:pt idx="2">
                  <c:v>75127.320000000007</c:v>
                </c:pt>
                <c:pt idx="3">
                  <c:v>82010.02</c:v>
                </c:pt>
                <c:pt idx="4">
                  <c:v>81909.240000000005</c:v>
                </c:pt>
                <c:pt idx="5">
                  <c:v>73646.259999999995</c:v>
                </c:pt>
                <c:pt idx="6">
                  <c:v>70119.5</c:v>
                </c:pt>
                <c:pt idx="7">
                  <c:v>61524.3</c:v>
                </c:pt>
                <c:pt idx="8">
                  <c:v>57712.08</c:v>
                </c:pt>
                <c:pt idx="9">
                  <c:v>57154.75</c:v>
                </c:pt>
                <c:pt idx="10">
                  <c:v>5208.1499999999996</c:v>
                </c:pt>
                <c:pt idx="11">
                  <c:v>49963.44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'กราฟ66-67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(1)'!$D$37:$D$48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'กราฟ66-67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(1)'!$E$37:$E$48</c:f>
              <c:numCache>
                <c:formatCode>#,##0.00</c:formatCode>
                <c:ptCount val="12"/>
                <c:pt idx="0">
                  <c:v>29772.49</c:v>
                </c:pt>
                <c:pt idx="1">
                  <c:v>30291.53</c:v>
                </c:pt>
                <c:pt idx="2">
                  <c:v>31268.48</c:v>
                </c:pt>
                <c:pt idx="3">
                  <c:v>38159.160000000003</c:v>
                </c:pt>
                <c:pt idx="4">
                  <c:v>38856.22</c:v>
                </c:pt>
                <c:pt idx="5">
                  <c:v>32684.86</c:v>
                </c:pt>
                <c:pt idx="6">
                  <c:v>42360.32</c:v>
                </c:pt>
                <c:pt idx="7">
                  <c:v>43855.87</c:v>
                </c:pt>
                <c:pt idx="8">
                  <c:v>40122.61</c:v>
                </c:pt>
                <c:pt idx="9">
                  <c:v>35641.85</c:v>
                </c:pt>
                <c:pt idx="10">
                  <c:v>27490.77</c:v>
                </c:pt>
                <c:pt idx="11">
                  <c:v>34121.050000000003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'กราฟ66-67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(1)'!$F$37:$F$48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(2)'!$C$5:$C$16</c:f>
              <c:numCache>
                <c:formatCode>#,##0.00</c:formatCode>
                <c:ptCount val="12"/>
                <c:pt idx="0">
                  <c:v>3795.2</c:v>
                </c:pt>
                <c:pt idx="1">
                  <c:v>3993.6</c:v>
                </c:pt>
                <c:pt idx="2">
                  <c:v>3245.6</c:v>
                </c:pt>
                <c:pt idx="3">
                  <c:v>3245.6</c:v>
                </c:pt>
                <c:pt idx="4">
                  <c:v>774.4</c:v>
                </c:pt>
                <c:pt idx="5">
                  <c:v>858.4</c:v>
                </c:pt>
                <c:pt idx="6">
                  <c:v>3188</c:v>
                </c:pt>
                <c:pt idx="7">
                  <c:v>3676.8</c:v>
                </c:pt>
                <c:pt idx="8">
                  <c:v>4137.6000000000004</c:v>
                </c:pt>
                <c:pt idx="9">
                  <c:v>3812</c:v>
                </c:pt>
                <c:pt idx="10">
                  <c:v>2332</c:v>
                </c:pt>
                <c:pt idx="11">
                  <c:v>3882.4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'กราฟ66-67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(2)'!$D$5:$D$16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'กราฟ66-67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(2)'!$E$5:$E$16</c:f>
              <c:numCache>
                <c:formatCode>#,##0.00</c:formatCode>
                <c:ptCount val="12"/>
                <c:pt idx="0">
                  <c:v>4601.5</c:v>
                </c:pt>
                <c:pt idx="1">
                  <c:v>4466.5</c:v>
                </c:pt>
                <c:pt idx="2">
                  <c:v>5730.5</c:v>
                </c:pt>
                <c:pt idx="3">
                  <c:v>5598</c:v>
                </c:pt>
                <c:pt idx="4">
                  <c:v>6118</c:v>
                </c:pt>
                <c:pt idx="5">
                  <c:v>5330</c:v>
                </c:pt>
                <c:pt idx="6">
                  <c:v>5560</c:v>
                </c:pt>
                <c:pt idx="7">
                  <c:v>5647</c:v>
                </c:pt>
                <c:pt idx="8">
                  <c:v>5636</c:v>
                </c:pt>
                <c:pt idx="9">
                  <c:v>5720</c:v>
                </c:pt>
                <c:pt idx="10">
                  <c:v>4571.5</c:v>
                </c:pt>
                <c:pt idx="11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'กราฟ66-67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(2)'!$F$5:$F$16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'กราฟ66-67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(2)'!$G$5:$G$16</c:f>
              <c:numCache>
                <c:formatCode>#,##0.00</c:formatCode>
                <c:ptCount val="12"/>
                <c:pt idx="0">
                  <c:v>578.01</c:v>
                </c:pt>
                <c:pt idx="1">
                  <c:v>926.5</c:v>
                </c:pt>
                <c:pt idx="2">
                  <c:v>1366.5</c:v>
                </c:pt>
                <c:pt idx="3">
                  <c:v>1366.5</c:v>
                </c:pt>
                <c:pt idx="4">
                  <c:v>582</c:v>
                </c:pt>
                <c:pt idx="5">
                  <c:v>795.5</c:v>
                </c:pt>
                <c:pt idx="6">
                  <c:v>646</c:v>
                </c:pt>
                <c:pt idx="7">
                  <c:v>201.5</c:v>
                </c:pt>
                <c:pt idx="8">
                  <c:v>147</c:v>
                </c:pt>
                <c:pt idx="9">
                  <c:v>192</c:v>
                </c:pt>
                <c:pt idx="10">
                  <c:v>105.5</c:v>
                </c:pt>
                <c:pt idx="11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'กราฟ66-67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(2)'!$H$5:$H$16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(2)'!$C$36:$C$47</c:f>
              <c:numCache>
                <c:formatCode>#,##0.00</c:formatCode>
                <c:ptCount val="12"/>
                <c:pt idx="0">
                  <c:v>22497</c:v>
                </c:pt>
                <c:pt idx="1">
                  <c:v>23656.11</c:v>
                </c:pt>
                <c:pt idx="2">
                  <c:v>19287.89</c:v>
                </c:pt>
                <c:pt idx="3">
                  <c:v>19287.89</c:v>
                </c:pt>
                <c:pt idx="4">
                  <c:v>4328.41</c:v>
                </c:pt>
                <c:pt idx="5">
                  <c:v>4761.66</c:v>
                </c:pt>
                <c:pt idx="6">
                  <c:v>16777.599999999999</c:v>
                </c:pt>
                <c:pt idx="7">
                  <c:v>19298.79</c:v>
                </c:pt>
                <c:pt idx="8">
                  <c:v>18545.07</c:v>
                </c:pt>
                <c:pt idx="9">
                  <c:v>17112</c:v>
                </c:pt>
                <c:pt idx="10">
                  <c:v>10598.02</c:v>
                </c:pt>
                <c:pt idx="11">
                  <c:v>17421.849999999999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'กราฟ66-67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(2)'!$D$36:$D$47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'กราฟ66-67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(2)'!$E$36:$E$47</c:f>
              <c:numCache>
                <c:formatCode>#,##0.00</c:formatCode>
                <c:ptCount val="12"/>
                <c:pt idx="0">
                  <c:v>27206.14</c:v>
                </c:pt>
                <c:pt idx="1">
                  <c:v>26417.77</c:v>
                </c:pt>
                <c:pt idx="2">
                  <c:v>33799.339999999997</c:v>
                </c:pt>
                <c:pt idx="3">
                  <c:v>33025.56</c:v>
                </c:pt>
                <c:pt idx="4">
                  <c:v>31890.33</c:v>
                </c:pt>
                <c:pt idx="5">
                  <c:v>27825.91</c:v>
                </c:pt>
                <c:pt idx="6">
                  <c:v>29012.2</c:v>
                </c:pt>
                <c:pt idx="7">
                  <c:v>29460.95</c:v>
                </c:pt>
                <c:pt idx="8">
                  <c:v>25140.04</c:v>
                </c:pt>
                <c:pt idx="9">
                  <c:v>25509.75</c:v>
                </c:pt>
                <c:pt idx="10">
                  <c:v>20454.8</c:v>
                </c:pt>
                <c:pt idx="11">
                  <c:v>22389.19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'กราฟ66-67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(2)'!$F$36:$F$47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'กราฟ66-67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(2)'!$G$36:$G$47</c:f>
              <c:numCache>
                <c:formatCode>#,##0.00</c:formatCode>
                <c:ptCount val="12"/>
                <c:pt idx="0">
                  <c:v>3709.58</c:v>
                </c:pt>
                <c:pt idx="1">
                  <c:v>5744.71</c:v>
                </c:pt>
                <c:pt idx="2">
                  <c:v>8314.24</c:v>
                </c:pt>
                <c:pt idx="3">
                  <c:v>8314.24</c:v>
                </c:pt>
                <c:pt idx="4">
                  <c:v>3336.02</c:v>
                </c:pt>
                <c:pt idx="5">
                  <c:v>4437.24</c:v>
                </c:pt>
                <c:pt idx="6">
                  <c:v>3666.13</c:v>
                </c:pt>
                <c:pt idx="7">
                  <c:v>1373.42</c:v>
                </c:pt>
                <c:pt idx="8">
                  <c:v>981.09</c:v>
                </c:pt>
                <c:pt idx="9">
                  <c:v>1179.1500000000001</c:v>
                </c:pt>
                <c:pt idx="10">
                  <c:v>798.43</c:v>
                </c:pt>
                <c:pt idx="11">
                  <c:v>692.8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'กราฟ66-67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(2)'!$H$36:$H$47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คณะเทคโนโลยีการประมง'!$C$4:$C$15</c:f>
              <c:numCache>
                <c:formatCode>#,##0.00</c:formatCode>
                <c:ptCount val="12"/>
                <c:pt idx="0">
                  <c:v>24854.999999999996</c:v>
                </c:pt>
                <c:pt idx="1">
                  <c:v>16064</c:v>
                </c:pt>
                <c:pt idx="2">
                  <c:v>11622</c:v>
                </c:pt>
                <c:pt idx="3">
                  <c:v>13933.000000000005</c:v>
                </c:pt>
                <c:pt idx="4">
                  <c:v>15045</c:v>
                </c:pt>
                <c:pt idx="5">
                  <c:v>8206.9999999999909</c:v>
                </c:pt>
                <c:pt idx="6">
                  <c:v>19921.000000000004</c:v>
                </c:pt>
                <c:pt idx="7">
                  <c:v>25007</c:v>
                </c:pt>
                <c:pt idx="8">
                  <c:v>19648</c:v>
                </c:pt>
                <c:pt idx="9">
                  <c:v>22258.999999999989</c:v>
                </c:pt>
                <c:pt idx="10">
                  <c:v>34680.000000000022</c:v>
                </c:pt>
                <c:pt idx="11">
                  <c:v>12454.999999999989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'กราฟ66-67 คณะเทคโนโลยีการประมง'!$E$3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คณะเทคโนโลยีการประมง'!$E$4:$E$15</c:f>
              <c:numCache>
                <c:formatCode>#,##0.00</c:formatCode>
                <c:ptCount val="12"/>
                <c:pt idx="0">
                  <c:v>19990.999999999993</c:v>
                </c:pt>
                <c:pt idx="1">
                  <c:v>26732.000000000007</c:v>
                </c:pt>
                <c:pt idx="2">
                  <c:v>22593</c:v>
                </c:pt>
                <c:pt idx="3">
                  <c:v>26130</c:v>
                </c:pt>
                <c:pt idx="4">
                  <c:v>24286</c:v>
                </c:pt>
                <c:pt idx="5">
                  <c:v>24510</c:v>
                </c:pt>
                <c:pt idx="6">
                  <c:v>27108</c:v>
                </c:pt>
                <c:pt idx="7">
                  <c:v>32560</c:v>
                </c:pt>
                <c:pt idx="8">
                  <c:v>31188</c:v>
                </c:pt>
                <c:pt idx="9">
                  <c:v>28247.000000000011</c:v>
                </c:pt>
                <c:pt idx="10">
                  <c:v>28193.999999999967</c:v>
                </c:pt>
                <c:pt idx="11">
                  <c:v>21955.000000000036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คณะเทคโนโลยีการประมง'!$C$32:$C$43</c:f>
              <c:numCache>
                <c:formatCode>#,##0.00</c:formatCode>
                <c:ptCount val="12"/>
                <c:pt idx="0">
                  <c:v>134688.74814851998</c:v>
                </c:pt>
                <c:pt idx="1">
                  <c:v>89489.193974980008</c:v>
                </c:pt>
                <c:pt idx="2">
                  <c:v>64616.248574400001</c:v>
                </c:pt>
                <c:pt idx="3">
                  <c:v>78180.155914800038</c:v>
                </c:pt>
                <c:pt idx="4">
                  <c:v>74185.57331172</c:v>
                </c:pt>
                <c:pt idx="5">
                  <c:v>41183.463213499956</c:v>
                </c:pt>
                <c:pt idx="6">
                  <c:v>98826.805687720014</c:v>
                </c:pt>
                <c:pt idx="7">
                  <c:v>123255.5334013</c:v>
                </c:pt>
                <c:pt idx="8">
                  <c:v>82142.405475599997</c:v>
                </c:pt>
                <c:pt idx="9">
                  <c:v>91491.168570579961</c:v>
                </c:pt>
                <c:pt idx="10">
                  <c:v>143897.10628772009</c:v>
                </c:pt>
                <c:pt idx="11">
                  <c:v>50332.298601049959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'กราฟ66-67 คณะเทคโนโลยีการประมง'!$E$31</c:f>
              <c:strCache>
                <c:ptCount val="1"/>
                <c:pt idx="0">
                  <c:v>7ค่าไฟฟ้า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คณะเทคโนโลยีการประมง'!$E$32:$E$43</c:f>
              <c:numCache>
                <c:formatCode>#,##0.00</c:formatCode>
                <c:ptCount val="12"/>
                <c:pt idx="0">
                  <c:v>85161.659999999945</c:v>
                </c:pt>
                <c:pt idx="1">
                  <c:v>116818.84000000004</c:v>
                </c:pt>
                <c:pt idx="2">
                  <c:v>98505.48000000001</c:v>
                </c:pt>
                <c:pt idx="3">
                  <c:v>116801.09999999999</c:v>
                </c:pt>
                <c:pt idx="4">
                  <c:v>106615.54</c:v>
                </c:pt>
                <c:pt idx="5">
                  <c:v>106618.49999999999</c:v>
                </c:pt>
                <c:pt idx="6">
                  <c:v>121172.76000000001</c:v>
                </c:pt>
                <c:pt idx="7">
                  <c:v>142612.79999999999</c:v>
                </c:pt>
                <c:pt idx="8">
                  <c:v>136603.44</c:v>
                </c:pt>
                <c:pt idx="9">
                  <c:v>124286.80000000006</c:v>
                </c:pt>
                <c:pt idx="10">
                  <c:v>123207.77999999985</c:v>
                </c:pt>
                <c:pt idx="11">
                  <c:v>93528.300000000134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คณะวิศกรรมศาสตร์'!$C$4:$C$15</c:f>
              <c:numCache>
                <c:formatCode>#,##0.00</c:formatCode>
                <c:ptCount val="12"/>
                <c:pt idx="0">
                  <c:v>32058.520000000004</c:v>
                </c:pt>
                <c:pt idx="1">
                  <c:v>31123.18</c:v>
                </c:pt>
                <c:pt idx="2">
                  <c:v>34245.81</c:v>
                </c:pt>
                <c:pt idx="3">
                  <c:v>39008.620000000003</c:v>
                </c:pt>
                <c:pt idx="4">
                  <c:v>41162.480000000003</c:v>
                </c:pt>
                <c:pt idx="5">
                  <c:v>36757.379999999997</c:v>
                </c:pt>
                <c:pt idx="6">
                  <c:v>48173.86</c:v>
                </c:pt>
                <c:pt idx="7">
                  <c:v>43971.130000000005</c:v>
                </c:pt>
                <c:pt idx="8">
                  <c:v>44989.69</c:v>
                </c:pt>
                <c:pt idx="9">
                  <c:v>41953.479999999996</c:v>
                </c:pt>
                <c:pt idx="10">
                  <c:v>36603.4</c:v>
                </c:pt>
                <c:pt idx="11">
                  <c:v>30436.34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'กราฟ66-67 คณะวิศกรรมศาสตร์'!$E$3</c:f>
              <c:strCache>
                <c:ptCount val="1"/>
                <c:pt idx="0">
                  <c:v>ค่าพลังงานไฟฟ้า 66  (kWh7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คณะวิศกรรมศาสตร์'!$E$4:$E$15</c:f>
              <c:numCache>
                <c:formatCode>#,##0.00</c:formatCode>
                <c:ptCount val="12"/>
                <c:pt idx="0">
                  <c:v>27014</c:v>
                </c:pt>
                <c:pt idx="1">
                  <c:v>35060.94</c:v>
                </c:pt>
                <c:pt idx="2">
                  <c:v>35953.049999999996</c:v>
                </c:pt>
                <c:pt idx="3">
                  <c:v>37437.300000000003</c:v>
                </c:pt>
                <c:pt idx="4">
                  <c:v>41314.33</c:v>
                </c:pt>
                <c:pt idx="5">
                  <c:v>38924.25</c:v>
                </c:pt>
                <c:pt idx="6">
                  <c:v>46015.08</c:v>
                </c:pt>
                <c:pt idx="7">
                  <c:v>46701.369999999995</c:v>
                </c:pt>
                <c:pt idx="8">
                  <c:v>45598.29</c:v>
                </c:pt>
                <c:pt idx="9">
                  <c:v>41598.639999999999</c:v>
                </c:pt>
                <c:pt idx="10">
                  <c:v>50795.4</c:v>
                </c:pt>
                <c:pt idx="11">
                  <c:v>26182.400000000001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'!$C$32:$C$43</c:f>
              <c:numCache>
                <c:formatCode>#,##0.00</c:formatCode>
                <c:ptCount val="12"/>
                <c:pt idx="0">
                  <c:v>141291.34</c:v>
                </c:pt>
                <c:pt idx="1">
                  <c:v>145229.35999999999</c:v>
                </c:pt>
                <c:pt idx="2">
                  <c:v>167797.27</c:v>
                </c:pt>
                <c:pt idx="3">
                  <c:v>180796.87</c:v>
                </c:pt>
                <c:pt idx="4">
                  <c:v>160320.22</c:v>
                </c:pt>
                <c:pt idx="5">
                  <c:v>143355.93</c:v>
                </c:pt>
                <c:pt idx="6">
                  <c:v>161935.75000000003</c:v>
                </c:pt>
                <c:pt idx="7">
                  <c:v>155513.33000000005</c:v>
                </c:pt>
                <c:pt idx="8">
                  <c:v>142500.89000000001</c:v>
                </c:pt>
                <c:pt idx="9">
                  <c:v>136597.5</c:v>
                </c:pt>
                <c:pt idx="10">
                  <c:v>64550.170000000006</c:v>
                </c:pt>
                <c:pt idx="11">
                  <c:v>124588.33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90B-B61D-A9AF686F225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8-490B-B61D-A9AF686F225D}"/>
            </c:ext>
          </c:extLst>
        </c:ser>
        <c:ser>
          <c:idx val="2"/>
          <c:order val="2"/>
          <c:tx>
            <c:strRef>
              <c:f>'กราฟ66-67 แม่โจ้-ชุมพร1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'!$E$32:$E$43</c:f>
              <c:numCache>
                <c:formatCode>#,##0.00</c:formatCode>
                <c:ptCount val="12"/>
                <c:pt idx="0">
                  <c:v>130425.51000000001</c:v>
                </c:pt>
                <c:pt idx="1">
                  <c:v>133844.62000000002</c:v>
                </c:pt>
                <c:pt idx="2">
                  <c:v>162100.46</c:v>
                </c:pt>
                <c:pt idx="3">
                  <c:v>137140.83000000002</c:v>
                </c:pt>
                <c:pt idx="4">
                  <c:v>153019.19000000003</c:v>
                </c:pt>
                <c:pt idx="5">
                  <c:v>124858.97999999998</c:v>
                </c:pt>
                <c:pt idx="6">
                  <c:v>138168.27999999997</c:v>
                </c:pt>
                <c:pt idx="7">
                  <c:v>153363.51</c:v>
                </c:pt>
                <c:pt idx="8">
                  <c:v>147987.43</c:v>
                </c:pt>
                <c:pt idx="9">
                  <c:v>157667.37000000002</c:v>
                </c:pt>
                <c:pt idx="10">
                  <c:v>128514.55000000002</c:v>
                </c:pt>
                <c:pt idx="11">
                  <c:v>117562.51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8-490B-B61D-A9AF686F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คณะวิศกรรมศาสตร์'!$C$32:$C$43</c:f>
              <c:numCache>
                <c:formatCode>#,##0.00</c:formatCode>
                <c:ptCount val="12"/>
                <c:pt idx="0">
                  <c:v>173651.40531647758</c:v>
                </c:pt>
                <c:pt idx="1">
                  <c:v>173456.00399994262</c:v>
                </c:pt>
                <c:pt idx="2">
                  <c:v>190386.43510252409</c:v>
                </c:pt>
                <c:pt idx="3">
                  <c:v>218950.739644891</c:v>
                </c:pt>
                <c:pt idx="4">
                  <c:v>203003.3332081424</c:v>
                </c:pt>
                <c:pt idx="5">
                  <c:v>184412.19914054437</c:v>
                </c:pt>
                <c:pt idx="6">
                  <c:v>239047.03178907119</c:v>
                </c:pt>
                <c:pt idx="7">
                  <c:v>216631.27545800302</c:v>
                </c:pt>
                <c:pt idx="8">
                  <c:v>188191.27700838202</c:v>
                </c:pt>
                <c:pt idx="9">
                  <c:v>172474.0442103192</c:v>
                </c:pt>
                <c:pt idx="10">
                  <c:v>151800.631869256</c:v>
                </c:pt>
                <c:pt idx="11">
                  <c:v>123086.535213499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'กราฟ66-67 คณะวิศกรรมศาสตร์'!$E$31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คณะวิศกรรมศาสตร์'!$E$32:$E$43</c:f>
              <c:numCache>
                <c:formatCode>#,##0.00</c:formatCode>
                <c:ptCount val="12"/>
                <c:pt idx="0">
                  <c:v>115005.69923034002</c:v>
                </c:pt>
                <c:pt idx="1">
                  <c:v>153161.84747106401</c:v>
                </c:pt>
                <c:pt idx="2">
                  <c:v>156574.14115880348</c:v>
                </c:pt>
                <c:pt idx="3">
                  <c:v>167182.75292454398</c:v>
                </c:pt>
                <c:pt idx="4">
                  <c:v>181074.93908640699</c:v>
                </c:pt>
                <c:pt idx="5">
                  <c:v>169191.47303046248</c:v>
                </c:pt>
                <c:pt idx="6">
                  <c:v>205296.05357754038</c:v>
                </c:pt>
                <c:pt idx="7">
                  <c:v>204549.65471462809</c:v>
                </c:pt>
                <c:pt idx="8">
                  <c:v>199859.54017276689</c:v>
                </c:pt>
                <c:pt idx="9">
                  <c:v>182917.47196477361</c:v>
                </c:pt>
                <c:pt idx="10">
                  <c:v>222120.68155731802</c:v>
                </c:pt>
                <c:pt idx="11">
                  <c:v>111585.24934018801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ศูนย์อาคารที่พัก'!$C$4:$C$15</c:f>
              <c:numCache>
                <c:formatCode>#,##0.00</c:formatCode>
                <c:ptCount val="12"/>
                <c:pt idx="0">
                  <c:v>10075.9</c:v>
                </c:pt>
                <c:pt idx="1">
                  <c:v>11041.26</c:v>
                </c:pt>
                <c:pt idx="2">
                  <c:v>14166.58</c:v>
                </c:pt>
                <c:pt idx="3">
                  <c:v>13100.01</c:v>
                </c:pt>
                <c:pt idx="4">
                  <c:v>17219.900000000001</c:v>
                </c:pt>
                <c:pt idx="5">
                  <c:v>15600.54</c:v>
                </c:pt>
                <c:pt idx="6">
                  <c:v>16996.25</c:v>
                </c:pt>
                <c:pt idx="7">
                  <c:v>17139.080000000002</c:v>
                </c:pt>
                <c:pt idx="8">
                  <c:v>12526.87</c:v>
                </c:pt>
                <c:pt idx="9">
                  <c:v>13942.17</c:v>
                </c:pt>
                <c:pt idx="10">
                  <c:v>10387.39</c:v>
                </c:pt>
                <c:pt idx="11">
                  <c:v>11665.83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'กราฟ66-67 ศูนย์อาคารที่พัก'!$E$3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ศูนย์อาคารที่พัก'!$E$4:$E$15</c:f>
              <c:numCache>
                <c:formatCode>#,##0.00</c:formatCode>
                <c:ptCount val="12"/>
                <c:pt idx="0">
                  <c:v>10240.299999999999</c:v>
                </c:pt>
                <c:pt idx="1">
                  <c:v>10945.05</c:v>
                </c:pt>
                <c:pt idx="2">
                  <c:v>17482.189999999999</c:v>
                </c:pt>
                <c:pt idx="3">
                  <c:v>17218.75</c:v>
                </c:pt>
                <c:pt idx="4">
                  <c:v>12826.49</c:v>
                </c:pt>
                <c:pt idx="5">
                  <c:v>14898.83</c:v>
                </c:pt>
                <c:pt idx="6">
                  <c:v>16328.48</c:v>
                </c:pt>
                <c:pt idx="7">
                  <c:v>18268.7</c:v>
                </c:pt>
                <c:pt idx="8">
                  <c:v>11336.16</c:v>
                </c:pt>
                <c:pt idx="9">
                  <c:v>13708.78</c:v>
                </c:pt>
                <c:pt idx="10">
                  <c:v>11369.68</c:v>
                </c:pt>
                <c:pt idx="11">
                  <c:v>11500.24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ศูนย์อาคารที่พัก'!$C$32:$C$43</c:f>
              <c:numCache>
                <c:formatCode>#,##0.00</c:formatCode>
                <c:ptCount val="12"/>
                <c:pt idx="0">
                  <c:v>54611.377999999997</c:v>
                </c:pt>
                <c:pt idx="1">
                  <c:v>61499.818200000002</c:v>
                </c:pt>
                <c:pt idx="2">
                  <c:v>78766.184799999988</c:v>
                </c:pt>
                <c:pt idx="3">
                  <c:v>73491.056100000002</c:v>
                </c:pt>
                <c:pt idx="4">
                  <c:v>84894.107000000004</c:v>
                </c:pt>
                <c:pt idx="5">
                  <c:v>78314.710800000001</c:v>
                </c:pt>
                <c:pt idx="6">
                  <c:v>84301.4</c:v>
                </c:pt>
                <c:pt idx="7">
                  <c:v>84495.664400000009</c:v>
                </c:pt>
                <c:pt idx="8">
                  <c:v>52362.316599999998</c:v>
                </c:pt>
                <c:pt idx="9">
                  <c:v>57302.318700000003</c:v>
                </c:pt>
                <c:pt idx="10">
                  <c:v>43107.6685</c:v>
                </c:pt>
                <c:pt idx="11">
                  <c:v>47129.953200000004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'กราฟ66-67 ศูนย์อาคารที่พัก'!$E$31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ศูนย์อาคารที่พัก'!$E$32:$E$43</c:f>
              <c:numCache>
                <c:formatCode>#,##0.00</c:formatCode>
                <c:ptCount val="12"/>
                <c:pt idx="0">
                  <c:v>43623.677999999993</c:v>
                </c:pt>
                <c:pt idx="1">
                  <c:v>47829.868499999997</c:v>
                </c:pt>
                <c:pt idx="2">
                  <c:v>76222.348400000003</c:v>
                </c:pt>
                <c:pt idx="3">
                  <c:v>76967.8125</c:v>
                </c:pt>
                <c:pt idx="4">
                  <c:v>56308.291099999995</c:v>
                </c:pt>
                <c:pt idx="5">
                  <c:v>64809.910499999991</c:v>
                </c:pt>
                <c:pt idx="6">
                  <c:v>72988.305599999992</c:v>
                </c:pt>
                <c:pt idx="7">
                  <c:v>80016.906000000003</c:v>
                </c:pt>
                <c:pt idx="8">
                  <c:v>49652.380799999999</c:v>
                </c:pt>
                <c:pt idx="9">
                  <c:v>60318.632000000005</c:v>
                </c:pt>
                <c:pt idx="10">
                  <c:v>49685.501600000003</c:v>
                </c:pt>
                <c:pt idx="11">
                  <c:v>48991.022399999994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ศูนย์วิจัยพลังงาน'!$C$4:$C$15</c:f>
              <c:numCache>
                <c:formatCode>#,##0.00</c:formatCode>
                <c:ptCount val="12"/>
                <c:pt idx="0">
                  <c:v>1189</c:v>
                </c:pt>
                <c:pt idx="1">
                  <c:v>611</c:v>
                </c:pt>
                <c:pt idx="2">
                  <c:v>806</c:v>
                </c:pt>
                <c:pt idx="3">
                  <c:v>507</c:v>
                </c:pt>
                <c:pt idx="4">
                  <c:v>799</c:v>
                </c:pt>
                <c:pt idx="5">
                  <c:v>481</c:v>
                </c:pt>
                <c:pt idx="6">
                  <c:v>536</c:v>
                </c:pt>
                <c:pt idx="7">
                  <c:v>511</c:v>
                </c:pt>
                <c:pt idx="8">
                  <c:v>376</c:v>
                </c:pt>
                <c:pt idx="9">
                  <c:v>385</c:v>
                </c:pt>
                <c:pt idx="10">
                  <c:v>681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'กราฟ66-67 ศูนย์วิจัยพลังงาน'!$E$3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ศูนย์วิจัยพลังงาน'!$E$4:$E$15</c:f>
              <c:numCache>
                <c:formatCode>#,##0.00</c:formatCode>
                <c:ptCount val="12"/>
                <c:pt idx="0">
                  <c:v>479</c:v>
                </c:pt>
                <c:pt idx="1">
                  <c:v>670</c:v>
                </c:pt>
                <c:pt idx="2">
                  <c:v>757</c:v>
                </c:pt>
                <c:pt idx="3">
                  <c:v>713</c:v>
                </c:pt>
                <c:pt idx="4">
                  <c:v>756</c:v>
                </c:pt>
                <c:pt idx="5">
                  <c:v>789</c:v>
                </c:pt>
                <c:pt idx="6">
                  <c:v>722</c:v>
                </c:pt>
                <c:pt idx="7">
                  <c:v>891</c:v>
                </c:pt>
                <c:pt idx="8">
                  <c:v>784</c:v>
                </c:pt>
                <c:pt idx="9">
                  <c:v>584</c:v>
                </c:pt>
                <c:pt idx="10">
                  <c:v>655</c:v>
                </c:pt>
                <c:pt idx="1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ศูนย์วิจัยพลังงาน'!$C$32:$C$43</c:f>
              <c:numCache>
                <c:formatCode>#,##0.00</c:formatCode>
                <c:ptCount val="12"/>
                <c:pt idx="0">
                  <c:v>6444.38</c:v>
                </c:pt>
                <c:pt idx="1">
                  <c:v>3403.27</c:v>
                </c:pt>
                <c:pt idx="2">
                  <c:v>4481.3599999999997</c:v>
                </c:pt>
                <c:pt idx="3">
                  <c:v>2844.27</c:v>
                </c:pt>
                <c:pt idx="4">
                  <c:v>3939.0699999999997</c:v>
                </c:pt>
                <c:pt idx="5">
                  <c:v>2414.62</c:v>
                </c:pt>
                <c:pt idx="6">
                  <c:v>2658.56</c:v>
                </c:pt>
                <c:pt idx="7">
                  <c:v>2519.23</c:v>
                </c:pt>
                <c:pt idx="8">
                  <c:v>1571.6799999999998</c:v>
                </c:pt>
                <c:pt idx="9">
                  <c:v>1582.3500000000001</c:v>
                </c:pt>
                <c:pt idx="10">
                  <c:v>2826.15</c:v>
                </c:pt>
                <c:pt idx="11">
                  <c:v>731.24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'กราฟ66-67 ศูนย์วิจัยพลังงาน'!$E$31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ศูนย์วิจัยพลังงาน'!$E$32:$E$43</c:f>
              <c:numCache>
                <c:formatCode>#,##0.00</c:formatCode>
                <c:ptCount val="12"/>
                <c:pt idx="0">
                  <c:v>2040.54</c:v>
                </c:pt>
                <c:pt idx="1">
                  <c:v>2927.9</c:v>
                </c:pt>
                <c:pt idx="2">
                  <c:v>3300.5200000000004</c:v>
                </c:pt>
                <c:pt idx="3">
                  <c:v>3187.1099999999997</c:v>
                </c:pt>
                <c:pt idx="4">
                  <c:v>3318.8399999999997</c:v>
                </c:pt>
                <c:pt idx="5">
                  <c:v>3432.1499999999996</c:v>
                </c:pt>
                <c:pt idx="6">
                  <c:v>3227.3399999999997</c:v>
                </c:pt>
                <c:pt idx="7">
                  <c:v>3902.58</c:v>
                </c:pt>
                <c:pt idx="8">
                  <c:v>3433.92</c:v>
                </c:pt>
                <c:pt idx="9">
                  <c:v>2569.6000000000004</c:v>
                </c:pt>
                <c:pt idx="10">
                  <c:v>2862.35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สำนักวิจัยและส่งเสริม'!$C$4:$C$15</c:f>
              <c:numCache>
                <c:formatCode>#,##0.00</c:formatCode>
                <c:ptCount val="12"/>
                <c:pt idx="0">
                  <c:v>4292</c:v>
                </c:pt>
                <c:pt idx="1">
                  <c:v>2845</c:v>
                </c:pt>
                <c:pt idx="2">
                  <c:v>2817</c:v>
                </c:pt>
                <c:pt idx="3">
                  <c:v>6715</c:v>
                </c:pt>
                <c:pt idx="4">
                  <c:v>8209</c:v>
                </c:pt>
                <c:pt idx="5">
                  <c:v>5500</c:v>
                </c:pt>
                <c:pt idx="6">
                  <c:v>8857</c:v>
                </c:pt>
                <c:pt idx="7">
                  <c:v>7084</c:v>
                </c:pt>
                <c:pt idx="8">
                  <c:v>6463</c:v>
                </c:pt>
                <c:pt idx="9">
                  <c:v>5539</c:v>
                </c:pt>
                <c:pt idx="10">
                  <c:v>6731</c:v>
                </c:pt>
                <c:pt idx="1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'กราฟ66-67 สำนักวิจัยและส่งเสริม'!$E$3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สำนักวิจัยและส่งเสริม'!$E$4:$E$15</c:f>
              <c:numCache>
                <c:formatCode>#,##0.00</c:formatCode>
                <c:ptCount val="12"/>
                <c:pt idx="0">
                  <c:v>3442</c:v>
                </c:pt>
                <c:pt idx="1">
                  <c:v>4135</c:v>
                </c:pt>
                <c:pt idx="2">
                  <c:v>4857</c:v>
                </c:pt>
                <c:pt idx="3">
                  <c:v>7944</c:v>
                </c:pt>
                <c:pt idx="4">
                  <c:v>7735</c:v>
                </c:pt>
                <c:pt idx="5">
                  <c:v>9934</c:v>
                </c:pt>
                <c:pt idx="6">
                  <c:v>9279</c:v>
                </c:pt>
                <c:pt idx="7">
                  <c:v>9555</c:v>
                </c:pt>
                <c:pt idx="8">
                  <c:v>11413</c:v>
                </c:pt>
                <c:pt idx="9">
                  <c:v>11473</c:v>
                </c:pt>
                <c:pt idx="10">
                  <c:v>6740</c:v>
                </c:pt>
                <c:pt idx="11">
                  <c:v>3921.9999999999982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สำนักวิจัยและส่งเสริม'!$C$32:$C$43</c:f>
              <c:numCache>
                <c:formatCode>#,##0.00</c:formatCode>
                <c:ptCount val="12"/>
                <c:pt idx="0">
                  <c:v>23262.639999999999</c:v>
                </c:pt>
                <c:pt idx="1">
                  <c:v>15846.650000000001</c:v>
                </c:pt>
                <c:pt idx="2">
                  <c:v>15662.519999999999</c:v>
                </c:pt>
                <c:pt idx="3">
                  <c:v>37671.15</c:v>
                </c:pt>
                <c:pt idx="4">
                  <c:v>40470.369999999995</c:v>
                </c:pt>
                <c:pt idx="5">
                  <c:v>27609.999999999996</c:v>
                </c:pt>
                <c:pt idx="6">
                  <c:v>43930.719999999994</c:v>
                </c:pt>
                <c:pt idx="7">
                  <c:v>34924.120000000003</c:v>
                </c:pt>
                <c:pt idx="8">
                  <c:v>27015.34</c:v>
                </c:pt>
                <c:pt idx="9">
                  <c:v>22765.290000000005</c:v>
                </c:pt>
                <c:pt idx="10">
                  <c:v>27933.650000000005</c:v>
                </c:pt>
                <c:pt idx="11">
                  <c:v>3656.2000000000003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'กราฟ66-67 สำนักวิจัยและส่งเสริม'!$E$31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สำนักวิจัยและส่งเสริม'!$E$32:$E$43</c:f>
              <c:numCache>
                <c:formatCode>#,##0.00</c:formatCode>
                <c:ptCount val="12"/>
                <c:pt idx="0">
                  <c:v>14662.92</c:v>
                </c:pt>
                <c:pt idx="1">
                  <c:v>18069.95</c:v>
                </c:pt>
                <c:pt idx="2">
                  <c:v>21176.520000000004</c:v>
                </c:pt>
                <c:pt idx="3">
                  <c:v>35509.68</c:v>
                </c:pt>
                <c:pt idx="4">
                  <c:v>33956.65</c:v>
                </c:pt>
                <c:pt idx="5">
                  <c:v>43212.9</c:v>
                </c:pt>
                <c:pt idx="6">
                  <c:v>41477.130000000005</c:v>
                </c:pt>
                <c:pt idx="7">
                  <c:v>41850.899999999994</c:v>
                </c:pt>
                <c:pt idx="8">
                  <c:v>49988.939999999995</c:v>
                </c:pt>
                <c:pt idx="9">
                  <c:v>50481.2</c:v>
                </c:pt>
                <c:pt idx="10">
                  <c:v>29453.8</c:v>
                </c:pt>
                <c:pt idx="11">
                  <c:v>16707.719999999994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คณะผลิตกรรมการเกษตร'!$C$4:$C$15</c:f>
              <c:numCache>
                <c:formatCode>#,##0.00</c:formatCode>
                <c:ptCount val="12"/>
                <c:pt idx="0">
                  <c:v>45563.21</c:v>
                </c:pt>
                <c:pt idx="1">
                  <c:v>39001.25</c:v>
                </c:pt>
                <c:pt idx="2">
                  <c:v>46210.17</c:v>
                </c:pt>
                <c:pt idx="3">
                  <c:v>52781.32</c:v>
                </c:pt>
                <c:pt idx="4">
                  <c:v>67922.14</c:v>
                </c:pt>
                <c:pt idx="5">
                  <c:v>49896.259999999995</c:v>
                </c:pt>
                <c:pt idx="6">
                  <c:v>76979.540000000008</c:v>
                </c:pt>
                <c:pt idx="7">
                  <c:v>64061.03</c:v>
                </c:pt>
                <c:pt idx="8">
                  <c:v>57304.460000000006</c:v>
                </c:pt>
                <c:pt idx="9">
                  <c:v>56120.92</c:v>
                </c:pt>
                <c:pt idx="10">
                  <c:v>50384.800000000003</c:v>
                </c:pt>
                <c:pt idx="11">
                  <c:v>38191.47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'กราฟ66-67 คณะผลิตกรรมการเกษตร'!$E$3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คณะผลิตกรรมการเกษตร'!$E$4:$E$15</c:f>
              <c:numCache>
                <c:formatCode>#,##0.00</c:formatCode>
                <c:ptCount val="12"/>
                <c:pt idx="0">
                  <c:v>40776.280000000006</c:v>
                </c:pt>
                <c:pt idx="1">
                  <c:v>49906.030000000006</c:v>
                </c:pt>
                <c:pt idx="2">
                  <c:v>54134.76</c:v>
                </c:pt>
                <c:pt idx="3">
                  <c:v>58709.46</c:v>
                </c:pt>
                <c:pt idx="4">
                  <c:v>57089.86</c:v>
                </c:pt>
                <c:pt idx="5">
                  <c:v>54198.520000000004</c:v>
                </c:pt>
                <c:pt idx="6">
                  <c:v>69443.510000000009</c:v>
                </c:pt>
                <c:pt idx="7">
                  <c:v>60155.16</c:v>
                </c:pt>
                <c:pt idx="8">
                  <c:v>60851.64</c:v>
                </c:pt>
                <c:pt idx="9">
                  <c:v>55231.55</c:v>
                </c:pt>
                <c:pt idx="10">
                  <c:v>47324.68</c:v>
                </c:pt>
                <c:pt idx="11">
                  <c:v>35094.089999999997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คณะผลิตกรรมการเกษตร'!$C$32:$C$43</c:f>
              <c:numCache>
                <c:formatCode>#,##0.00</c:formatCode>
                <c:ptCount val="12"/>
                <c:pt idx="0">
                  <c:v>246862.27454481978</c:v>
                </c:pt>
                <c:pt idx="1">
                  <c:v>217325.76760423751</c:v>
                </c:pt>
                <c:pt idx="2">
                  <c:v>256907.76541472372</c:v>
                </c:pt>
                <c:pt idx="3">
                  <c:v>296207.84467242594</c:v>
                </c:pt>
                <c:pt idx="4">
                  <c:v>334931.39977981319</c:v>
                </c:pt>
                <c:pt idx="5">
                  <c:v>250370.56618887876</c:v>
                </c:pt>
                <c:pt idx="6">
                  <c:v>381934.65409405687</c:v>
                </c:pt>
                <c:pt idx="7">
                  <c:v>315661.12638219295</c:v>
                </c:pt>
                <c:pt idx="8">
                  <c:v>239669.90759298796</c:v>
                </c:pt>
                <c:pt idx="9">
                  <c:v>230699.37613365683</c:v>
                </c:pt>
                <c:pt idx="10">
                  <c:v>208989.89197415198</c:v>
                </c:pt>
                <c:pt idx="11">
                  <c:v>154385.14162415452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'กราฟ66-67 คณะผลิตกรรมการเกษตร'!$E$31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คณะผลิตกรรมการเกษตร'!$E$32:$E$43</c:f>
              <c:numCache>
                <c:formatCode>#,##0.00</c:formatCode>
                <c:ptCount val="12"/>
                <c:pt idx="0">
                  <c:v>173629.32617419687</c:v>
                </c:pt>
                <c:pt idx="1">
                  <c:v>218161.75020249799</c:v>
                </c:pt>
                <c:pt idx="2">
                  <c:v>235868.39438917118</c:v>
                </c:pt>
                <c:pt idx="3">
                  <c:v>262482.34185519477</c:v>
                </c:pt>
                <c:pt idx="4">
                  <c:v>250534.91243155397</c:v>
                </c:pt>
                <c:pt idx="5">
                  <c:v>235653.60562664605</c:v>
                </c:pt>
                <c:pt idx="6">
                  <c:v>310388.97110833635</c:v>
                </c:pt>
                <c:pt idx="7">
                  <c:v>263632.38527005084</c:v>
                </c:pt>
                <c:pt idx="8">
                  <c:v>266689.05490366044</c:v>
                </c:pt>
                <c:pt idx="9">
                  <c:v>242952.86698670252</c:v>
                </c:pt>
                <c:pt idx="10">
                  <c:v>206921.60097215362</c:v>
                </c:pt>
                <c:pt idx="11">
                  <c:v>149544.23396867138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คณะสถาปัตยกรรมศาสตร์'!$C$4:$C$15</c:f>
              <c:numCache>
                <c:formatCode>#,##0.00</c:formatCode>
                <c:ptCount val="12"/>
                <c:pt idx="0">
                  <c:v>5949.58</c:v>
                </c:pt>
                <c:pt idx="1">
                  <c:v>6370.79</c:v>
                </c:pt>
                <c:pt idx="2">
                  <c:v>9334.39</c:v>
                </c:pt>
                <c:pt idx="3">
                  <c:v>8442.16</c:v>
                </c:pt>
                <c:pt idx="4">
                  <c:v>11102.66</c:v>
                </c:pt>
                <c:pt idx="5">
                  <c:v>10384.700000000001</c:v>
                </c:pt>
                <c:pt idx="6">
                  <c:v>14815.14</c:v>
                </c:pt>
                <c:pt idx="7">
                  <c:v>10895.74</c:v>
                </c:pt>
                <c:pt idx="8">
                  <c:v>11300.01</c:v>
                </c:pt>
                <c:pt idx="9">
                  <c:v>10031.620000000001</c:v>
                </c:pt>
                <c:pt idx="10">
                  <c:v>9886.51</c:v>
                </c:pt>
                <c:pt idx="11">
                  <c:v>9302.5400000000009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'กราฟ66-67 คณะสถาปัตยกรรมศาสตร์'!$E$3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คณะสถาปัตยกรรมศาสตร์'!$E$4:$E$15</c:f>
              <c:numCache>
                <c:formatCode>#,##0.00</c:formatCode>
                <c:ptCount val="12"/>
                <c:pt idx="0">
                  <c:v>6028.55</c:v>
                </c:pt>
                <c:pt idx="1">
                  <c:v>7128.86</c:v>
                </c:pt>
                <c:pt idx="2">
                  <c:v>11350.09</c:v>
                </c:pt>
                <c:pt idx="3">
                  <c:v>9052.8799999999992</c:v>
                </c:pt>
                <c:pt idx="4">
                  <c:v>10262.26</c:v>
                </c:pt>
                <c:pt idx="5">
                  <c:v>10546.23</c:v>
                </c:pt>
                <c:pt idx="6">
                  <c:v>14295.67</c:v>
                </c:pt>
                <c:pt idx="7">
                  <c:v>12786.64</c:v>
                </c:pt>
                <c:pt idx="8">
                  <c:v>11828.71</c:v>
                </c:pt>
                <c:pt idx="9">
                  <c:v>13359.78</c:v>
                </c:pt>
                <c:pt idx="10">
                  <c:v>7786.73</c:v>
                </c:pt>
                <c:pt idx="11">
                  <c:v>5559.34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แม่โจ้-แพร่1'!$C$4:$C$15</c:f>
              <c:numCache>
                <c:formatCode>#,##0.00</c:formatCode>
                <c:ptCount val="12"/>
                <c:pt idx="0">
                  <c:v>78594.83</c:v>
                </c:pt>
                <c:pt idx="1">
                  <c:v>74643.429999999993</c:v>
                </c:pt>
                <c:pt idx="2">
                  <c:v>90962.51</c:v>
                </c:pt>
                <c:pt idx="3">
                  <c:v>66294.67</c:v>
                </c:pt>
                <c:pt idx="4">
                  <c:v>78667.95</c:v>
                </c:pt>
                <c:pt idx="5">
                  <c:v>86961.37</c:v>
                </c:pt>
                <c:pt idx="6">
                  <c:v>115514.93</c:v>
                </c:pt>
                <c:pt idx="7">
                  <c:v>102553.12</c:v>
                </c:pt>
                <c:pt idx="8">
                  <c:v>97887.28</c:v>
                </c:pt>
                <c:pt idx="9">
                  <c:v>101022.53</c:v>
                </c:pt>
                <c:pt idx="10">
                  <c:v>82555.94</c:v>
                </c:pt>
                <c:pt idx="11">
                  <c:v>86551.12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A-4D89-A9FD-77C43A72DA77}"/>
            </c:ext>
          </c:extLst>
        </c:ser>
        <c:ser>
          <c:idx val="1"/>
          <c:order val="1"/>
          <c:tx>
            <c:strRef>
              <c:f>'กราฟ66-67 แม่โจ้-แพร่1'!$E$3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แม่โจ้-แพร่1'!$E$4:$E$15</c:f>
              <c:numCache>
                <c:formatCode>#,##0.00</c:formatCode>
                <c:ptCount val="12"/>
                <c:pt idx="0">
                  <c:v>82567.990000000005</c:v>
                </c:pt>
                <c:pt idx="1">
                  <c:v>82052.67</c:v>
                </c:pt>
                <c:pt idx="2">
                  <c:v>107018.3</c:v>
                </c:pt>
                <c:pt idx="3">
                  <c:v>79682.05</c:v>
                </c:pt>
                <c:pt idx="4">
                  <c:v>81333.710000000006</c:v>
                </c:pt>
                <c:pt idx="5">
                  <c:v>75316.98</c:v>
                </c:pt>
                <c:pt idx="6">
                  <c:v>111232.94</c:v>
                </c:pt>
                <c:pt idx="7">
                  <c:v>109334.6</c:v>
                </c:pt>
                <c:pt idx="8">
                  <c:v>105868.58</c:v>
                </c:pt>
                <c:pt idx="9">
                  <c:v>106879.29000000001</c:v>
                </c:pt>
                <c:pt idx="10">
                  <c:v>79781.259999999995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A-4D89-A9FD-77C43A72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คณะสถาปัตยกรรมศาสตร์'!$C$32:$C$43</c:f>
              <c:numCache>
                <c:formatCode>#,##0.00</c:formatCode>
                <c:ptCount val="12"/>
                <c:pt idx="0">
                  <c:v>32245.651569280002</c:v>
                </c:pt>
                <c:pt idx="1">
                  <c:v>35485.460435009998</c:v>
                </c:pt>
                <c:pt idx="2">
                  <c:v>51898.906544229991</c:v>
                </c:pt>
                <c:pt idx="3">
                  <c:v>47361.648176000002</c:v>
                </c:pt>
                <c:pt idx="4">
                  <c:v>54739.253547199995</c:v>
                </c:pt>
                <c:pt idx="5">
                  <c:v>52126.807926399997</c:v>
                </c:pt>
                <c:pt idx="6">
                  <c:v>73487.499771079994</c:v>
                </c:pt>
                <c:pt idx="7">
                  <c:v>53712.243940399996</c:v>
                </c:pt>
                <c:pt idx="8">
                  <c:v>47236.094979599999</c:v>
                </c:pt>
                <c:pt idx="9">
                  <c:v>41230.545414680004</c:v>
                </c:pt>
                <c:pt idx="10">
                  <c:v>41025.664792800002</c:v>
                </c:pt>
                <c:pt idx="11">
                  <c:v>37582.13929685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'กราฟ66-67 คณะสถาปัตยกรรมศาสตร์'!$E$31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คณะสถาปัตยกรรมศาสตร์'!$E$32:$E$43</c:f>
              <c:numCache>
                <c:formatCode>#,##0.00</c:formatCode>
                <c:ptCount val="12"/>
                <c:pt idx="0">
                  <c:v>25681.201209989998</c:v>
                </c:pt>
                <c:pt idx="1">
                  <c:v>31152.990574599997</c:v>
                </c:pt>
                <c:pt idx="2">
                  <c:v>49485.528214770005</c:v>
                </c:pt>
                <c:pt idx="3">
                  <c:v>40466.848281599996</c:v>
                </c:pt>
                <c:pt idx="4">
                  <c:v>45047.255954199994</c:v>
                </c:pt>
                <c:pt idx="5">
                  <c:v>45871.007443999995</c:v>
                </c:pt>
                <c:pt idx="6">
                  <c:v>63901.197639569997</c:v>
                </c:pt>
                <c:pt idx="7">
                  <c:v>56009.529708129994</c:v>
                </c:pt>
                <c:pt idx="8">
                  <c:v>51813.166625159989</c:v>
                </c:pt>
                <c:pt idx="9">
                  <c:v>58778.992780200009</c:v>
                </c:pt>
                <c:pt idx="10">
                  <c:v>34029.671838447997</c:v>
                </c:pt>
                <c:pt idx="11">
                  <c:v>23683.151798609997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คณะเทคโนโลยีการสือสาร'!$C$4:$C$15</c:f>
              <c:numCache>
                <c:formatCode>#,##0.00</c:formatCode>
                <c:ptCount val="12"/>
                <c:pt idx="0">
                  <c:v>1226</c:v>
                </c:pt>
                <c:pt idx="1">
                  <c:v>1620.7900000000373</c:v>
                </c:pt>
                <c:pt idx="2">
                  <c:v>1760.4899999999907</c:v>
                </c:pt>
                <c:pt idx="3">
                  <c:v>1440.4400000000023</c:v>
                </c:pt>
                <c:pt idx="4">
                  <c:v>2411.359999999986</c:v>
                </c:pt>
                <c:pt idx="5">
                  <c:v>2004.1199999999953</c:v>
                </c:pt>
                <c:pt idx="6">
                  <c:v>4749.4000000000233</c:v>
                </c:pt>
                <c:pt idx="7">
                  <c:v>3321.4799999999814</c:v>
                </c:pt>
                <c:pt idx="8">
                  <c:v>4242.320000000007</c:v>
                </c:pt>
                <c:pt idx="9">
                  <c:v>3029.5599999999977</c:v>
                </c:pt>
                <c:pt idx="10">
                  <c:v>3804.8800000000047</c:v>
                </c:pt>
                <c:pt idx="1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'กราฟ66-67 คณะเทคโนโลยีการสือสาร'!$E$3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คณะเทคโนโลยีการสือสาร'!$E$4:$E$15</c:f>
              <c:numCache>
                <c:formatCode>#,##0.00</c:formatCode>
                <c:ptCount val="12"/>
                <c:pt idx="0">
                  <c:v>1169.5</c:v>
                </c:pt>
                <c:pt idx="1">
                  <c:v>2264</c:v>
                </c:pt>
                <c:pt idx="2">
                  <c:v>2681.1199999999953</c:v>
                </c:pt>
                <c:pt idx="3">
                  <c:v>2494.7999999999884</c:v>
                </c:pt>
                <c:pt idx="4">
                  <c:v>2758.8400000000256</c:v>
                </c:pt>
                <c:pt idx="5">
                  <c:v>2982.8800000000047</c:v>
                </c:pt>
                <c:pt idx="6">
                  <c:v>3762.1199999999953</c:v>
                </c:pt>
                <c:pt idx="7">
                  <c:v>4682</c:v>
                </c:pt>
                <c:pt idx="8">
                  <c:v>3384.2399999999907</c:v>
                </c:pt>
                <c:pt idx="9">
                  <c:v>3560</c:v>
                </c:pt>
                <c:pt idx="10">
                  <c:v>2739</c:v>
                </c:pt>
                <c:pt idx="11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คณะเทคโนโลยีการสือสาร'!$C$32:$C$43</c:f>
              <c:numCache>
                <c:formatCode>#,##0.00</c:formatCode>
                <c:ptCount val="12"/>
                <c:pt idx="0">
                  <c:v>6639.7859778800002</c:v>
                </c:pt>
                <c:pt idx="1">
                  <c:v>9033.836235415507</c:v>
                </c:pt>
                <c:pt idx="2">
                  <c:v>9787.1248197188488</c:v>
                </c:pt>
                <c:pt idx="3">
                  <c:v>8085.957546542013</c:v>
                </c:pt>
                <c:pt idx="4">
                  <c:v>11893.262481116732</c:v>
                </c:pt>
                <c:pt idx="5">
                  <c:v>10053.815042325576</c:v>
                </c:pt>
                <c:pt idx="6">
                  <c:v>23569.338814248113</c:v>
                </c:pt>
                <c:pt idx="7">
                  <c:v>16360.790406587907</c:v>
                </c:pt>
                <c:pt idx="8">
                  <c:v>17747.863656496029</c:v>
                </c:pt>
                <c:pt idx="9">
                  <c:v>12455.516491642389</c:v>
                </c:pt>
                <c:pt idx="10">
                  <c:v>15776.39021337922</c:v>
                </c:pt>
                <c:pt idx="11">
                  <c:v>4119.0353709750007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'กราฟ66-67 คณะเทคโนโลยีการสือสาร'!$E$31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คณะเทคโนโลยีการสือสาร'!$E$32:$E$43</c:f>
              <c:numCache>
                <c:formatCode>#,##0.00</c:formatCode>
                <c:ptCount val="12"/>
                <c:pt idx="0">
                  <c:v>4978.2460975450003</c:v>
                </c:pt>
                <c:pt idx="1">
                  <c:v>9899.5768143999994</c:v>
                </c:pt>
                <c:pt idx="2">
                  <c:v>11677.552392126379</c:v>
                </c:pt>
                <c:pt idx="3">
                  <c:v>11155.456736423946</c:v>
                </c:pt>
                <c:pt idx="4">
                  <c:v>12102.531454076112</c:v>
                </c:pt>
                <c:pt idx="5">
                  <c:v>12963.65926962402</c:v>
                </c:pt>
                <c:pt idx="6">
                  <c:v>16814.543767035579</c:v>
                </c:pt>
                <c:pt idx="7">
                  <c:v>20528.187470659999</c:v>
                </c:pt>
                <c:pt idx="8">
                  <c:v>14838.26664494636</c:v>
                </c:pt>
                <c:pt idx="9">
                  <c:v>15656.737564400002</c:v>
                </c:pt>
                <c:pt idx="10">
                  <c:v>11982.165035280001</c:v>
                </c:pt>
                <c:pt idx="11">
                  <c:v>12773.515408290001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คณะเศรษศาสตร์'!$C$4:$C$15</c:f>
              <c:numCache>
                <c:formatCode>#,##0.00</c:formatCode>
                <c:ptCount val="12"/>
                <c:pt idx="0">
                  <c:v>3831.4</c:v>
                </c:pt>
                <c:pt idx="1">
                  <c:v>4241.3</c:v>
                </c:pt>
                <c:pt idx="2">
                  <c:v>6680.69</c:v>
                </c:pt>
                <c:pt idx="3">
                  <c:v>5247.77</c:v>
                </c:pt>
                <c:pt idx="4">
                  <c:v>7202.04</c:v>
                </c:pt>
                <c:pt idx="5">
                  <c:v>9375.07</c:v>
                </c:pt>
                <c:pt idx="6">
                  <c:v>14916.51</c:v>
                </c:pt>
                <c:pt idx="7">
                  <c:v>13286</c:v>
                </c:pt>
                <c:pt idx="8">
                  <c:v>12426.49</c:v>
                </c:pt>
                <c:pt idx="9">
                  <c:v>10421.81</c:v>
                </c:pt>
                <c:pt idx="10">
                  <c:v>6964.73</c:v>
                </c:pt>
                <c:pt idx="11">
                  <c:v>7272.89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'กราฟ66-67 คณะเศรษศาสตร์'!$E$3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คณะเศรษศาสตร์'!$E$4:$E$15</c:f>
              <c:numCache>
                <c:formatCode>#,##0.00</c:formatCode>
                <c:ptCount val="12"/>
                <c:pt idx="0">
                  <c:v>5905.28</c:v>
                </c:pt>
                <c:pt idx="1">
                  <c:v>7127.4</c:v>
                </c:pt>
                <c:pt idx="2">
                  <c:v>9462.23</c:v>
                </c:pt>
                <c:pt idx="3">
                  <c:v>7102.74</c:v>
                </c:pt>
                <c:pt idx="4">
                  <c:v>9371.18</c:v>
                </c:pt>
                <c:pt idx="5">
                  <c:v>8642.1200000000008</c:v>
                </c:pt>
                <c:pt idx="6">
                  <c:v>14760.04</c:v>
                </c:pt>
                <c:pt idx="7">
                  <c:v>12322.64</c:v>
                </c:pt>
                <c:pt idx="8">
                  <c:v>11444.69</c:v>
                </c:pt>
                <c:pt idx="9">
                  <c:v>10685.64</c:v>
                </c:pt>
                <c:pt idx="10">
                  <c:v>6708.82</c:v>
                </c:pt>
                <c:pt idx="11">
                  <c:v>4774.28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คณะเศรษศาสตร์'!$C$32:$C$43</c:f>
              <c:numCache>
                <c:formatCode>#,##0.00</c:formatCode>
                <c:ptCount val="12"/>
                <c:pt idx="0">
                  <c:v>20750.143552732003</c:v>
                </c:pt>
                <c:pt idx="1">
                  <c:v>23639.835898091002</c:v>
                </c:pt>
                <c:pt idx="2">
                  <c:v>37140.084244640901</c:v>
                </c:pt>
                <c:pt idx="3">
                  <c:v>29458.530333798502</c:v>
                </c:pt>
                <c:pt idx="4">
                  <c:v>35521.760383975197</c:v>
                </c:pt>
                <c:pt idx="5">
                  <c:v>47030.726597636596</c:v>
                </c:pt>
                <c:pt idx="6">
                  <c:v>74024.566917109201</c:v>
                </c:pt>
                <c:pt idx="7">
                  <c:v>65443.555686599997</c:v>
                </c:pt>
                <c:pt idx="8">
                  <c:v>51986.566371421999</c:v>
                </c:pt>
                <c:pt idx="9">
                  <c:v>42847.484891457396</c:v>
                </c:pt>
                <c:pt idx="10">
                  <c:v>28878.255874253198</c:v>
                </c:pt>
                <c:pt idx="11">
                  <c:v>29413.147922641503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'กราฟ66-67 คณะเศรษศาสตร์'!$E$31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คณะเศรษศาสตร์'!$E$32:$E$43</c:f>
              <c:numCache>
                <c:formatCode>#,##0.00</c:formatCode>
                <c:ptCount val="12"/>
                <c:pt idx="0">
                  <c:v>25137.184365036799</c:v>
                </c:pt>
                <c:pt idx="1">
                  <c:v>31165.302026039997</c:v>
                </c:pt>
                <c:pt idx="2">
                  <c:v>41212.510656498096</c:v>
                </c:pt>
                <c:pt idx="3">
                  <c:v>31759.783862461198</c:v>
                </c:pt>
                <c:pt idx="4">
                  <c:v>41109.669539301998</c:v>
                </c:pt>
                <c:pt idx="5">
                  <c:v>37558.835436626003</c:v>
                </c:pt>
                <c:pt idx="6">
                  <c:v>65969.011776125204</c:v>
                </c:pt>
                <c:pt idx="7">
                  <c:v>54028.505778183193</c:v>
                </c:pt>
                <c:pt idx="8">
                  <c:v>50179.467735370898</c:v>
                </c:pt>
                <c:pt idx="9">
                  <c:v>46995.017187543599</c:v>
                </c:pt>
                <c:pt idx="10">
                  <c:v>29348.736192766399</c:v>
                </c:pt>
                <c:pt idx="11">
                  <c:v>20348.461509339599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คณะวิทยาศาสตร์'!$C$4:$C$15</c:f>
              <c:numCache>
                <c:formatCode>#,##0.00</c:formatCode>
                <c:ptCount val="12"/>
                <c:pt idx="0">
                  <c:v>66713.06</c:v>
                </c:pt>
                <c:pt idx="1">
                  <c:v>71880.639999999999</c:v>
                </c:pt>
                <c:pt idx="2">
                  <c:v>94626.61</c:v>
                </c:pt>
                <c:pt idx="3">
                  <c:v>91620.150000000009</c:v>
                </c:pt>
                <c:pt idx="4">
                  <c:v>116180.73</c:v>
                </c:pt>
                <c:pt idx="5">
                  <c:v>106527.41</c:v>
                </c:pt>
                <c:pt idx="6">
                  <c:v>126895.52799999999</c:v>
                </c:pt>
                <c:pt idx="7">
                  <c:v>117389.19</c:v>
                </c:pt>
                <c:pt idx="8">
                  <c:v>115506.90000000001</c:v>
                </c:pt>
                <c:pt idx="9">
                  <c:v>101319.15000000001</c:v>
                </c:pt>
                <c:pt idx="10">
                  <c:v>89918.39</c:v>
                </c:pt>
                <c:pt idx="11">
                  <c:v>77137.16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'กราฟ66-67 คณะวิทยาศาสตร์'!$E$3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คณะวิทยาศาสตร์'!$E$4:$E$15</c:f>
              <c:numCache>
                <c:formatCode>#,##0.00</c:formatCode>
                <c:ptCount val="12"/>
                <c:pt idx="0">
                  <c:v>75022.8</c:v>
                </c:pt>
                <c:pt idx="1">
                  <c:v>79924.81</c:v>
                </c:pt>
                <c:pt idx="2">
                  <c:v>103009.65</c:v>
                </c:pt>
                <c:pt idx="3">
                  <c:v>96457.07</c:v>
                </c:pt>
                <c:pt idx="4">
                  <c:v>108676.47999999998</c:v>
                </c:pt>
                <c:pt idx="5">
                  <c:v>94587.06</c:v>
                </c:pt>
                <c:pt idx="6">
                  <c:v>131273.96000000002</c:v>
                </c:pt>
                <c:pt idx="7">
                  <c:v>116170.93</c:v>
                </c:pt>
                <c:pt idx="8">
                  <c:v>113305.26</c:v>
                </c:pt>
                <c:pt idx="9">
                  <c:v>112601.73</c:v>
                </c:pt>
                <c:pt idx="10">
                  <c:v>107769.56</c:v>
                </c:pt>
                <c:pt idx="11">
                  <c:v>105124.61320000001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คณะวิทยาศาสตร์'!$C$32:$C$43</c:f>
              <c:numCache>
                <c:formatCode>#,##0.00</c:formatCode>
                <c:ptCount val="12"/>
                <c:pt idx="0">
                  <c:v>361485.39928388258</c:v>
                </c:pt>
                <c:pt idx="1">
                  <c:v>400470.57275482884</c:v>
                </c:pt>
                <c:pt idx="2">
                  <c:v>526101.45482775988</c:v>
                </c:pt>
                <c:pt idx="3">
                  <c:v>514094.98519783356</c:v>
                </c:pt>
                <c:pt idx="4">
                  <c:v>572861.5681349464</c:v>
                </c:pt>
                <c:pt idx="5">
                  <c:v>534641.267801143</c:v>
                </c:pt>
                <c:pt idx="6">
                  <c:v>629525.07143418258</c:v>
                </c:pt>
                <c:pt idx="7">
                  <c:v>578544.20000209298</c:v>
                </c:pt>
                <c:pt idx="8">
                  <c:v>482970.39219575201</c:v>
                </c:pt>
                <c:pt idx="9">
                  <c:v>416470.00805606984</c:v>
                </c:pt>
                <c:pt idx="10">
                  <c:v>373049.69524714915</c:v>
                </c:pt>
                <c:pt idx="11">
                  <c:v>311751.04239145701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'กราฟ66-67 คณะวิทยาศาสตร์'!$E$31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คณะวิทยาศาสตร์'!$E$32:$E$43</c:f>
              <c:numCache>
                <c:formatCode>#,##0.00</c:formatCode>
                <c:ptCount val="12"/>
                <c:pt idx="0">
                  <c:v>319513.00227677764</c:v>
                </c:pt>
                <c:pt idx="1">
                  <c:v>349342.90734877397</c:v>
                </c:pt>
                <c:pt idx="2">
                  <c:v>448958.81266929203</c:v>
                </c:pt>
                <c:pt idx="3">
                  <c:v>431208.92857266119</c:v>
                </c:pt>
                <c:pt idx="4">
                  <c:v>476966.11667511199</c:v>
                </c:pt>
                <c:pt idx="5">
                  <c:v>411312.84968431143</c:v>
                </c:pt>
                <c:pt idx="6">
                  <c:v>586762.68450864812</c:v>
                </c:pt>
                <c:pt idx="7">
                  <c:v>509035.08874385711</c:v>
                </c:pt>
                <c:pt idx="8">
                  <c:v>496480.66689080349</c:v>
                </c:pt>
                <c:pt idx="9">
                  <c:v>495351.44403139071</c:v>
                </c:pt>
                <c:pt idx="10">
                  <c:v>471141.11328499601</c:v>
                </c:pt>
                <c:pt idx="11">
                  <c:v>447916.79736989585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ศูนย์กล้วยไม้'!$C$4:$C$15</c:f>
              <c:numCache>
                <c:formatCode>#,##0.00</c:formatCode>
                <c:ptCount val="12"/>
                <c:pt idx="0">
                  <c:v>8667.0400000000009</c:v>
                </c:pt>
                <c:pt idx="1">
                  <c:v>9734.06</c:v>
                </c:pt>
                <c:pt idx="2">
                  <c:v>12853</c:v>
                </c:pt>
                <c:pt idx="3">
                  <c:v>13003.38</c:v>
                </c:pt>
                <c:pt idx="4">
                  <c:v>15010.59</c:v>
                </c:pt>
                <c:pt idx="5">
                  <c:v>14691.48</c:v>
                </c:pt>
                <c:pt idx="6">
                  <c:v>18284.95</c:v>
                </c:pt>
                <c:pt idx="7">
                  <c:v>15742.01</c:v>
                </c:pt>
                <c:pt idx="8">
                  <c:v>15865.67</c:v>
                </c:pt>
                <c:pt idx="9">
                  <c:v>14867.09</c:v>
                </c:pt>
                <c:pt idx="10">
                  <c:v>10330.209999999999</c:v>
                </c:pt>
                <c:pt idx="11">
                  <c:v>8170.18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'กราฟ66-67 ศูนย์กล้วยไม้'!$E$3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ศูนย์กล้วยไม้'!$E$4:$E$15</c:f>
              <c:numCache>
                <c:formatCode>#,##0.00</c:formatCode>
                <c:ptCount val="12"/>
                <c:pt idx="0">
                  <c:v>8695.17</c:v>
                </c:pt>
                <c:pt idx="1">
                  <c:v>11360.27</c:v>
                </c:pt>
                <c:pt idx="2">
                  <c:v>16451.79</c:v>
                </c:pt>
                <c:pt idx="3">
                  <c:v>14386.69</c:v>
                </c:pt>
                <c:pt idx="4">
                  <c:v>15553.16</c:v>
                </c:pt>
                <c:pt idx="5">
                  <c:v>14807.28</c:v>
                </c:pt>
                <c:pt idx="6">
                  <c:v>18459.37</c:v>
                </c:pt>
                <c:pt idx="7">
                  <c:v>14374.67</c:v>
                </c:pt>
                <c:pt idx="8">
                  <c:v>14097.26</c:v>
                </c:pt>
                <c:pt idx="9">
                  <c:v>16151.86</c:v>
                </c:pt>
                <c:pt idx="10">
                  <c:v>9326.2800000000007</c:v>
                </c:pt>
                <c:pt idx="11">
                  <c:v>9334.99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ศูนย์กล้วยไม้'!$C$32:$C$43</c:f>
              <c:numCache>
                <c:formatCode>#,##0.00</c:formatCode>
                <c:ptCount val="12"/>
                <c:pt idx="0">
                  <c:v>46975.356799999994</c:v>
                </c:pt>
                <c:pt idx="1">
                  <c:v>54218.714200000002</c:v>
                </c:pt>
                <c:pt idx="2">
                  <c:v>71462.679999999993</c:v>
                </c:pt>
                <c:pt idx="3">
                  <c:v>72948.96179999999</c:v>
                </c:pt>
                <c:pt idx="4">
                  <c:v>74002.208700000003</c:v>
                </c:pt>
                <c:pt idx="5">
                  <c:v>73751.229599999991</c:v>
                </c:pt>
                <c:pt idx="6">
                  <c:v>90693.351999999999</c:v>
                </c:pt>
                <c:pt idx="7">
                  <c:v>77608.109299999996</c:v>
                </c:pt>
                <c:pt idx="8">
                  <c:v>66318.500599999999</c:v>
                </c:pt>
                <c:pt idx="9">
                  <c:v>61103.7399</c:v>
                </c:pt>
                <c:pt idx="10">
                  <c:v>42870.371500000001</c:v>
                </c:pt>
                <c:pt idx="11">
                  <c:v>33007.527199999997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'กราฟ66-67 ศูนย์กล้วยไม้'!$E$31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ศูนย์กล้วยไม้'!$E$32:$E$43</c:f>
              <c:numCache>
                <c:formatCode>#,##0.00</c:formatCode>
                <c:ptCount val="12"/>
                <c:pt idx="0">
                  <c:v>37041.424199999994</c:v>
                </c:pt>
                <c:pt idx="1">
                  <c:v>49644.379900000007</c:v>
                </c:pt>
                <c:pt idx="2">
                  <c:v>71729.804400000008</c:v>
                </c:pt>
                <c:pt idx="3">
                  <c:v>64308.504299999993</c:v>
                </c:pt>
                <c:pt idx="4">
                  <c:v>68278.372399999993</c:v>
                </c:pt>
                <c:pt idx="5">
                  <c:v>64411.667999999998</c:v>
                </c:pt>
                <c:pt idx="6">
                  <c:v>82513.383899999986</c:v>
                </c:pt>
                <c:pt idx="7">
                  <c:v>62961.054599999996</c:v>
                </c:pt>
                <c:pt idx="8">
                  <c:v>61745.998799999994</c:v>
                </c:pt>
                <c:pt idx="9">
                  <c:v>71068.184000000008</c:v>
                </c:pt>
                <c:pt idx="10">
                  <c:v>40755.843600000007</c:v>
                </c:pt>
                <c:pt idx="11">
                  <c:v>39767.057399999998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วิทยาลัยบริหารศาสตร์'!$C$4:$C$15</c:f>
              <c:numCache>
                <c:formatCode>#,##0.00</c:formatCode>
                <c:ptCount val="12"/>
                <c:pt idx="0">
                  <c:v>7058.68</c:v>
                </c:pt>
                <c:pt idx="1">
                  <c:v>8512.25</c:v>
                </c:pt>
                <c:pt idx="2">
                  <c:v>8854.25</c:v>
                </c:pt>
                <c:pt idx="3">
                  <c:v>8419.07</c:v>
                </c:pt>
                <c:pt idx="4">
                  <c:v>9886.61</c:v>
                </c:pt>
                <c:pt idx="5">
                  <c:v>10235.48</c:v>
                </c:pt>
                <c:pt idx="6">
                  <c:v>19473.3</c:v>
                </c:pt>
                <c:pt idx="7">
                  <c:v>18307.95</c:v>
                </c:pt>
                <c:pt idx="8">
                  <c:v>16734.71</c:v>
                </c:pt>
                <c:pt idx="9">
                  <c:v>15287.69</c:v>
                </c:pt>
                <c:pt idx="10">
                  <c:v>9465.7099999999991</c:v>
                </c:pt>
                <c:pt idx="11">
                  <c:v>8256.3799999999992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'กราฟ66-67 วิทยาลัยบริหารศาสตร์'!$E$3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วิทยาลัยบริหารศาสตร์'!$E$4:$E$15</c:f>
              <c:numCache>
                <c:formatCode>#,##0.00</c:formatCode>
                <c:ptCount val="12"/>
                <c:pt idx="0">
                  <c:v>8560.17</c:v>
                </c:pt>
                <c:pt idx="1">
                  <c:v>10327</c:v>
                </c:pt>
                <c:pt idx="2">
                  <c:v>11347.93</c:v>
                </c:pt>
                <c:pt idx="3">
                  <c:v>9726.09</c:v>
                </c:pt>
                <c:pt idx="4">
                  <c:v>13049.4</c:v>
                </c:pt>
                <c:pt idx="5">
                  <c:v>10758.04</c:v>
                </c:pt>
                <c:pt idx="6">
                  <c:v>25338.720000000001</c:v>
                </c:pt>
                <c:pt idx="7">
                  <c:v>21587.360000000001</c:v>
                </c:pt>
                <c:pt idx="8">
                  <c:v>20714.939999999999</c:v>
                </c:pt>
                <c:pt idx="9">
                  <c:v>17631.91</c:v>
                </c:pt>
                <c:pt idx="10">
                  <c:v>10395.39</c:v>
                </c:pt>
                <c:pt idx="11">
                  <c:v>6496.89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แม่โจ้-แพร่1'!$C$32:$C$43</c:f>
              <c:numCache>
                <c:formatCode>#,##0.00</c:formatCode>
                <c:ptCount val="12"/>
                <c:pt idx="0">
                  <c:v>454253.92000000004</c:v>
                </c:pt>
                <c:pt idx="1">
                  <c:v>437142.10000000003</c:v>
                </c:pt>
                <c:pt idx="2">
                  <c:v>536945.35</c:v>
                </c:pt>
                <c:pt idx="3">
                  <c:v>280161.43</c:v>
                </c:pt>
                <c:pt idx="4">
                  <c:v>403436.85000000003</c:v>
                </c:pt>
                <c:pt idx="5">
                  <c:v>449816.15</c:v>
                </c:pt>
                <c:pt idx="6">
                  <c:v>597401.51</c:v>
                </c:pt>
                <c:pt idx="7">
                  <c:v>538909.17000000004</c:v>
                </c:pt>
                <c:pt idx="8">
                  <c:v>435854.61</c:v>
                </c:pt>
                <c:pt idx="9">
                  <c:v>440125.19</c:v>
                </c:pt>
                <c:pt idx="10">
                  <c:v>357726.36999999994</c:v>
                </c:pt>
                <c:pt idx="11">
                  <c:v>371822.08000000002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1-4043-BCAB-4A8D564F42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1-4043-BCAB-4A8D564F4290}"/>
            </c:ext>
          </c:extLst>
        </c:ser>
        <c:ser>
          <c:idx val="2"/>
          <c:order val="2"/>
          <c:tx>
            <c:strRef>
              <c:f>'กราฟ66-67 แม่โจ้-แพร่1'!$E$31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แม่โจ้-แพร่1'!$E$32:$E$43</c:f>
              <c:numCache>
                <c:formatCode>#,##0.00</c:formatCode>
                <c:ptCount val="12"/>
                <c:pt idx="0">
                  <c:v>365617.85000000003</c:v>
                </c:pt>
                <c:pt idx="1">
                  <c:v>374688.17</c:v>
                </c:pt>
                <c:pt idx="2">
                  <c:v>503063.92000000004</c:v>
                </c:pt>
                <c:pt idx="3">
                  <c:v>378241.11000000004</c:v>
                </c:pt>
                <c:pt idx="4">
                  <c:v>377895.62000000005</c:v>
                </c:pt>
                <c:pt idx="5">
                  <c:v>345555.79</c:v>
                </c:pt>
                <c:pt idx="6">
                  <c:v>514993.21</c:v>
                </c:pt>
                <c:pt idx="7">
                  <c:v>499061.86</c:v>
                </c:pt>
                <c:pt idx="8">
                  <c:v>492638.91</c:v>
                </c:pt>
                <c:pt idx="9">
                  <c:v>485869.80000000005</c:v>
                </c:pt>
                <c:pt idx="10">
                  <c:v>367945.69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1-4043-BCAB-4A8D564F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วิทยาลัยบริหารศาสตร์'!$C$32:$C$43</c:f>
              <c:numCache>
                <c:formatCode>#,##0.00</c:formatCode>
                <c:ptCount val="12"/>
                <c:pt idx="0">
                  <c:v>38258.045599999998</c:v>
                </c:pt>
                <c:pt idx="1">
                  <c:v>47413.232500000006</c:v>
                </c:pt>
                <c:pt idx="2">
                  <c:v>49223.596802592503</c:v>
                </c:pt>
                <c:pt idx="3">
                  <c:v>47260.7276952635</c:v>
                </c:pt>
                <c:pt idx="4">
                  <c:v>48762.543866711807</c:v>
                </c:pt>
                <c:pt idx="5">
                  <c:v>51347.036499522394</c:v>
                </c:pt>
                <c:pt idx="6">
                  <c:v>96638.060709035984</c:v>
                </c:pt>
                <c:pt idx="7">
                  <c:v>90180.441467144992</c:v>
                </c:pt>
                <c:pt idx="8">
                  <c:v>70010.124509938003</c:v>
                </c:pt>
                <c:pt idx="9">
                  <c:v>62852.716207672594</c:v>
                </c:pt>
                <c:pt idx="10">
                  <c:v>39248.211403956397</c:v>
                </c:pt>
                <c:pt idx="11">
                  <c:v>33390.595244192999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'กราฟ66-67 วิทยาลัยบริหารศาสตร์'!$E$31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วิทยาลัยบริหารศาสตร์'!$E$32:$E$43</c:f>
              <c:numCache>
                <c:formatCode>#,##0.00</c:formatCode>
                <c:ptCount val="12"/>
                <c:pt idx="0">
                  <c:v>36438.335097752701</c:v>
                </c:pt>
                <c:pt idx="1">
                  <c:v>45155.887704199995</c:v>
                </c:pt>
                <c:pt idx="2">
                  <c:v>49425.630750277101</c:v>
                </c:pt>
                <c:pt idx="3">
                  <c:v>43490.049787384196</c:v>
                </c:pt>
                <c:pt idx="4">
                  <c:v>57245.354553659992</c:v>
                </c:pt>
                <c:pt idx="5">
                  <c:v>46754.668296742006</c:v>
                </c:pt>
                <c:pt idx="6">
                  <c:v>113249.7146397936</c:v>
                </c:pt>
                <c:pt idx="7">
                  <c:v>96483.261973236789</c:v>
                </c:pt>
                <c:pt idx="8">
                  <c:v>92584.039121962182</c:v>
                </c:pt>
                <c:pt idx="9">
                  <c:v>78804.642699178294</c:v>
                </c:pt>
                <c:pt idx="10">
                  <c:v>46461.500465270692</c:v>
                </c:pt>
                <c:pt idx="11">
                  <c:v>29037.415407965698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คณะบริหารธุรกิจ'!$C$4:$C$15</c:f>
              <c:numCache>
                <c:formatCode>#,##0.00</c:formatCode>
                <c:ptCount val="12"/>
                <c:pt idx="0">
                  <c:v>8671.9500000000007</c:v>
                </c:pt>
                <c:pt idx="1">
                  <c:v>8691.98</c:v>
                </c:pt>
                <c:pt idx="2">
                  <c:v>10995.41</c:v>
                </c:pt>
                <c:pt idx="3">
                  <c:v>4695.6400000000003</c:v>
                </c:pt>
                <c:pt idx="4">
                  <c:v>10918.7</c:v>
                </c:pt>
                <c:pt idx="5">
                  <c:v>8020.26</c:v>
                </c:pt>
                <c:pt idx="6">
                  <c:v>27927.33</c:v>
                </c:pt>
                <c:pt idx="7">
                  <c:v>17679.989999999998</c:v>
                </c:pt>
                <c:pt idx="8">
                  <c:v>25155.81</c:v>
                </c:pt>
                <c:pt idx="9">
                  <c:v>19990.379999999997</c:v>
                </c:pt>
                <c:pt idx="10">
                  <c:v>18587.940000000002</c:v>
                </c:pt>
                <c:pt idx="11">
                  <c:v>12179.11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'กราฟ66-67 คณะบริหารธุรกิจ'!$E$3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คณะบริหารธุรกิจ'!$E$4:$E$15</c:f>
              <c:numCache>
                <c:formatCode>#,##0.00</c:formatCode>
                <c:ptCount val="12"/>
                <c:pt idx="0">
                  <c:v>17301.47</c:v>
                </c:pt>
                <c:pt idx="1">
                  <c:v>17566.57</c:v>
                </c:pt>
                <c:pt idx="2">
                  <c:v>11047.77</c:v>
                </c:pt>
                <c:pt idx="3">
                  <c:v>9148.369999999999</c:v>
                </c:pt>
                <c:pt idx="4">
                  <c:v>10532.83</c:v>
                </c:pt>
                <c:pt idx="5">
                  <c:v>12767.56</c:v>
                </c:pt>
                <c:pt idx="6">
                  <c:v>31397.5</c:v>
                </c:pt>
                <c:pt idx="7">
                  <c:v>25110.86</c:v>
                </c:pt>
                <c:pt idx="8">
                  <c:v>30429.67</c:v>
                </c:pt>
                <c:pt idx="9">
                  <c:v>23298.23</c:v>
                </c:pt>
                <c:pt idx="10">
                  <c:v>16307.29</c:v>
                </c:pt>
                <c:pt idx="11">
                  <c:v>20586.05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คณะบริหารธุรกิจ'!$C$32:$C$43</c:f>
              <c:numCache>
                <c:formatCode>#,##0.00</c:formatCode>
                <c:ptCount val="12"/>
                <c:pt idx="0">
                  <c:v>46965.654168740999</c:v>
                </c:pt>
                <c:pt idx="1">
                  <c:v>48446.698141958601</c:v>
                </c:pt>
                <c:pt idx="2">
                  <c:v>61126.987437580101</c:v>
                </c:pt>
                <c:pt idx="3">
                  <c:v>26359.130330902004</c:v>
                </c:pt>
                <c:pt idx="4">
                  <c:v>53852.997915106003</c:v>
                </c:pt>
                <c:pt idx="5">
                  <c:v>40234.222816678797</c:v>
                </c:pt>
                <c:pt idx="6">
                  <c:v>138591.9701325036</c:v>
                </c:pt>
                <c:pt idx="7">
                  <c:v>87087.26555046899</c:v>
                </c:pt>
                <c:pt idx="8">
                  <c:v>105240.03046651802</c:v>
                </c:pt>
                <c:pt idx="9">
                  <c:v>82187.01981944518</c:v>
                </c:pt>
                <c:pt idx="10">
                  <c:v>77072.232160509608</c:v>
                </c:pt>
                <c:pt idx="11">
                  <c:v>49254.9679695585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'กราฟ66-67 คณะบริหารธุรกิจ'!$E$31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คณะบริหารธุรกิจ'!$E$32:$E$43</c:f>
              <c:numCache>
                <c:formatCode>#,##0.00</c:formatCode>
                <c:ptCount val="12"/>
                <c:pt idx="0">
                  <c:v>73683.143272289992</c:v>
                </c:pt>
                <c:pt idx="1">
                  <c:v>76781.556732199999</c:v>
                </c:pt>
                <c:pt idx="2">
                  <c:v>48161.28680115001</c:v>
                </c:pt>
                <c:pt idx="3">
                  <c:v>40898.005217399994</c:v>
                </c:pt>
                <c:pt idx="4">
                  <c:v>46226.803299699997</c:v>
                </c:pt>
                <c:pt idx="5">
                  <c:v>55522.707589299993</c:v>
                </c:pt>
                <c:pt idx="6">
                  <c:v>140342.69081708998</c:v>
                </c:pt>
                <c:pt idx="7">
                  <c:v>110015.37442981001</c:v>
                </c:pt>
                <c:pt idx="8">
                  <c:v>133315.19633154999</c:v>
                </c:pt>
                <c:pt idx="9">
                  <c:v>102498.59085323001</c:v>
                </c:pt>
                <c:pt idx="10">
                  <c:v>71282.840936960012</c:v>
                </c:pt>
                <c:pt idx="11">
                  <c:v>87709.983038879989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สำนักหอสมุด'!$C$4:$C$15</c:f>
              <c:numCache>
                <c:formatCode>#,##0.00</c:formatCode>
                <c:ptCount val="12"/>
                <c:pt idx="0">
                  <c:v>20996.36</c:v>
                </c:pt>
                <c:pt idx="1">
                  <c:v>20311.09</c:v>
                </c:pt>
                <c:pt idx="2">
                  <c:v>33593.360000000001</c:v>
                </c:pt>
                <c:pt idx="3">
                  <c:v>33469.729999999996</c:v>
                </c:pt>
                <c:pt idx="4">
                  <c:v>40130.449999999997</c:v>
                </c:pt>
                <c:pt idx="5">
                  <c:v>31197.14</c:v>
                </c:pt>
                <c:pt idx="6">
                  <c:v>44122.53</c:v>
                </c:pt>
                <c:pt idx="7">
                  <c:v>39751.370000000003</c:v>
                </c:pt>
                <c:pt idx="8">
                  <c:v>43030.77</c:v>
                </c:pt>
                <c:pt idx="9">
                  <c:v>43659.48</c:v>
                </c:pt>
                <c:pt idx="10">
                  <c:v>26017.329999999998</c:v>
                </c:pt>
                <c:pt idx="11">
                  <c:v>23915.26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'กราฟ66-67 สำนักหอสมุด'!$E$3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สำนักหอสมุด'!$E$4:$E$15</c:f>
              <c:numCache>
                <c:formatCode>#,##0.00</c:formatCode>
                <c:ptCount val="12"/>
                <c:pt idx="0">
                  <c:v>21579.68</c:v>
                </c:pt>
                <c:pt idx="1">
                  <c:v>25440.769999999946</c:v>
                </c:pt>
                <c:pt idx="2">
                  <c:v>39733.140000000058</c:v>
                </c:pt>
                <c:pt idx="3">
                  <c:v>29659.129999999997</c:v>
                </c:pt>
                <c:pt idx="4">
                  <c:v>43108.35</c:v>
                </c:pt>
                <c:pt idx="5">
                  <c:v>30362.3</c:v>
                </c:pt>
                <c:pt idx="6">
                  <c:v>47886.02</c:v>
                </c:pt>
                <c:pt idx="7">
                  <c:v>47866.01</c:v>
                </c:pt>
                <c:pt idx="8">
                  <c:v>45431.81</c:v>
                </c:pt>
                <c:pt idx="9">
                  <c:v>47413.79</c:v>
                </c:pt>
                <c:pt idx="10">
                  <c:v>27751.56</c:v>
                </c:pt>
                <c:pt idx="11">
                  <c:v>20437.620000000003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สำนักหอสมุด'!$C$32:$C$43</c:f>
              <c:numCache>
                <c:formatCode>#,##0.00</c:formatCode>
                <c:ptCount val="12"/>
                <c:pt idx="0">
                  <c:v>113746.2661449368</c:v>
                </c:pt>
                <c:pt idx="1">
                  <c:v>113196.1217899363</c:v>
                </c:pt>
                <c:pt idx="2">
                  <c:v>186761.91509642961</c:v>
                </c:pt>
                <c:pt idx="3">
                  <c:v>187847.39841957649</c:v>
                </c:pt>
                <c:pt idx="4">
                  <c:v>197912.957052571</c:v>
                </c:pt>
                <c:pt idx="5">
                  <c:v>156522.27379013319</c:v>
                </c:pt>
                <c:pt idx="6">
                  <c:v>218935.70720648757</c:v>
                </c:pt>
                <c:pt idx="7">
                  <c:v>195837.28575674701</c:v>
                </c:pt>
                <c:pt idx="8">
                  <c:v>179988.67235040601</c:v>
                </c:pt>
                <c:pt idx="9">
                  <c:v>179483.71937155921</c:v>
                </c:pt>
                <c:pt idx="10">
                  <c:v>107892.43547603719</c:v>
                </c:pt>
                <c:pt idx="11">
                  <c:v>96694.470526760997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'กราฟ66-67 สำนักหอสมุด'!$E$31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สำนักหอสมุด'!$E$32:$E$43</c:f>
              <c:numCache>
                <c:formatCode>#,##0.00</c:formatCode>
                <c:ptCount val="12"/>
                <c:pt idx="0">
                  <c:v>91872.610634100798</c:v>
                </c:pt>
                <c:pt idx="1">
                  <c:v>111227.42543354176</c:v>
                </c:pt>
                <c:pt idx="2">
                  <c:v>173097.16591427603</c:v>
                </c:pt>
                <c:pt idx="3">
                  <c:v>132607.84646825938</c:v>
                </c:pt>
                <c:pt idx="4">
                  <c:v>189145.74339781498</c:v>
                </c:pt>
                <c:pt idx="5">
                  <c:v>131976.681256415</c:v>
                </c:pt>
                <c:pt idx="6">
                  <c:v>214029.82656984258</c:v>
                </c:pt>
                <c:pt idx="7">
                  <c:v>209814.20271349131</c:v>
                </c:pt>
                <c:pt idx="8">
                  <c:v>199146.49419179407</c:v>
                </c:pt>
                <c:pt idx="9">
                  <c:v>208544.75949626212</c:v>
                </c:pt>
                <c:pt idx="10">
                  <c:v>121365.68752125121</c:v>
                </c:pt>
                <c:pt idx="11">
                  <c:v>87093.958260443411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คณะศิลป์ศาสตร์'!$C$4:$C$15</c:f>
              <c:numCache>
                <c:formatCode>#,##0.00</c:formatCode>
                <c:ptCount val="12"/>
                <c:pt idx="0">
                  <c:v>1913.4099999999999</c:v>
                </c:pt>
                <c:pt idx="1">
                  <c:v>2251.69</c:v>
                </c:pt>
                <c:pt idx="2">
                  <c:v>2518.7399999999998</c:v>
                </c:pt>
                <c:pt idx="3">
                  <c:v>2239.2399999999998</c:v>
                </c:pt>
                <c:pt idx="4">
                  <c:v>3312</c:v>
                </c:pt>
                <c:pt idx="5">
                  <c:v>3180.63</c:v>
                </c:pt>
                <c:pt idx="6">
                  <c:v>6693.9</c:v>
                </c:pt>
                <c:pt idx="7">
                  <c:v>5563.24</c:v>
                </c:pt>
                <c:pt idx="8">
                  <c:v>6124.01</c:v>
                </c:pt>
                <c:pt idx="9">
                  <c:v>4638.6499999999996</c:v>
                </c:pt>
                <c:pt idx="10">
                  <c:v>2679.1</c:v>
                </c:pt>
                <c:pt idx="11">
                  <c:v>2749.44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'กราฟ66-67 คณะศิลป์ศาสตร์'!$E$3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คณะศิลป์ศาสตร์'!$E$4:$E$15</c:f>
              <c:numCache>
                <c:formatCode>#,##0.00</c:formatCode>
                <c:ptCount val="12"/>
                <c:pt idx="0">
                  <c:v>2452.2800000000002</c:v>
                </c:pt>
                <c:pt idx="1">
                  <c:v>2746.24</c:v>
                </c:pt>
                <c:pt idx="2">
                  <c:v>3193.56</c:v>
                </c:pt>
                <c:pt idx="3">
                  <c:v>2793.13</c:v>
                </c:pt>
                <c:pt idx="4">
                  <c:v>3349.38</c:v>
                </c:pt>
                <c:pt idx="5">
                  <c:v>2495.44</c:v>
                </c:pt>
                <c:pt idx="6">
                  <c:v>6835.62</c:v>
                </c:pt>
                <c:pt idx="7">
                  <c:v>5368.47</c:v>
                </c:pt>
                <c:pt idx="8">
                  <c:v>5704</c:v>
                </c:pt>
                <c:pt idx="9">
                  <c:v>5013.09</c:v>
                </c:pt>
                <c:pt idx="10">
                  <c:v>9215.66</c:v>
                </c:pt>
                <c:pt idx="11">
                  <c:v>2588.16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คณะศิลป์ศาสตร์'!$C$32:$C$43</c:f>
              <c:numCache>
                <c:formatCode>#,##0.00</c:formatCode>
                <c:ptCount val="12"/>
                <c:pt idx="0">
                  <c:v>10362.6695660158</c:v>
                </c:pt>
                <c:pt idx="1">
                  <c:v>12550.298751178299</c:v>
                </c:pt>
                <c:pt idx="2">
                  <c:v>14002.4781557514</c:v>
                </c:pt>
                <c:pt idx="3">
                  <c:v>12570.047746881999</c:v>
                </c:pt>
                <c:pt idx="4">
                  <c:v>16335.38141856</c:v>
                </c:pt>
                <c:pt idx="5">
                  <c:v>15955.863789629399</c:v>
                </c:pt>
                <c:pt idx="6">
                  <c:v>33219.100747187993</c:v>
                </c:pt>
                <c:pt idx="7">
                  <c:v>27403.146676043998</c:v>
                </c:pt>
                <c:pt idx="8">
                  <c:v>25619.966082478004</c:v>
                </c:pt>
                <c:pt idx="9">
                  <c:v>19071.014132070995</c:v>
                </c:pt>
                <c:pt idx="10">
                  <c:v>11108.504610043999</c:v>
                </c:pt>
                <c:pt idx="11">
                  <c:v>11119.332950784001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'กราฟ66-67 คณะศิลป์ศาสตร์'!$E$31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คณะศิลป์ศาสตร์'!$E$32:$E$43</c:f>
              <c:numCache>
                <c:formatCode>#,##0.00</c:formatCode>
                <c:ptCount val="12"/>
                <c:pt idx="0">
                  <c:v>10438.694604606801</c:v>
                </c:pt>
                <c:pt idx="1">
                  <c:v>12008.221656703998</c:v>
                </c:pt>
                <c:pt idx="2">
                  <c:v>13909.472241973201</c:v>
                </c:pt>
                <c:pt idx="3">
                  <c:v>12489.4343731794</c:v>
                </c:pt>
                <c:pt idx="4">
                  <c:v>14693.123487282</c:v>
                </c:pt>
                <c:pt idx="5">
                  <c:v>10845.234769012</c:v>
                </c:pt>
                <c:pt idx="6">
                  <c:v>30551.346492090597</c:v>
                </c:pt>
                <c:pt idx="7">
                  <c:v>23538.0090966711</c:v>
                </c:pt>
                <c:pt idx="8">
                  <c:v>25009.29985544</c:v>
                </c:pt>
                <c:pt idx="9">
                  <c:v>22047.369246269103</c:v>
                </c:pt>
                <c:pt idx="10">
                  <c:v>40285.074664043197</c:v>
                </c:pt>
                <c:pt idx="11">
                  <c:v>11030.4835716012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คณะพัฒนาการท่องเที่ยว'!$C$4:$C$15</c:f>
              <c:numCache>
                <c:formatCode>#,##0.00</c:formatCode>
                <c:ptCount val="12"/>
                <c:pt idx="0">
                  <c:v>9518.0399999999554</c:v>
                </c:pt>
                <c:pt idx="1">
                  <c:v>10569.950000000041</c:v>
                </c:pt>
                <c:pt idx="2">
                  <c:v>12222.429999999966</c:v>
                </c:pt>
                <c:pt idx="3">
                  <c:v>8403.260000000033</c:v>
                </c:pt>
                <c:pt idx="4">
                  <c:v>13645.870000000006</c:v>
                </c:pt>
                <c:pt idx="5">
                  <c:v>8851.1999999999498</c:v>
                </c:pt>
                <c:pt idx="6">
                  <c:v>16892.360000000055</c:v>
                </c:pt>
                <c:pt idx="7">
                  <c:v>16501.359999999957</c:v>
                </c:pt>
                <c:pt idx="8">
                  <c:v>7468.25</c:v>
                </c:pt>
                <c:pt idx="9">
                  <c:v>21710.540000000041</c:v>
                </c:pt>
                <c:pt idx="10">
                  <c:v>15798.409999999989</c:v>
                </c:pt>
                <c:pt idx="11">
                  <c:v>11518.92999999996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'กราฟ66-67 คณะพัฒนาการท่องเที่ยว'!$E$3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คณะพัฒนาการท่องเที่ยว'!$E$4:$E$15</c:f>
              <c:numCache>
                <c:formatCode>#,##0.00</c:formatCode>
                <c:ptCount val="12"/>
                <c:pt idx="0">
                  <c:v>9831.8999999999942</c:v>
                </c:pt>
                <c:pt idx="1">
                  <c:v>20023.450000000052</c:v>
                </c:pt>
                <c:pt idx="2">
                  <c:v>9635.7999999999811</c:v>
                </c:pt>
                <c:pt idx="3">
                  <c:v>7392.32</c:v>
                </c:pt>
                <c:pt idx="4">
                  <c:v>20859.07999999998</c:v>
                </c:pt>
                <c:pt idx="5">
                  <c:v>13828.780000000021</c:v>
                </c:pt>
                <c:pt idx="6">
                  <c:v>19757.450000000004</c:v>
                </c:pt>
                <c:pt idx="7">
                  <c:v>12086.129999999988</c:v>
                </c:pt>
                <c:pt idx="8">
                  <c:v>8292.9900000000143</c:v>
                </c:pt>
                <c:pt idx="9">
                  <c:v>16508</c:v>
                </c:pt>
                <c:pt idx="10">
                  <c:v>7603.9999999999773</c:v>
                </c:pt>
                <c:pt idx="11">
                  <c:v>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คณะพัฒนาการท่องเที่ยว'!$C$32:$C$43</c:f>
              <c:numCache>
                <c:formatCode>#,##0.00</c:formatCode>
                <c:ptCount val="12"/>
                <c:pt idx="0">
                  <c:v>51571.913927934962</c:v>
                </c:pt>
                <c:pt idx="1">
                  <c:v>58889.666556596727</c:v>
                </c:pt>
                <c:pt idx="2">
                  <c:v>67954.1948151221</c:v>
                </c:pt>
                <c:pt idx="3">
                  <c:v>47156.891614243184</c:v>
                </c:pt>
                <c:pt idx="4">
                  <c:v>67284.944779830636</c:v>
                </c:pt>
                <c:pt idx="5">
                  <c:v>44417.874227655746</c:v>
                </c:pt>
                <c:pt idx="6">
                  <c:v>83811.91127329148</c:v>
                </c:pt>
                <c:pt idx="7">
                  <c:v>81326.68478321578</c:v>
                </c:pt>
                <c:pt idx="8">
                  <c:v>31243.631492349999</c:v>
                </c:pt>
                <c:pt idx="9">
                  <c:v>89238.71649021178</c:v>
                </c:pt>
                <c:pt idx="10">
                  <c:v>65544.827176624356</c:v>
                </c:pt>
                <c:pt idx="11">
                  <c:v>46553.763822435343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'กราฟ66-67 คณะพัฒนาการท่องเที่ยว'!$E$31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คณะพัฒนาการท่องเที่ยว'!$E$32:$E$43</c:f>
              <c:numCache>
                <c:formatCode>#,##0.00</c:formatCode>
                <c:ptCount val="12"/>
                <c:pt idx="0">
                  <c:v>41879.53550322997</c:v>
                </c:pt>
                <c:pt idx="1">
                  <c:v>87510.048072200239</c:v>
                </c:pt>
                <c:pt idx="2">
                  <c:v>42005.029733199917</c:v>
                </c:pt>
                <c:pt idx="3">
                  <c:v>33043.670399999995</c:v>
                </c:pt>
                <c:pt idx="4">
                  <c:v>91571.361199999912</c:v>
                </c:pt>
                <c:pt idx="5">
                  <c:v>60155.193000000087</c:v>
                </c:pt>
                <c:pt idx="6">
                  <c:v>88315.801500000016</c:v>
                </c:pt>
                <c:pt idx="7">
                  <c:v>52937.24939999995</c:v>
                </c:pt>
                <c:pt idx="8">
                  <c:v>36323.296200000063</c:v>
                </c:pt>
                <c:pt idx="9">
                  <c:v>72635.200000000012</c:v>
                </c:pt>
                <c:pt idx="10">
                  <c:v>33229.479999999901</c:v>
                </c:pt>
                <c:pt idx="11">
                  <c:v>24354.42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หอพักนักศึกษา'!$C$4:$C$15</c:f>
              <c:numCache>
                <c:formatCode>#,##0.00</c:formatCode>
                <c:ptCount val="12"/>
                <c:pt idx="0">
                  <c:v>74169.000000000029</c:v>
                </c:pt>
                <c:pt idx="1">
                  <c:v>87709.000000000029</c:v>
                </c:pt>
                <c:pt idx="2">
                  <c:v>68956.999999999985</c:v>
                </c:pt>
                <c:pt idx="3">
                  <c:v>21829.999999999945</c:v>
                </c:pt>
                <c:pt idx="4">
                  <c:v>21030.00000000004</c:v>
                </c:pt>
                <c:pt idx="5">
                  <c:v>29012.999999999949</c:v>
                </c:pt>
                <c:pt idx="6">
                  <c:v>129888.00000000012</c:v>
                </c:pt>
                <c:pt idx="7">
                  <c:v>128930.99999999991</c:v>
                </c:pt>
                <c:pt idx="8">
                  <c:v>137030.00000000009</c:v>
                </c:pt>
                <c:pt idx="9">
                  <c:v>135658.99999999994</c:v>
                </c:pt>
                <c:pt idx="10">
                  <c:v>85610.999999999971</c:v>
                </c:pt>
                <c:pt idx="11">
                  <c:v>97982.999999999971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'กราฟ66-67 หอพักนักศึกษา'!$E$3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หอพักนักศึกษา'!$E$4:$E$15</c:f>
              <c:numCache>
                <c:formatCode>#,##0.00</c:formatCode>
                <c:ptCount val="12"/>
                <c:pt idx="0">
                  <c:v>90142.000000000044</c:v>
                </c:pt>
                <c:pt idx="1">
                  <c:v>93414</c:v>
                </c:pt>
                <c:pt idx="2">
                  <c:v>79842</c:v>
                </c:pt>
                <c:pt idx="3">
                  <c:v>28620</c:v>
                </c:pt>
                <c:pt idx="4">
                  <c:v>24960</c:v>
                </c:pt>
                <c:pt idx="5">
                  <c:v>36593</c:v>
                </c:pt>
                <c:pt idx="6">
                  <c:v>125329.99999999991</c:v>
                </c:pt>
                <c:pt idx="7">
                  <c:v>124476.00000000009</c:v>
                </c:pt>
                <c:pt idx="8">
                  <c:v>127088</c:v>
                </c:pt>
                <c:pt idx="9">
                  <c:v>125146</c:v>
                </c:pt>
                <c:pt idx="10">
                  <c:v>73453.000000000044</c:v>
                </c:pt>
                <c:pt idx="11">
                  <c:v>87715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ฟาร์มพร้าว1'!$C$4:$C$15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3-43D8-8B97-DD812D2BB800}"/>
            </c:ext>
          </c:extLst>
        </c:ser>
        <c:ser>
          <c:idx val="1"/>
          <c:order val="1"/>
          <c:tx>
            <c:strRef>
              <c:f>'กราฟ66-67 ฟาร์มพร้าว1'!$E$3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ฟาร์มพร้าว1'!$E$4:$E$15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3D8-8B97-DD812D2B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หอพักนักศึกษา'!$C$32:$C$43</c:f>
              <c:numCache>
                <c:formatCode>#,##0.00</c:formatCode>
                <c:ptCount val="12"/>
                <c:pt idx="0">
                  <c:v>401695.77370982023</c:v>
                </c:pt>
                <c:pt idx="1">
                  <c:v>488853.77295023005</c:v>
                </c:pt>
                <c:pt idx="2">
                  <c:v>383355.62323696993</c:v>
                </c:pt>
                <c:pt idx="3">
                  <c:v>122537.91492349969</c:v>
                </c:pt>
                <c:pt idx="4">
                  <c:v>103720.3956062002</c:v>
                </c:pt>
                <c:pt idx="5">
                  <c:v>145552.55964913973</c:v>
                </c:pt>
                <c:pt idx="6">
                  <c:v>644568.92689376045</c:v>
                </c:pt>
                <c:pt idx="7">
                  <c:v>635100.61954409955</c:v>
                </c:pt>
                <c:pt idx="8">
                  <c:v>573252.3748860003</c:v>
                </c:pt>
                <c:pt idx="9">
                  <c:v>557732.71340705978</c:v>
                </c:pt>
                <c:pt idx="10">
                  <c:v>354985.34067803994</c:v>
                </c:pt>
                <c:pt idx="11">
                  <c:v>396248.86006304994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'กราฟ66-67 หอพักนักศึกษา'!$E$31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หอพักนักศึกษา'!$E$32:$E$43</c:f>
              <c:numCache>
                <c:formatCode>#,##0.00</c:formatCode>
                <c:ptCount val="12"/>
                <c:pt idx="0">
                  <c:v>383719.60031122016</c:v>
                </c:pt>
                <c:pt idx="1">
                  <c:v>408453.68255639996</c:v>
                </c:pt>
                <c:pt idx="2">
                  <c:v>347761.99821614003</c:v>
                </c:pt>
                <c:pt idx="3">
                  <c:v>127971.15458399999</c:v>
                </c:pt>
                <c:pt idx="4">
                  <c:v>109500.66210199999</c:v>
                </c:pt>
                <c:pt idx="5">
                  <c:v>159040.39418165002</c:v>
                </c:pt>
                <c:pt idx="6">
                  <c:v>560155.47135789949</c:v>
                </c:pt>
                <c:pt idx="7">
                  <c:v>545752.51042768033</c:v>
                </c:pt>
                <c:pt idx="8">
                  <c:v>557207.26367987995</c:v>
                </c:pt>
                <c:pt idx="9">
                  <c:v>550392.60893554008</c:v>
                </c:pt>
                <c:pt idx="10">
                  <c:v>321321.18121976021</c:v>
                </c:pt>
                <c:pt idx="11">
                  <c:v>373845.95035755006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โรงอาหาร'!$C$4:$C$15</c:f>
              <c:numCache>
                <c:formatCode>#,##0.00</c:formatCode>
                <c:ptCount val="12"/>
                <c:pt idx="0">
                  <c:v>1064</c:v>
                </c:pt>
                <c:pt idx="1">
                  <c:v>4372</c:v>
                </c:pt>
                <c:pt idx="2">
                  <c:v>3800</c:v>
                </c:pt>
                <c:pt idx="3">
                  <c:v>111</c:v>
                </c:pt>
                <c:pt idx="4">
                  <c:v>3143</c:v>
                </c:pt>
                <c:pt idx="5">
                  <c:v>4350</c:v>
                </c:pt>
                <c:pt idx="6">
                  <c:v>441</c:v>
                </c:pt>
                <c:pt idx="7">
                  <c:v>6274</c:v>
                </c:pt>
                <c:pt idx="8">
                  <c:v>4512.3</c:v>
                </c:pt>
                <c:pt idx="9">
                  <c:v>3522.7</c:v>
                </c:pt>
                <c:pt idx="10">
                  <c:v>6296</c:v>
                </c:pt>
                <c:pt idx="11">
                  <c:v>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'กราฟ66-67 โรงอาหาร'!$E$3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โรงอาหาร'!$E$4:$E$15</c:f>
              <c:numCache>
                <c:formatCode>#,##0.00</c:formatCode>
                <c:ptCount val="12"/>
                <c:pt idx="0">
                  <c:v>1374</c:v>
                </c:pt>
                <c:pt idx="1">
                  <c:v>3485</c:v>
                </c:pt>
                <c:pt idx="2">
                  <c:v>3111</c:v>
                </c:pt>
                <c:pt idx="3">
                  <c:v>2521</c:v>
                </c:pt>
                <c:pt idx="4">
                  <c:v>1982</c:v>
                </c:pt>
                <c:pt idx="5">
                  <c:v>1231</c:v>
                </c:pt>
                <c:pt idx="6">
                  <c:v>3307</c:v>
                </c:pt>
                <c:pt idx="7">
                  <c:v>2899</c:v>
                </c:pt>
                <c:pt idx="8">
                  <c:v>3765</c:v>
                </c:pt>
                <c:pt idx="9">
                  <c:v>3865</c:v>
                </c:pt>
                <c:pt idx="10">
                  <c:v>3121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โรงอาหาร'!$C$32:$C$43</c:f>
              <c:numCache>
                <c:formatCode>#,##0.00</c:formatCode>
                <c:ptCount val="12"/>
                <c:pt idx="0">
                  <c:v>5762.4243723200007</c:v>
                </c:pt>
                <c:pt idx="1">
                  <c:v>24368.321634039999</c:v>
                </c:pt>
                <c:pt idx="2">
                  <c:v>21125.410717999999</c:v>
                </c:pt>
                <c:pt idx="3">
                  <c:v>623.10216854999999</c:v>
                </c:pt>
                <c:pt idx="4">
                  <c:v>15501.84293434</c:v>
                </c:pt>
                <c:pt idx="5">
                  <c:v>21822.094202999997</c:v>
                </c:pt>
                <c:pt idx="6">
                  <c:v>2188.5034777199999</c:v>
                </c:pt>
                <c:pt idx="7">
                  <c:v>30904.1749494</c:v>
                </c:pt>
                <c:pt idx="8">
                  <c:v>18877.33249194</c:v>
                </c:pt>
                <c:pt idx="9">
                  <c:v>14482.977047857998</c:v>
                </c:pt>
                <c:pt idx="10">
                  <c:v>26105.462664639999</c:v>
                </c:pt>
                <c:pt idx="11">
                  <c:v>17147.481564000002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'กราฟ66-67 โรงอาหาร'!$E$31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โรงอาหาร'!$E$32:$E$43</c:f>
              <c:numCache>
                <c:formatCode>#,##0.00</c:formatCode>
                <c:ptCount val="12"/>
                <c:pt idx="0">
                  <c:v>5848.74744594</c:v>
                </c:pt>
                <c:pt idx="1">
                  <c:v>15238.527031</c:v>
                </c:pt>
                <c:pt idx="2">
                  <c:v>13549.884187170001</c:v>
                </c:pt>
                <c:pt idx="3">
                  <c:v>11272.609600979999</c:v>
                </c:pt>
                <c:pt idx="4">
                  <c:v>8694.6750597999999</c:v>
                </c:pt>
                <c:pt idx="5">
                  <c:v>5349.9519125500001</c:v>
                </c:pt>
                <c:pt idx="6">
                  <c:v>14780.415360909999</c:v>
                </c:pt>
                <c:pt idx="7">
                  <c:v>12710.63978587</c:v>
                </c:pt>
                <c:pt idx="8">
                  <c:v>16507.716331650001</c:v>
                </c:pt>
                <c:pt idx="9">
                  <c:v>16998.115361350003</c:v>
                </c:pt>
                <c:pt idx="10">
                  <c:v>13653.28115192</c:v>
                </c:pt>
                <c:pt idx="11">
                  <c:v>29493.735944400003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สระว่ายน้ำ'!$C$4:$C$15</c:f>
              <c:numCache>
                <c:formatCode>#,##0.00</c:formatCode>
                <c:ptCount val="12"/>
                <c:pt idx="0">
                  <c:v>5100</c:v>
                </c:pt>
                <c:pt idx="1">
                  <c:v>3228</c:v>
                </c:pt>
                <c:pt idx="2">
                  <c:v>3250</c:v>
                </c:pt>
                <c:pt idx="3">
                  <c:v>5712</c:v>
                </c:pt>
                <c:pt idx="4">
                  <c:v>6350</c:v>
                </c:pt>
                <c:pt idx="5">
                  <c:v>5100</c:v>
                </c:pt>
                <c:pt idx="6">
                  <c:v>6127</c:v>
                </c:pt>
                <c:pt idx="7">
                  <c:v>7150</c:v>
                </c:pt>
                <c:pt idx="8">
                  <c:v>5450</c:v>
                </c:pt>
                <c:pt idx="9">
                  <c:v>5300</c:v>
                </c:pt>
                <c:pt idx="10">
                  <c:v>7234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'กราฟ66-67 สระว่ายน้ำ'!$E$3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สระว่ายน้ำ'!$E$4:$E$15</c:f>
              <c:numCache>
                <c:formatCode>#,##0.00</c:formatCode>
                <c:ptCount val="12"/>
                <c:pt idx="0">
                  <c:v>4100</c:v>
                </c:pt>
                <c:pt idx="1">
                  <c:v>6100</c:v>
                </c:pt>
                <c:pt idx="2">
                  <c:v>5700</c:v>
                </c:pt>
                <c:pt idx="3">
                  <c:v>4025</c:v>
                </c:pt>
                <c:pt idx="4">
                  <c:v>5198</c:v>
                </c:pt>
                <c:pt idx="5">
                  <c:v>5700</c:v>
                </c:pt>
                <c:pt idx="6">
                  <c:v>9200</c:v>
                </c:pt>
                <c:pt idx="7">
                  <c:v>2200</c:v>
                </c:pt>
                <c:pt idx="8">
                  <c:v>4650</c:v>
                </c:pt>
                <c:pt idx="9">
                  <c:v>4250</c:v>
                </c:pt>
                <c:pt idx="10">
                  <c:v>3650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สระว่ายน้ำ'!$C$32:$C$43</c:f>
              <c:numCache>
                <c:formatCode>#,##0.00</c:formatCode>
                <c:ptCount val="12"/>
                <c:pt idx="0">
                  <c:v>27620.643137999999</c:v>
                </c:pt>
                <c:pt idx="1">
                  <c:v>17991.981297959999</c:v>
                </c:pt>
                <c:pt idx="2">
                  <c:v>18067.785482499999</c:v>
                </c:pt>
                <c:pt idx="3">
                  <c:v>32064.5007816</c:v>
                </c:pt>
                <c:pt idx="4">
                  <c:v>31319.345412999999</c:v>
                </c:pt>
                <c:pt idx="5">
                  <c:v>25584.524237999998</c:v>
                </c:pt>
                <c:pt idx="6">
                  <c:v>30405.806820839996</c:v>
                </c:pt>
                <c:pt idx="7">
                  <c:v>35219.134664999998</c:v>
                </c:pt>
                <c:pt idx="8">
                  <c:v>22800.22651</c:v>
                </c:pt>
                <c:pt idx="9">
                  <c:v>21790.041261999999</c:v>
                </c:pt>
                <c:pt idx="10">
                  <c:v>29994.745380560002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'กราฟ66-67 สระว่ายน้ำ'!$E$31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สระว่ายน้ำ'!$E$32:$E$43</c:f>
              <c:numCache>
                <c:formatCode>#,##0.00</c:formatCode>
                <c:ptCount val="12"/>
                <c:pt idx="0">
                  <c:v>17452.594271000002</c:v>
                </c:pt>
                <c:pt idx="1">
                  <c:v>26672.888059999997</c:v>
                </c:pt>
                <c:pt idx="2">
                  <c:v>24826.210179000002</c:v>
                </c:pt>
                <c:pt idx="3">
                  <c:v>17997.720604499998</c:v>
                </c:pt>
                <c:pt idx="4">
                  <c:v>22802.684642199998</c:v>
                </c:pt>
                <c:pt idx="5">
                  <c:v>24772.319985000002</c:v>
                </c:pt>
                <c:pt idx="6">
                  <c:v>41118.784796</c:v>
                </c:pt>
                <c:pt idx="7">
                  <c:v>9645.880486</c:v>
                </c:pt>
                <c:pt idx="8">
                  <c:v>20388.016186500001</c:v>
                </c:pt>
                <c:pt idx="9">
                  <c:v>18691.329957500002</c:v>
                </c:pt>
                <c:pt idx="10">
                  <c:v>15967.470748000002</c:v>
                </c:pt>
                <c:pt idx="11">
                  <c:v>1415.0173892400001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'!$C$4:$C$15</c:f>
              <c:numCache>
                <c:formatCode>#,##0.00</c:formatCode>
                <c:ptCount val="12"/>
                <c:pt idx="0">
                  <c:v>29046.190000000002</c:v>
                </c:pt>
                <c:pt idx="1">
                  <c:v>26227.89</c:v>
                </c:pt>
                <c:pt idx="2">
                  <c:v>28319.3</c:v>
                </c:pt>
                <c:pt idx="3">
                  <c:v>34099.089999999997</c:v>
                </c:pt>
                <c:pt idx="4">
                  <c:v>41619.379999999997</c:v>
                </c:pt>
                <c:pt idx="5">
                  <c:v>37559.910000000003</c:v>
                </c:pt>
                <c:pt idx="6">
                  <c:v>44725.75</c:v>
                </c:pt>
                <c:pt idx="7">
                  <c:v>43963.95</c:v>
                </c:pt>
                <c:pt idx="8">
                  <c:v>43102.46</c:v>
                </c:pt>
                <c:pt idx="9">
                  <c:v>39609.93</c:v>
                </c:pt>
                <c:pt idx="10">
                  <c:v>36565.71</c:v>
                </c:pt>
                <c:pt idx="11">
                  <c:v>22290.63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'กราฟ66-67 สำนักงานมหาวิทยาลัย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'!$E$4:$E$15</c:f>
              <c:numCache>
                <c:formatCode>#,##0.00</c:formatCode>
                <c:ptCount val="12"/>
                <c:pt idx="0">
                  <c:v>26913.16</c:v>
                </c:pt>
                <c:pt idx="1">
                  <c:v>26541.61</c:v>
                </c:pt>
                <c:pt idx="2">
                  <c:v>33114.71</c:v>
                </c:pt>
                <c:pt idx="3">
                  <c:v>45677.31</c:v>
                </c:pt>
                <c:pt idx="4">
                  <c:v>45142.59</c:v>
                </c:pt>
                <c:pt idx="5">
                  <c:v>42515.78</c:v>
                </c:pt>
                <c:pt idx="6">
                  <c:v>40398.57</c:v>
                </c:pt>
                <c:pt idx="7">
                  <c:v>43453.799999999996</c:v>
                </c:pt>
                <c:pt idx="8">
                  <c:v>44044.5</c:v>
                </c:pt>
                <c:pt idx="9">
                  <c:v>40359.300000000003</c:v>
                </c:pt>
                <c:pt idx="10">
                  <c:v>31747.61</c:v>
                </c:pt>
                <c:pt idx="11">
                  <c:v>21575.809999999998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'!$C$32:$C$43</c:f>
              <c:numCache>
                <c:formatCode>#,##0.00</c:formatCode>
                <c:ptCount val="12"/>
                <c:pt idx="0">
                  <c:v>157379.1679127122</c:v>
                </c:pt>
                <c:pt idx="1">
                  <c:v>146141.27159836231</c:v>
                </c:pt>
                <c:pt idx="2">
                  <c:v>157444.14935294297</c:v>
                </c:pt>
                <c:pt idx="3">
                  <c:v>191378.25061347449</c:v>
                </c:pt>
                <c:pt idx="4">
                  <c:v>205244.97425466438</c:v>
                </c:pt>
                <c:pt idx="5">
                  <c:v>188463.3217257158</c:v>
                </c:pt>
                <c:pt idx="6">
                  <c:v>221916.39977492995</c:v>
                </c:pt>
                <c:pt idx="7">
                  <c:v>216630.151305445</c:v>
                </c:pt>
                <c:pt idx="8">
                  <c:v>180265.355367588</c:v>
                </c:pt>
                <c:pt idx="9">
                  <c:v>162830.21701676218</c:v>
                </c:pt>
                <c:pt idx="10">
                  <c:v>151671.60651675641</c:v>
                </c:pt>
                <c:pt idx="11">
                  <c:v>90129.039558230521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'กราฟ66-67 สำนักงานมหาวิทยาลัย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'!$E$32:$E$43</c:f>
              <c:numCache>
                <c:formatCode>#,##0.00</c:formatCode>
                <c:ptCount val="12"/>
                <c:pt idx="0">
                  <c:v>114599.79286278957</c:v>
                </c:pt>
                <c:pt idx="1">
                  <c:v>116024.223717206</c:v>
                </c:pt>
                <c:pt idx="2">
                  <c:v>144285.80951067369</c:v>
                </c:pt>
                <c:pt idx="3">
                  <c:v>204222.84150054777</c:v>
                </c:pt>
                <c:pt idx="4">
                  <c:v>198077.02010765098</c:v>
                </c:pt>
                <c:pt idx="5">
                  <c:v>184828.09914631894</c:v>
                </c:pt>
                <c:pt idx="6">
                  <c:v>180567.30374617409</c:v>
                </c:pt>
                <c:pt idx="7">
                  <c:v>190450.49796292395</c:v>
                </c:pt>
                <c:pt idx="8">
                  <c:v>193034.239003025</c:v>
                </c:pt>
                <c:pt idx="9">
                  <c:v>177532.23658935699</c:v>
                </c:pt>
                <c:pt idx="10">
                  <c:v>138821.52636604721</c:v>
                </c:pt>
                <c:pt idx="11">
                  <c:v>91941.977977721705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ส่วนกลาง'!$C$4:$C$15</c:f>
              <c:numCache>
                <c:formatCode>#,##0.00</c:formatCode>
                <c:ptCount val="12"/>
                <c:pt idx="0">
                  <c:v>99099.840000000026</c:v>
                </c:pt>
                <c:pt idx="1">
                  <c:v>130431.77000000011</c:v>
                </c:pt>
                <c:pt idx="2">
                  <c:v>124071.60999999983</c:v>
                </c:pt>
                <c:pt idx="3">
                  <c:v>117312.00000000004</c:v>
                </c:pt>
                <c:pt idx="4">
                  <c:v>83714.06999999992</c:v>
                </c:pt>
                <c:pt idx="5">
                  <c:v>129935.35999999993</c:v>
                </c:pt>
                <c:pt idx="6">
                  <c:v>219090.35000000012</c:v>
                </c:pt>
                <c:pt idx="7">
                  <c:v>170633.85999999993</c:v>
                </c:pt>
                <c:pt idx="8">
                  <c:v>174486.51999999996</c:v>
                </c:pt>
                <c:pt idx="9">
                  <c:v>160929.13000000003</c:v>
                </c:pt>
                <c:pt idx="10">
                  <c:v>119879.85000000002</c:v>
                </c:pt>
                <c:pt idx="11">
                  <c:v>173569.01000000007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'กราฟ66-67 ส่วนกลาง'!$E$3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ส่วนกลาง'!$E$4:$E$15</c:f>
              <c:numCache>
                <c:formatCode>#,##0.00</c:formatCode>
                <c:ptCount val="12"/>
                <c:pt idx="0">
                  <c:v>98783.46</c:v>
                </c:pt>
                <c:pt idx="1">
                  <c:v>155725.86999999991</c:v>
                </c:pt>
                <c:pt idx="2">
                  <c:v>112388.78999999989</c:v>
                </c:pt>
                <c:pt idx="3">
                  <c:v>129763.69000000002</c:v>
                </c:pt>
                <c:pt idx="4">
                  <c:v>119055.23000000003</c:v>
                </c:pt>
                <c:pt idx="5">
                  <c:v>98180.670000000013</c:v>
                </c:pt>
                <c:pt idx="6">
                  <c:v>198361.39</c:v>
                </c:pt>
                <c:pt idx="7">
                  <c:v>195064.84000000003</c:v>
                </c:pt>
                <c:pt idx="8">
                  <c:v>184611.33000000005</c:v>
                </c:pt>
                <c:pt idx="9">
                  <c:v>165317.17000000001</c:v>
                </c:pt>
                <c:pt idx="10">
                  <c:v>121148.46000000002</c:v>
                </c:pt>
                <c:pt idx="11">
                  <c:v>137841.55000000005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ส่วนกลาง'!$C$31:$C$42</c:f>
              <c:numCache>
                <c:formatCode>#,##0.00</c:formatCode>
                <c:ptCount val="12"/>
                <c:pt idx="0">
                  <c:v>536963.90307944163</c:v>
                </c:pt>
                <c:pt idx="1">
                  <c:v>726713.22919058194</c:v>
                </c:pt>
                <c:pt idx="2">
                  <c:v>689802.66268286225</c:v>
                </c:pt>
                <c:pt idx="3">
                  <c:v>658242.43690548826</c:v>
                </c:pt>
                <c:pt idx="4">
                  <c:v>353275.98852792464</c:v>
                </c:pt>
                <c:pt idx="5">
                  <c:v>652110.32831928134</c:v>
                </c:pt>
                <c:pt idx="6">
                  <c:v>1086974.3954051689</c:v>
                </c:pt>
                <c:pt idx="7">
                  <c:v>840843.83121320058</c:v>
                </c:pt>
                <c:pt idx="8">
                  <c:v>729683.05441078602</c:v>
                </c:pt>
                <c:pt idx="9">
                  <c:v>661527.31703393604</c:v>
                </c:pt>
                <c:pt idx="10">
                  <c:v>497341.23107197258</c:v>
                </c:pt>
                <c:pt idx="11">
                  <c:v>701747.54222155048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'กราฟ66-67 ส่วนกลาง'!$E$30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ส่วนกลาง'!$E$31:$E$42</c:f>
              <c:numCache>
                <c:formatCode>#,##0.00</c:formatCode>
                <c:ptCount val="12"/>
                <c:pt idx="0">
                  <c:v>420663.25178975996</c:v>
                </c:pt>
                <c:pt idx="1">
                  <c:v>680759.35039031564</c:v>
                </c:pt>
                <c:pt idx="2">
                  <c:v>489811.37906794646</c:v>
                </c:pt>
                <c:pt idx="3">
                  <c:v>580108.46255725564</c:v>
                </c:pt>
                <c:pt idx="4">
                  <c:v>522535.04660325113</c:v>
                </c:pt>
                <c:pt idx="5">
                  <c:v>426995.32256219006</c:v>
                </c:pt>
                <c:pt idx="6">
                  <c:v>886616.15722815401</c:v>
                </c:pt>
                <c:pt idx="7">
                  <c:v>854792.62241748523</c:v>
                </c:pt>
                <c:pt idx="8">
                  <c:v>809018.99135206616</c:v>
                </c:pt>
                <c:pt idx="9">
                  <c:v>727221.39512071374</c:v>
                </c:pt>
                <c:pt idx="10">
                  <c:v>529625.19191725203</c:v>
                </c:pt>
                <c:pt idx="11">
                  <c:v>587364.29275205778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B-4DE4-BD4A-0A5F85EE508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B-4DE4-BD4A-0A5F85EE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ฟาร์มพร้าว1'!$C$32:$C$43</c:f>
              <c:numCache>
                <c:formatCode>#,##0.00</c:formatCode>
                <c:ptCount val="12"/>
                <c:pt idx="0">
                  <c:v>8820.6200000000008</c:v>
                </c:pt>
                <c:pt idx="1">
                  <c:v>13118.75</c:v>
                </c:pt>
                <c:pt idx="2">
                  <c:v>14660.470000000001</c:v>
                </c:pt>
                <c:pt idx="3">
                  <c:v>15548.12</c:v>
                </c:pt>
                <c:pt idx="4">
                  <c:v>12469.56</c:v>
                </c:pt>
                <c:pt idx="5">
                  <c:v>13315.460000000001</c:v>
                </c:pt>
                <c:pt idx="6">
                  <c:v>18143.289999999997</c:v>
                </c:pt>
                <c:pt idx="7">
                  <c:v>14161.35</c:v>
                </c:pt>
                <c:pt idx="8">
                  <c:v>20685.48</c:v>
                </c:pt>
                <c:pt idx="9">
                  <c:v>35069.049999999996</c:v>
                </c:pt>
                <c:pt idx="10">
                  <c:v>30069.129999999997</c:v>
                </c:pt>
                <c:pt idx="11">
                  <c:v>61984.78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D6-8DB5-EBABD05829E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8-4DD6-8DB5-EBABD05829EC}"/>
            </c:ext>
          </c:extLst>
        </c:ser>
        <c:ser>
          <c:idx val="2"/>
          <c:order val="2"/>
          <c:tx>
            <c:strRef>
              <c:f>'กราฟ66-67 ฟาร์มพร้าว1'!$E$31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ฟาร์มพร้าว1'!$E$32:$E$43</c:f>
              <c:numCache>
                <c:formatCode>#,##0.00</c:formatCode>
                <c:ptCount val="12"/>
                <c:pt idx="0">
                  <c:v>41293.299999999996</c:v>
                </c:pt>
                <c:pt idx="1">
                  <c:v>44651.63</c:v>
                </c:pt>
                <c:pt idx="2">
                  <c:v>65487.31</c:v>
                </c:pt>
                <c:pt idx="3">
                  <c:v>42340.21</c:v>
                </c:pt>
                <c:pt idx="4">
                  <c:v>45748.7</c:v>
                </c:pt>
                <c:pt idx="5">
                  <c:v>47965.64</c:v>
                </c:pt>
                <c:pt idx="6">
                  <c:v>55497.56</c:v>
                </c:pt>
                <c:pt idx="7">
                  <c:v>52592.18</c:v>
                </c:pt>
                <c:pt idx="8">
                  <c:v>22508.93</c:v>
                </c:pt>
                <c:pt idx="9">
                  <c:v>27181.43</c:v>
                </c:pt>
                <c:pt idx="10">
                  <c:v>27653.859999999997</c:v>
                </c:pt>
                <c:pt idx="11">
                  <c:v>14642.57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8-4DD6-8DB5-EBABD058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E6-44FC-82AC-F7C731F61868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E6-44FC-82AC-F7C731F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7-4D2C-8A36-9F87AE206672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7-4D2C-8A36-9F87AE20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A-4AA2-831A-50C5372EBDAC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A-4AA2-831A-50C5372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E4-4686-B658-82C41A183752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4-4686-B658-82C41A18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3A-40FB-88A8-31EF0B9BA0C4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3A-40FB-88A8-31EF0B9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0F-40C8-99CA-35C20EA21629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0F-40C8-99CA-35C20EA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3-4C0A-AAEB-DEE9FFE760F3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3-4C0A-AAEB-DEE9FFE7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5C-418B-987C-3FBB5DB78B3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5C-418B-987C-3FBB5DB7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6-4022-B251-7E7CF9A8115D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6-4022-B251-7E7CF9A8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B3-491A-BD53-A0CBD62494C5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B3-491A-BD53-A0CBD624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ฟาร์มบ้านโปง'!$C$4:$C$15</c:f>
              <c:numCache>
                <c:formatCode>#,##0.00</c:formatCode>
                <c:ptCount val="12"/>
                <c:pt idx="0">
                  <c:v>41373.449999999997</c:v>
                </c:pt>
                <c:pt idx="1">
                  <c:v>43026.52</c:v>
                </c:pt>
                <c:pt idx="2">
                  <c:v>51509.38</c:v>
                </c:pt>
                <c:pt idx="3">
                  <c:v>58047.01</c:v>
                </c:pt>
                <c:pt idx="4">
                  <c:v>50042.36</c:v>
                </c:pt>
                <c:pt idx="5">
                  <c:v>39951.81</c:v>
                </c:pt>
                <c:pt idx="6">
                  <c:v>52013.299999999996</c:v>
                </c:pt>
                <c:pt idx="7">
                  <c:v>47112.65</c:v>
                </c:pt>
                <c:pt idx="8">
                  <c:v>47797.47</c:v>
                </c:pt>
                <c:pt idx="9">
                  <c:v>47993.11</c:v>
                </c:pt>
                <c:pt idx="10">
                  <c:v>44117.98</c:v>
                </c:pt>
                <c:pt idx="11">
                  <c:v>39737.759999999995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EC5-A28D-F96C40A07580}"/>
            </c:ext>
          </c:extLst>
        </c:ser>
        <c:ser>
          <c:idx val="1"/>
          <c:order val="1"/>
          <c:tx>
            <c:strRef>
              <c:f>'กราฟ66-67 ฟาร์มบ้านโปง'!$E$3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ฟาร์มบ้านโปง'!$E$4:$E$15</c:f>
              <c:numCache>
                <c:formatCode>#,##0.00</c:formatCode>
                <c:ptCount val="12"/>
                <c:pt idx="0">
                  <c:v>32362.16</c:v>
                </c:pt>
                <c:pt idx="1">
                  <c:v>30501.5</c:v>
                </c:pt>
                <c:pt idx="2">
                  <c:v>41288.050000000003</c:v>
                </c:pt>
                <c:pt idx="3">
                  <c:v>51188.69</c:v>
                </c:pt>
                <c:pt idx="4">
                  <c:v>52333.27</c:v>
                </c:pt>
                <c:pt idx="5">
                  <c:v>39337.17</c:v>
                </c:pt>
                <c:pt idx="6">
                  <c:v>34811.71</c:v>
                </c:pt>
                <c:pt idx="7">
                  <c:v>34151.29</c:v>
                </c:pt>
                <c:pt idx="8">
                  <c:v>33111.93</c:v>
                </c:pt>
                <c:pt idx="9">
                  <c:v>39598.660000000003</c:v>
                </c:pt>
                <c:pt idx="10">
                  <c:v>30219.43</c:v>
                </c:pt>
                <c:pt idx="11">
                  <c:v>30317.9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EC5-A28D-F96C40A0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C3-4A9C-8356-F8E96E4C9DE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C3-4A9C-8356-F8E96E4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C0-4B0A-B4DD-A567F1BC9CD5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C0-4B0A-B4DD-A567F1BC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F9-460A-8739-FEE51C59980C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F9-460A-8739-FEE51C59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F6-46F7-877B-F74D68010A78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F6-46F7-877B-F74D6801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7D-4D6B-83AA-A6F2A0D208D9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7D-4D6B-83AA-A6F2A0D2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F9-486C-ABC6-D79B8AA524B6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F9-486C-ABC6-D79B8AA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1-4F3F-BD3D-0EA14BFA8432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511-4F3F-BD3D-0EA14BF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28-474A-B41A-8B14D3701D67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28-474A-B41A-8B14D370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05-4301-B853-309127D3E787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05-4301-B853-309127D3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70-461E-AC03-5083636B5CFE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70-461E-AC03-5083636B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ฟาร์มบ้านโปง'!$C$32:$C$43</c:f>
              <c:numCache>
                <c:formatCode>#,##0.00</c:formatCode>
                <c:ptCount val="12"/>
                <c:pt idx="0">
                  <c:v>234158.63</c:v>
                </c:pt>
                <c:pt idx="1">
                  <c:v>243424.91999999998</c:v>
                </c:pt>
                <c:pt idx="2">
                  <c:v>291920.72000000003</c:v>
                </c:pt>
                <c:pt idx="3">
                  <c:v>324792.3</c:v>
                </c:pt>
                <c:pt idx="4">
                  <c:v>250745.90999999997</c:v>
                </c:pt>
                <c:pt idx="5">
                  <c:v>203872.93</c:v>
                </c:pt>
                <c:pt idx="6">
                  <c:v>261916.53999999998</c:v>
                </c:pt>
                <c:pt idx="7">
                  <c:v>236714.15999999997</c:v>
                </c:pt>
                <c:pt idx="8">
                  <c:v>203241.69</c:v>
                </c:pt>
                <c:pt idx="9">
                  <c:v>200757.05000000002</c:v>
                </c:pt>
                <c:pt idx="10">
                  <c:v>187763.45</c:v>
                </c:pt>
                <c:pt idx="11">
                  <c:v>166148.91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A-476C-85F0-73D9C09E89B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A-476C-85F0-73D9C09E89BE}"/>
            </c:ext>
          </c:extLst>
        </c:ser>
        <c:ser>
          <c:idx val="2"/>
          <c:order val="2"/>
          <c:tx>
            <c:strRef>
              <c:f>'กราฟ66-67 ฟาร์มบ้านโปง'!$E$31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ฟาร์มบ้านโปง'!$E$32:$E$43</c:f>
              <c:numCache>
                <c:formatCode>#,##0.00</c:formatCode>
                <c:ptCount val="12"/>
                <c:pt idx="0">
                  <c:v>144768.24</c:v>
                </c:pt>
                <c:pt idx="1">
                  <c:v>138944.28999999998</c:v>
                </c:pt>
                <c:pt idx="2">
                  <c:v>184353.18999999997</c:v>
                </c:pt>
                <c:pt idx="3">
                  <c:v>231452.44999999998</c:v>
                </c:pt>
                <c:pt idx="4">
                  <c:v>234472.52</c:v>
                </c:pt>
                <c:pt idx="5">
                  <c:v>176044.71999999997</c:v>
                </c:pt>
                <c:pt idx="6">
                  <c:v>156979.96000000002</c:v>
                </c:pt>
                <c:pt idx="7">
                  <c:v>150781.69</c:v>
                </c:pt>
                <c:pt idx="8">
                  <c:v>149569.16</c:v>
                </c:pt>
                <c:pt idx="9">
                  <c:v>178829.58</c:v>
                </c:pt>
                <c:pt idx="10">
                  <c:v>138367.86000000002</c:v>
                </c:pt>
                <c:pt idx="11">
                  <c:v>133420.84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A-476C-85F0-73D9C09E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B-4598-B168-E927ADB59B40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B-4598-B168-E927ADB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3-4905-84EA-9F93F0E10204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3-4905-84EA-9F93F0E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EC-4B7D-A9DB-BB9C1178A06F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EC-4B7D-A9DB-BB9C1178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07-4F7B-9474-412D63E86FC8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07-4F7B-9474-412D63E8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B-4316-B084-0BCB777D9D82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B-4316-B084-0BCB777D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4-41F0-BC05-3D79B46388CF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4-41F0-BC05-3D79B463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5-483A-A79A-6EDD6B4D8171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5-483A-A79A-6EDD6B4D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C-4DA8-8D5D-90C2D557854C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C-4DA8-8D5D-90C2D557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2C-4D4B-9597-48AB9ADB5657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2C-4D4B-9597-48AB9ADB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A4-46FA-88CC-EFC757DECDC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A4-46FA-88CC-EFC757D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'กราฟ66-67โครงการแปรรูปผลิต'!$C$4:$C$15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269-B899-29A7D513A661}"/>
            </c:ext>
          </c:extLst>
        </c:ser>
        <c:ser>
          <c:idx val="1"/>
          <c:order val="1"/>
          <c:tx>
            <c:strRef>
              <c:f>'กราฟ66-67โครงการแปรรูปผลิต'!$E$3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'กราฟ66-67โครงการแปรรูปผลิต'!$E$4:$E$15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269-B899-29A7D513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D-430C-BC69-038A4762392C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9D-430C-BC69-038A476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AF-4B8C-B736-6BAFD64DC658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AF-4B8C-B736-6BAFD64D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C-41BA-87A5-DB53F97D5FF5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C-41BA-87A5-DB53F97D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FA-4071-83E4-C3A91AD599C3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FA-4071-83E4-C3A91AD5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F6-4CC4-9921-1FAB8549E75E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F6-4CC4-9921-1FAB8549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C7-4D1D-AB94-1656BFC64082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7-4D1D-AB94-1656BFC6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26-4684-A865-394D0F56241B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26-4684-A865-394D0F56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B5-45DB-B0F8-4EB603FD39B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B5-45DB-B0F8-4EB603FD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50B-9C6C-CFB157FE09C4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69-450B-9C6C-CFB157F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2D-491C-8E58-4DE6DA1522BF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2D-491C-8E58-4DE6DA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26" Type="http://schemas.openxmlformats.org/officeDocument/2006/relationships/chart" Target="../charts/chart84.xml"/><Relationship Id="rId39" Type="http://schemas.openxmlformats.org/officeDocument/2006/relationships/chart" Target="../charts/chart97.xml"/><Relationship Id="rId21" Type="http://schemas.openxmlformats.org/officeDocument/2006/relationships/chart" Target="../charts/chart79.xml"/><Relationship Id="rId34" Type="http://schemas.openxmlformats.org/officeDocument/2006/relationships/chart" Target="../charts/chart92.xml"/><Relationship Id="rId42" Type="http://schemas.openxmlformats.org/officeDocument/2006/relationships/chart" Target="../charts/chart100.xml"/><Relationship Id="rId47" Type="http://schemas.openxmlformats.org/officeDocument/2006/relationships/chart" Target="../charts/chart105.xml"/><Relationship Id="rId50" Type="http://schemas.openxmlformats.org/officeDocument/2006/relationships/chart" Target="../charts/chart108.xml"/><Relationship Id="rId55" Type="http://schemas.openxmlformats.org/officeDocument/2006/relationships/chart" Target="../charts/chart113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9" Type="http://schemas.openxmlformats.org/officeDocument/2006/relationships/chart" Target="../charts/chart87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32" Type="http://schemas.openxmlformats.org/officeDocument/2006/relationships/chart" Target="../charts/chart90.xml"/><Relationship Id="rId37" Type="http://schemas.openxmlformats.org/officeDocument/2006/relationships/chart" Target="../charts/chart95.xml"/><Relationship Id="rId40" Type="http://schemas.openxmlformats.org/officeDocument/2006/relationships/chart" Target="../charts/chart98.xml"/><Relationship Id="rId45" Type="http://schemas.openxmlformats.org/officeDocument/2006/relationships/chart" Target="../charts/chart103.xml"/><Relationship Id="rId53" Type="http://schemas.openxmlformats.org/officeDocument/2006/relationships/chart" Target="../charts/chart111.xml"/><Relationship Id="rId58" Type="http://schemas.openxmlformats.org/officeDocument/2006/relationships/chart" Target="../charts/chart116.xml"/><Relationship Id="rId5" Type="http://schemas.openxmlformats.org/officeDocument/2006/relationships/chart" Target="../charts/chart63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Relationship Id="rId27" Type="http://schemas.openxmlformats.org/officeDocument/2006/relationships/chart" Target="../charts/chart85.xml"/><Relationship Id="rId30" Type="http://schemas.openxmlformats.org/officeDocument/2006/relationships/chart" Target="../charts/chart88.xml"/><Relationship Id="rId35" Type="http://schemas.openxmlformats.org/officeDocument/2006/relationships/chart" Target="../charts/chart93.xml"/><Relationship Id="rId43" Type="http://schemas.openxmlformats.org/officeDocument/2006/relationships/chart" Target="../charts/chart101.xml"/><Relationship Id="rId48" Type="http://schemas.openxmlformats.org/officeDocument/2006/relationships/chart" Target="../charts/chart106.xml"/><Relationship Id="rId56" Type="http://schemas.openxmlformats.org/officeDocument/2006/relationships/chart" Target="../charts/chart114.xml"/><Relationship Id="rId8" Type="http://schemas.openxmlformats.org/officeDocument/2006/relationships/chart" Target="../charts/chart66.xml"/><Relationship Id="rId51" Type="http://schemas.openxmlformats.org/officeDocument/2006/relationships/chart" Target="../charts/chart109.xml"/><Relationship Id="rId3" Type="http://schemas.openxmlformats.org/officeDocument/2006/relationships/chart" Target="../charts/chart61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5" Type="http://schemas.openxmlformats.org/officeDocument/2006/relationships/chart" Target="../charts/chart83.xml"/><Relationship Id="rId33" Type="http://schemas.openxmlformats.org/officeDocument/2006/relationships/chart" Target="../charts/chart91.xml"/><Relationship Id="rId38" Type="http://schemas.openxmlformats.org/officeDocument/2006/relationships/chart" Target="../charts/chart96.xml"/><Relationship Id="rId46" Type="http://schemas.openxmlformats.org/officeDocument/2006/relationships/chart" Target="../charts/chart104.xml"/><Relationship Id="rId59" Type="http://schemas.openxmlformats.org/officeDocument/2006/relationships/chart" Target="../charts/chart117.xml"/><Relationship Id="rId20" Type="http://schemas.openxmlformats.org/officeDocument/2006/relationships/chart" Target="../charts/chart78.xml"/><Relationship Id="rId41" Type="http://schemas.openxmlformats.org/officeDocument/2006/relationships/chart" Target="../charts/chart99.xml"/><Relationship Id="rId54" Type="http://schemas.openxmlformats.org/officeDocument/2006/relationships/chart" Target="../charts/chart112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28" Type="http://schemas.openxmlformats.org/officeDocument/2006/relationships/chart" Target="../charts/chart86.xml"/><Relationship Id="rId36" Type="http://schemas.openxmlformats.org/officeDocument/2006/relationships/chart" Target="../charts/chart94.xml"/><Relationship Id="rId49" Type="http://schemas.openxmlformats.org/officeDocument/2006/relationships/chart" Target="../charts/chart107.xml"/><Relationship Id="rId57" Type="http://schemas.openxmlformats.org/officeDocument/2006/relationships/chart" Target="../charts/chart115.xml"/><Relationship Id="rId10" Type="http://schemas.openxmlformats.org/officeDocument/2006/relationships/chart" Target="../charts/chart68.xml"/><Relationship Id="rId31" Type="http://schemas.openxmlformats.org/officeDocument/2006/relationships/chart" Target="../charts/chart89.xml"/><Relationship Id="rId44" Type="http://schemas.openxmlformats.org/officeDocument/2006/relationships/chart" Target="../charts/chart102.xml"/><Relationship Id="rId52" Type="http://schemas.openxmlformats.org/officeDocument/2006/relationships/chart" Target="../charts/chart110.xml"/><Relationship Id="rId60" Type="http://schemas.openxmlformats.org/officeDocument/2006/relationships/chart" Target="../charts/chart118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13" Type="http://schemas.openxmlformats.org/officeDocument/2006/relationships/chart" Target="../charts/chart131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12" Type="http://schemas.openxmlformats.org/officeDocument/2006/relationships/chart" Target="../charts/chart130.xml"/><Relationship Id="rId2" Type="http://schemas.openxmlformats.org/officeDocument/2006/relationships/chart" Target="../charts/chart120.xml"/><Relationship Id="rId16" Type="http://schemas.openxmlformats.org/officeDocument/2006/relationships/chart" Target="../charts/chart134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5" Type="http://schemas.openxmlformats.org/officeDocument/2006/relationships/chart" Target="../charts/chart123.xml"/><Relationship Id="rId15" Type="http://schemas.openxmlformats.org/officeDocument/2006/relationships/chart" Target="../charts/chart133.xml"/><Relationship Id="rId10" Type="http://schemas.openxmlformats.org/officeDocument/2006/relationships/chart" Target="../charts/chart128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Relationship Id="rId14" Type="http://schemas.openxmlformats.org/officeDocument/2006/relationships/chart" Target="../charts/chart13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Relationship Id="rId4" Type="http://schemas.openxmlformats.org/officeDocument/2006/relationships/chart" Target="../charts/chart1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2.xml"/><Relationship Id="rId1" Type="http://schemas.openxmlformats.org/officeDocument/2006/relationships/chart" Target="../charts/chart16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39" name="แผนภูมิ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40" name="แผนภูมิ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41" name="แผนภูมิ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42" name="แผนภูมิ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43" name="แผนภูมิ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44" name="แผนภูมิ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45" name="แผนภูมิ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46" name="แผนภูมิ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47" name="แผนภูมิ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48" name="แผนภูมิ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49" name="แผนภูมิ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50" name="แผนภูมิ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51" name="แผนภูมิ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52" name="แผนภูมิ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53" name="แผนภูมิ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54" name="แผนภูมิ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55" name="แผนภูมิ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56" name="แผนภูมิ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57" name="แผนภูมิ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58" name="แผนภูมิ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59" name="แผนภูมิ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60" name="แผนภูมิ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61" name="แผนภูมิ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24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15240</xdr:colOff>
      <xdr:row>42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429864.18328943418</v>
          </cell>
          <cell r="AF21">
            <v>31089.21</v>
          </cell>
          <cell r="AG21">
            <v>113884.04282954779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150100.5</v>
          </cell>
          <cell r="AG35">
            <v>550387.28567618458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286031.28999999998</v>
          </cell>
          <cell r="AF45">
            <v>23759</v>
          </cell>
          <cell r="AG45">
            <v>86852.32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 refreshError="1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25764.78</v>
          </cell>
          <cell r="E4">
            <v>23348.219999999998</v>
          </cell>
        </row>
        <row r="5">
          <cell r="B5" t="str">
            <v>กุมภาพันธ์</v>
          </cell>
          <cell r="C5">
            <v>23830.149999999998</v>
          </cell>
          <cell r="E5">
            <v>23583.559999999998</v>
          </cell>
        </row>
        <row r="6">
          <cell r="B6" t="str">
            <v>มีนาคม</v>
          </cell>
          <cell r="C6">
            <v>29655.609999999997</v>
          </cell>
          <cell r="E6">
            <v>27382.61</v>
          </cell>
        </row>
        <row r="7">
          <cell r="B7" t="str">
            <v>เมษายน</v>
          </cell>
          <cell r="C7">
            <v>22016.78</v>
          </cell>
          <cell r="E7">
            <v>29023.129999999997</v>
          </cell>
        </row>
        <row r="8">
          <cell r="B8" t="str">
            <v>พฤษภาคม</v>
          </cell>
          <cell r="C8">
            <v>22517.07</v>
          </cell>
          <cell r="E8">
            <v>29602.79</v>
          </cell>
        </row>
        <row r="9">
          <cell r="B9" t="str">
            <v>มิถุนายน</v>
          </cell>
          <cell r="C9">
            <v>22466.579999999998</v>
          </cell>
          <cell r="E9">
            <v>25526.54</v>
          </cell>
        </row>
        <row r="10">
          <cell r="B10" t="str">
            <v>กรกฏาคม</v>
          </cell>
          <cell r="C10">
            <v>29330.059999999998</v>
          </cell>
          <cell r="E10">
            <v>29290.91</v>
          </cell>
        </row>
        <row r="11">
          <cell r="B11" t="str">
            <v>สิงหาคม</v>
          </cell>
          <cell r="C11">
            <v>31670.63</v>
          </cell>
          <cell r="E11">
            <v>28070</v>
          </cell>
        </row>
        <row r="12">
          <cell r="B12" t="str">
            <v>กันยายน</v>
          </cell>
          <cell r="C12">
            <v>31208.55</v>
          </cell>
          <cell r="E12">
            <v>30043.83</v>
          </cell>
        </row>
        <row r="13">
          <cell r="B13" t="str">
            <v>ตุลาคม</v>
          </cell>
          <cell r="C13">
            <v>26247.440000000002</v>
          </cell>
          <cell r="E13">
            <v>28877.489999999998</v>
          </cell>
        </row>
        <row r="14">
          <cell r="B14" t="str">
            <v>พฤศจิกายน</v>
          </cell>
          <cell r="C14">
            <v>23263.46</v>
          </cell>
          <cell r="E14">
            <v>23828.2</v>
          </cell>
        </row>
        <row r="15">
          <cell r="B15" t="str">
            <v>ธันวาคม</v>
          </cell>
          <cell r="C15">
            <v>23430.32</v>
          </cell>
          <cell r="E15">
            <v>26830.28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112096.07</v>
          </cell>
          <cell r="E32">
            <v>141291.34</v>
          </cell>
        </row>
        <row r="33">
          <cell r="B33" t="str">
            <v>กุมภาพันธ์</v>
          </cell>
          <cell r="C33">
            <v>106152.44</v>
          </cell>
          <cell r="E33">
            <v>145229.35999999999</v>
          </cell>
        </row>
        <row r="34">
          <cell r="B34" t="str">
            <v>มีนาคม</v>
          </cell>
          <cell r="C34">
            <v>128046.83000000002</v>
          </cell>
          <cell r="E34">
            <v>167797.27</v>
          </cell>
        </row>
        <row r="35">
          <cell r="B35" t="str">
            <v>เมษายน</v>
          </cell>
          <cell r="C35">
            <v>98115.34</v>
          </cell>
          <cell r="E35">
            <v>180796.87</v>
          </cell>
        </row>
        <row r="36">
          <cell r="B36" t="str">
            <v>พฤษภาคม</v>
          </cell>
          <cell r="C36">
            <v>105893.68000000001</v>
          </cell>
          <cell r="E36">
            <v>160320.22</v>
          </cell>
        </row>
        <row r="37">
          <cell r="B37" t="str">
            <v>มิถุนายน</v>
          </cell>
          <cell r="C37">
            <v>105007.65</v>
          </cell>
          <cell r="E37">
            <v>143355.93</v>
          </cell>
        </row>
        <row r="38">
          <cell r="B38" t="str">
            <v>กรกฏาคม</v>
          </cell>
          <cell r="C38">
            <v>133842.78</v>
          </cell>
          <cell r="E38">
            <v>161935.75000000003</v>
          </cell>
        </row>
        <row r="39">
          <cell r="B39" t="str">
            <v>สิงหาคม</v>
          </cell>
          <cell r="C39">
            <v>146548.03999999998</v>
          </cell>
          <cell r="E39">
            <v>155513.33000000005</v>
          </cell>
        </row>
        <row r="40">
          <cell r="B40" t="str">
            <v>กันยายน</v>
          </cell>
          <cell r="C40">
            <v>164995.72</v>
          </cell>
          <cell r="E40">
            <v>142500.89000000001</v>
          </cell>
        </row>
        <row r="41">
          <cell r="B41" t="str">
            <v>ตุลาคม</v>
          </cell>
          <cell r="C41">
            <v>137896.99</v>
          </cell>
          <cell r="E41">
            <v>136597.5</v>
          </cell>
        </row>
        <row r="42">
          <cell r="B42" t="str">
            <v>พฤศจิกายน</v>
          </cell>
          <cell r="C42">
            <v>125060.14</v>
          </cell>
          <cell r="E42">
            <v>64550.170000000006</v>
          </cell>
        </row>
        <row r="43">
          <cell r="B43" t="str">
            <v>ธันวาคม</v>
          </cell>
          <cell r="C43">
            <v>125947.26</v>
          </cell>
          <cell r="E43">
            <v>124588.33</v>
          </cell>
        </row>
      </sheetData>
      <sheetData sheetId="3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71396.100000000006</v>
          </cell>
          <cell r="E4">
            <v>78594.83</v>
          </cell>
        </row>
        <row r="5">
          <cell r="B5" t="str">
            <v>กุมภาพันธ์</v>
          </cell>
          <cell r="C5">
            <v>71013.19</v>
          </cell>
          <cell r="E5">
            <v>74643.429999999993</v>
          </cell>
        </row>
        <row r="6">
          <cell r="B6" t="str">
            <v>มีนาคม</v>
          </cell>
          <cell r="C6">
            <v>97627.14</v>
          </cell>
          <cell r="E6">
            <v>90962.51</v>
          </cell>
        </row>
        <row r="7">
          <cell r="B7" t="str">
            <v>เมษายน</v>
          </cell>
          <cell r="C7">
            <v>66294.67</v>
          </cell>
          <cell r="E7">
            <v>80151.199999999997</v>
          </cell>
        </row>
        <row r="8">
          <cell r="B8" t="str">
            <v>พฤษภาคม</v>
          </cell>
          <cell r="C8">
            <v>66194.47</v>
          </cell>
          <cell r="E8">
            <v>78667.95</v>
          </cell>
        </row>
        <row r="9">
          <cell r="B9" t="str">
            <v>มิถุนายน</v>
          </cell>
          <cell r="C9">
            <v>70840.53</v>
          </cell>
          <cell r="E9">
            <v>86961.37</v>
          </cell>
        </row>
        <row r="10">
          <cell r="B10" t="str">
            <v>กรกฏาคม</v>
          </cell>
          <cell r="C10">
            <v>100359.96</v>
          </cell>
          <cell r="E10">
            <v>115514.93</v>
          </cell>
        </row>
        <row r="11">
          <cell r="B11" t="str">
            <v>สิงหาคม</v>
          </cell>
          <cell r="C11">
            <v>99160.07</v>
          </cell>
          <cell r="E11">
            <v>102553.12</v>
          </cell>
        </row>
        <row r="12">
          <cell r="B12" t="str">
            <v>กันยายน</v>
          </cell>
          <cell r="C12">
            <v>101468.32</v>
          </cell>
          <cell r="E12">
            <v>97887.28</v>
          </cell>
        </row>
        <row r="13">
          <cell r="B13" t="str">
            <v>ตุลาคม</v>
          </cell>
          <cell r="C13">
            <v>96520.13</v>
          </cell>
          <cell r="E13">
            <v>101022.53</v>
          </cell>
        </row>
        <row r="14">
          <cell r="B14" t="str">
            <v>พฤศจิกายน</v>
          </cell>
          <cell r="C14">
            <v>76745.14</v>
          </cell>
          <cell r="E14">
            <v>82555.94</v>
          </cell>
        </row>
        <row r="15">
          <cell r="B15" t="str">
            <v>ธันวาคม</v>
          </cell>
          <cell r="C15">
            <v>84288.1</v>
          </cell>
          <cell r="E15">
            <v>86551.12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290482.97000000003</v>
          </cell>
          <cell r="E32">
            <v>454253.92000000004</v>
          </cell>
        </row>
        <row r="33">
          <cell r="B33" t="str">
            <v>กุมภาพันธ์</v>
          </cell>
          <cell r="C33">
            <v>286489.69</v>
          </cell>
          <cell r="E33">
            <v>437142.10000000003</v>
          </cell>
        </row>
        <row r="34">
          <cell r="B34" t="str">
            <v>มีนาคม</v>
          </cell>
          <cell r="C34">
            <v>419295.05</v>
          </cell>
          <cell r="E34">
            <v>536945.35</v>
          </cell>
        </row>
        <row r="35">
          <cell r="B35" t="str">
            <v>เมษายน</v>
          </cell>
          <cell r="C35">
            <v>280161.43</v>
          </cell>
          <cell r="E35">
            <v>471106.62</v>
          </cell>
        </row>
        <row r="36">
          <cell r="B36" t="str">
            <v>พฤษภาคม</v>
          </cell>
          <cell r="C36">
            <v>297194.39</v>
          </cell>
          <cell r="E36">
            <v>403436.85000000003</v>
          </cell>
        </row>
        <row r="37">
          <cell r="B37" t="str">
            <v>มิถุนายน</v>
          </cell>
          <cell r="C37">
            <v>312871.33</v>
          </cell>
          <cell r="E37">
            <v>449816.15</v>
          </cell>
        </row>
        <row r="38">
          <cell r="B38" t="str">
            <v>กรกฏาคม</v>
          </cell>
          <cell r="C38">
            <v>449968.05</v>
          </cell>
          <cell r="E38">
            <v>597401.51</v>
          </cell>
        </row>
        <row r="39">
          <cell r="B39" t="str">
            <v>สิงหาคม</v>
          </cell>
          <cell r="C39">
            <v>435158.04</v>
          </cell>
          <cell r="E39">
            <v>538909.17000000004</v>
          </cell>
        </row>
        <row r="40">
          <cell r="B40" t="str">
            <v>กันยายน</v>
          </cell>
          <cell r="C40">
            <v>519539.62</v>
          </cell>
          <cell r="E40">
            <v>435854.61</v>
          </cell>
        </row>
        <row r="41">
          <cell r="B41" t="str">
            <v>ตุลาคม</v>
          </cell>
          <cell r="C41">
            <v>492075.28</v>
          </cell>
          <cell r="E41">
            <v>440125.19</v>
          </cell>
        </row>
        <row r="42">
          <cell r="B42" t="str">
            <v>พฤศจิกายน</v>
          </cell>
          <cell r="C42">
            <v>390558.72000000003</v>
          </cell>
          <cell r="E42">
            <v>357726.36999999994</v>
          </cell>
        </row>
        <row r="43">
          <cell r="B43" t="str">
            <v>ธันวาคม</v>
          </cell>
          <cell r="C43">
            <v>427578.34</v>
          </cell>
          <cell r="E43">
            <v>371822.08000000002</v>
          </cell>
        </row>
      </sheetData>
      <sheetData sheetId="4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836</v>
          </cell>
          <cell r="E4">
            <v>1396</v>
          </cell>
        </row>
        <row r="5">
          <cell r="B5" t="str">
            <v>กุมภาพันธ์</v>
          </cell>
          <cell r="C5">
            <v>984</v>
          </cell>
          <cell r="E5">
            <v>2132</v>
          </cell>
        </row>
        <row r="6">
          <cell r="B6" t="str">
            <v>มีนาคม</v>
          </cell>
          <cell r="C6">
            <v>1640</v>
          </cell>
          <cell r="E6">
            <v>2396</v>
          </cell>
        </row>
        <row r="7">
          <cell r="B7" t="str">
            <v>เมษายน</v>
          </cell>
          <cell r="C7">
            <v>724</v>
          </cell>
          <cell r="E7">
            <v>2548</v>
          </cell>
        </row>
        <row r="8">
          <cell r="B8" t="str">
            <v>พฤษภาคม</v>
          </cell>
          <cell r="C8">
            <v>628</v>
          </cell>
          <cell r="E8">
            <v>2288</v>
          </cell>
        </row>
        <row r="9">
          <cell r="B9" t="str">
            <v>มิถุนายน</v>
          </cell>
          <cell r="C9">
            <v>580</v>
          </cell>
          <cell r="E9">
            <v>2452</v>
          </cell>
        </row>
        <row r="10">
          <cell r="B10" t="str">
            <v>กรกฏาคม</v>
          </cell>
          <cell r="C10">
            <v>600</v>
          </cell>
          <cell r="E10">
            <v>3388</v>
          </cell>
        </row>
        <row r="11">
          <cell r="B11" t="str">
            <v>สิงหาคม</v>
          </cell>
          <cell r="C11">
            <v>604</v>
          </cell>
          <cell r="E11">
            <v>2616</v>
          </cell>
        </row>
        <row r="12">
          <cell r="B12" t="str">
            <v>กันยายน</v>
          </cell>
          <cell r="C12">
            <v>596</v>
          </cell>
          <cell r="E12">
            <v>4548</v>
          </cell>
        </row>
        <row r="13">
          <cell r="B13" t="str">
            <v>ตุลาคม</v>
          </cell>
          <cell r="C13">
            <v>624</v>
          </cell>
          <cell r="E13">
            <v>7816</v>
          </cell>
        </row>
        <row r="14">
          <cell r="B14" t="str">
            <v>พฤศจิกายน</v>
          </cell>
          <cell r="C14">
            <v>1328</v>
          </cell>
          <cell r="E14">
            <v>6680</v>
          </cell>
        </row>
        <row r="15">
          <cell r="B15" t="str">
            <v>ธันวาคม</v>
          </cell>
          <cell r="C15">
            <v>1892</v>
          </cell>
          <cell r="E15">
            <v>15712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4176.95</v>
          </cell>
          <cell r="E32">
            <v>8820.6200000000008</v>
          </cell>
        </row>
        <row r="33">
          <cell r="B33" t="str">
            <v>กุมภาพันธ์</v>
          </cell>
          <cell r="C33">
            <v>4798.13</v>
          </cell>
          <cell r="E33">
            <v>13118.75</v>
          </cell>
        </row>
        <row r="34">
          <cell r="B34" t="str">
            <v>มีนาคม</v>
          </cell>
          <cell r="C34">
            <v>7551.4100000000008</v>
          </cell>
          <cell r="E34">
            <v>14660.470000000001</v>
          </cell>
        </row>
        <row r="35">
          <cell r="B35" t="str">
            <v>เมษายน</v>
          </cell>
          <cell r="C35">
            <v>3706.87</v>
          </cell>
          <cell r="E35">
            <v>15548.12</v>
          </cell>
        </row>
        <row r="36">
          <cell r="B36" t="str">
            <v>พฤษภาคม</v>
          </cell>
          <cell r="C36">
            <v>3461.08</v>
          </cell>
          <cell r="E36">
            <v>12469.56</v>
          </cell>
        </row>
        <row r="37">
          <cell r="B37" t="str">
            <v>มิถุนายน</v>
          </cell>
          <cell r="C37">
            <v>3247.6</v>
          </cell>
          <cell r="E37">
            <v>13315.460000000001</v>
          </cell>
        </row>
        <row r="38">
          <cell r="B38" t="str">
            <v>กรกฏาคม</v>
          </cell>
          <cell r="C38">
            <v>3336.54</v>
          </cell>
          <cell r="E38">
            <v>18143.289999999997</v>
          </cell>
        </row>
        <row r="39">
          <cell r="B39" t="str">
            <v>สิงหาคม</v>
          </cell>
          <cell r="C39">
            <v>3354.3199999999997</v>
          </cell>
          <cell r="E39">
            <v>14161.35</v>
          </cell>
        </row>
        <row r="40">
          <cell r="B40" t="str">
            <v>กันยายน</v>
          </cell>
          <cell r="C40">
            <v>3756.61</v>
          </cell>
          <cell r="E40">
            <v>20685.48</v>
          </cell>
        </row>
        <row r="41">
          <cell r="B41" t="str">
            <v>ตุลาคม</v>
          </cell>
          <cell r="C41">
            <v>3901.69</v>
          </cell>
          <cell r="E41">
            <v>35069.049999999996</v>
          </cell>
        </row>
        <row r="42">
          <cell r="B42" t="str">
            <v>พฤศจิกายน</v>
          </cell>
          <cell r="C42">
            <v>7549.77</v>
          </cell>
          <cell r="E42">
            <v>30069.129999999997</v>
          </cell>
        </row>
        <row r="43">
          <cell r="B43" t="str">
            <v>ธันวาคม</v>
          </cell>
          <cell r="C43">
            <v>10472.36</v>
          </cell>
          <cell r="E43">
            <v>61984.78</v>
          </cell>
        </row>
      </sheetData>
      <sheetData sheetId="5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40602.68</v>
          </cell>
          <cell r="E4">
            <v>41373.449999999997</v>
          </cell>
        </row>
        <row r="5">
          <cell r="B5" t="str">
            <v>กุมภาพันธ์</v>
          </cell>
          <cell r="C5">
            <v>31593.95</v>
          </cell>
          <cell r="E5">
            <v>43026.52</v>
          </cell>
        </row>
        <row r="6">
          <cell r="B6" t="str">
            <v>มีนาคม</v>
          </cell>
          <cell r="C6">
            <v>39620.639999999999</v>
          </cell>
          <cell r="E6">
            <v>51509.38</v>
          </cell>
        </row>
        <row r="7">
          <cell r="B7" t="str">
            <v>เมษายน</v>
          </cell>
          <cell r="C7">
            <v>37018.49</v>
          </cell>
          <cell r="E7">
            <v>58047.01</v>
          </cell>
        </row>
        <row r="8">
          <cell r="B8" t="str">
            <v>พฤษภาคม</v>
          </cell>
          <cell r="C8">
            <v>43053.919999999998</v>
          </cell>
          <cell r="E8">
            <v>50042.36</v>
          </cell>
        </row>
        <row r="9">
          <cell r="B9" t="str">
            <v>มิถุนายน</v>
          </cell>
          <cell r="C9">
            <v>41566.54</v>
          </cell>
          <cell r="E9">
            <v>39951.81</v>
          </cell>
        </row>
        <row r="10">
          <cell r="B10" t="str">
            <v>กรกฏาคม</v>
          </cell>
          <cell r="C10">
            <v>43611.7</v>
          </cell>
          <cell r="E10">
            <v>52013.299999999996</v>
          </cell>
        </row>
        <row r="11">
          <cell r="B11" t="str">
            <v>สิงหาคม</v>
          </cell>
          <cell r="C11">
            <v>52736.28</v>
          </cell>
          <cell r="E11">
            <v>47112.65</v>
          </cell>
        </row>
        <row r="12">
          <cell r="B12" t="str">
            <v>กันยายน</v>
          </cell>
          <cell r="C12">
            <v>43918.1</v>
          </cell>
          <cell r="E12">
            <v>47797.47</v>
          </cell>
        </row>
        <row r="13">
          <cell r="B13" t="str">
            <v>ตุลาคม</v>
          </cell>
          <cell r="C13">
            <v>45924.88</v>
          </cell>
          <cell r="E13">
            <v>47993.11</v>
          </cell>
        </row>
        <row r="14">
          <cell r="B14" t="str">
            <v>พฤศจิกายน</v>
          </cell>
          <cell r="C14">
            <v>43136.61</v>
          </cell>
          <cell r="E14">
            <v>44117.98</v>
          </cell>
        </row>
        <row r="15">
          <cell r="B15" t="str">
            <v>ธันวาคม</v>
          </cell>
          <cell r="C15">
            <v>37096.74</v>
          </cell>
          <cell r="E15">
            <v>39737.759999999995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167187.42000000001</v>
          </cell>
          <cell r="E32">
            <v>234158.63</v>
          </cell>
        </row>
        <row r="33">
          <cell r="B33" t="str">
            <v>กุมภาพันธ์</v>
          </cell>
          <cell r="C33">
            <v>131965.71000000002</v>
          </cell>
          <cell r="E33">
            <v>243424.91999999998</v>
          </cell>
        </row>
        <row r="34">
          <cell r="B34" t="str">
            <v>มีนาคม</v>
          </cell>
          <cell r="C34">
            <v>168389.17</v>
          </cell>
          <cell r="E34">
            <v>291920.72000000003</v>
          </cell>
        </row>
        <row r="35">
          <cell r="B35" t="str">
            <v>เมษายน</v>
          </cell>
          <cell r="C35">
            <v>150100.93000000002</v>
          </cell>
          <cell r="E35">
            <v>324792.3</v>
          </cell>
        </row>
        <row r="36">
          <cell r="B36" t="str">
            <v>พฤษภาคม</v>
          </cell>
          <cell r="C36">
            <v>186809.18000000002</v>
          </cell>
          <cell r="E36">
            <v>250745.90999999997</v>
          </cell>
        </row>
        <row r="37">
          <cell r="B37" t="str">
            <v>มิถุนายน</v>
          </cell>
          <cell r="C37">
            <v>182441.37000000002</v>
          </cell>
          <cell r="E37">
            <v>203872.93</v>
          </cell>
        </row>
        <row r="38">
          <cell r="B38" t="str">
            <v>กรกฏาคม</v>
          </cell>
          <cell r="C38">
            <v>178350.42</v>
          </cell>
          <cell r="E38">
            <v>261916.53999999998</v>
          </cell>
        </row>
        <row r="39">
          <cell r="B39" t="str">
            <v>สิงหาคม</v>
          </cell>
          <cell r="C39">
            <v>226021.6</v>
          </cell>
          <cell r="E39">
            <v>236714.15999999997</v>
          </cell>
        </row>
        <row r="40">
          <cell r="B40" t="str">
            <v>กันยายน</v>
          </cell>
          <cell r="C40">
            <v>227166.2</v>
          </cell>
          <cell r="E40">
            <v>203241.69</v>
          </cell>
        </row>
        <row r="41">
          <cell r="B41" t="str">
            <v>ตุลาคม</v>
          </cell>
          <cell r="C41">
            <v>224097.39</v>
          </cell>
          <cell r="E41">
            <v>200757.05000000002</v>
          </cell>
        </row>
        <row r="42">
          <cell r="B42" t="str">
            <v>พฤศจิกายน</v>
          </cell>
          <cell r="C42">
            <v>220770.90000000002</v>
          </cell>
          <cell r="E42">
            <v>187763.45</v>
          </cell>
        </row>
        <row r="43">
          <cell r="B43" t="str">
            <v>ธันวาคม</v>
          </cell>
          <cell r="C43">
            <v>186008.07</v>
          </cell>
          <cell r="E43">
            <v>166148.91</v>
          </cell>
        </row>
      </sheetData>
      <sheetData sheetId="6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1791.5</v>
          </cell>
          <cell r="E4">
            <v>1193.49</v>
          </cell>
        </row>
        <row r="5">
          <cell r="B5" t="str">
            <v>กุมภาพันธ์</v>
          </cell>
          <cell r="C5">
            <v>1521.99</v>
          </cell>
          <cell r="E5">
            <v>1159.5</v>
          </cell>
        </row>
        <row r="6">
          <cell r="B6" t="str">
            <v>มีนาคม</v>
          </cell>
          <cell r="C6">
            <v>1683.49</v>
          </cell>
          <cell r="E6">
            <v>768.5</v>
          </cell>
        </row>
        <row r="7">
          <cell r="B7" t="str">
            <v>เมษายน</v>
          </cell>
          <cell r="C7">
            <v>1812.01</v>
          </cell>
          <cell r="E7">
            <v>703.01</v>
          </cell>
        </row>
        <row r="8">
          <cell r="B8" t="str">
            <v>พฤษภาคม</v>
          </cell>
          <cell r="C8">
            <v>1758.99</v>
          </cell>
          <cell r="E8">
            <v>809.51</v>
          </cell>
        </row>
        <row r="9">
          <cell r="B9" t="str">
            <v>มิถุนายน</v>
          </cell>
          <cell r="C9">
            <v>1909.01</v>
          </cell>
          <cell r="E9">
            <v>2201</v>
          </cell>
        </row>
        <row r="10">
          <cell r="B10" t="str">
            <v>กรกฏาคม</v>
          </cell>
          <cell r="C10">
            <v>2114.5</v>
          </cell>
          <cell r="E10">
            <v>2576</v>
          </cell>
        </row>
        <row r="11">
          <cell r="B11" t="str">
            <v>สิงหาคม</v>
          </cell>
          <cell r="C11">
            <v>2153.5</v>
          </cell>
          <cell r="E11">
            <v>1962.5</v>
          </cell>
        </row>
        <row r="12">
          <cell r="B12" t="str">
            <v>กันยายน</v>
          </cell>
          <cell r="C12">
            <v>2514.5</v>
          </cell>
          <cell r="E12">
            <v>2125.5</v>
          </cell>
        </row>
        <row r="13">
          <cell r="B13" t="str">
            <v>ตุลาคม</v>
          </cell>
          <cell r="C13">
            <v>2956.01</v>
          </cell>
          <cell r="E13">
            <v>3286.99</v>
          </cell>
        </row>
        <row r="14">
          <cell r="B14" t="str">
            <v>พฤศจิกายน</v>
          </cell>
          <cell r="C14">
            <v>2306.5</v>
          </cell>
          <cell r="E14">
            <v>2976.5</v>
          </cell>
        </row>
        <row r="15">
          <cell r="B15" t="str">
            <v>ธันวาคม</v>
          </cell>
          <cell r="C15">
            <v>1105.01</v>
          </cell>
          <cell r="E15">
            <v>2326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7853.15</v>
          </cell>
          <cell r="E32">
            <v>7303.88</v>
          </cell>
        </row>
        <row r="33">
          <cell r="B33" t="str">
            <v>กุมภาพันธ์</v>
          </cell>
          <cell r="C33">
            <v>6722.01</v>
          </cell>
          <cell r="E33">
            <v>7105.39</v>
          </cell>
        </row>
        <row r="34">
          <cell r="B34" t="str">
            <v>มีนาคม</v>
          </cell>
          <cell r="C34">
            <v>7399.84</v>
          </cell>
          <cell r="E34">
            <v>4822.01</v>
          </cell>
        </row>
        <row r="35">
          <cell r="B35" t="str">
            <v>เมษายน</v>
          </cell>
          <cell r="C35">
            <v>7939.24</v>
          </cell>
          <cell r="E35">
            <v>4439.57</v>
          </cell>
        </row>
        <row r="36">
          <cell r="B36" t="str">
            <v>พฤษภาคม</v>
          </cell>
          <cell r="C36">
            <v>8156.75</v>
          </cell>
          <cell r="E36">
            <v>4509.49</v>
          </cell>
        </row>
        <row r="37">
          <cell r="B37" t="str">
            <v>มิถุนายน</v>
          </cell>
          <cell r="C37">
            <v>8823.92</v>
          </cell>
          <cell r="E37">
            <v>11686.71</v>
          </cell>
        </row>
        <row r="38">
          <cell r="B38" t="str">
            <v>กรกฏาคม</v>
          </cell>
          <cell r="C38">
            <v>9737.7800000000007</v>
          </cell>
          <cell r="E38">
            <v>13620.94</v>
          </cell>
        </row>
        <row r="39">
          <cell r="B39" t="str">
            <v>สิงหาคม</v>
          </cell>
          <cell r="C39">
            <v>9911.23</v>
          </cell>
          <cell r="E39">
            <v>10456.540000000001</v>
          </cell>
        </row>
        <row r="40">
          <cell r="B40" t="str">
            <v>กันยายน</v>
          </cell>
          <cell r="C40">
            <v>13363.99</v>
          </cell>
          <cell r="E40">
            <v>9689.14</v>
          </cell>
        </row>
        <row r="41">
          <cell r="B41" t="str">
            <v>ตุลาคม</v>
          </cell>
          <cell r="C41">
            <v>15651.85</v>
          </cell>
          <cell r="E41">
            <v>14801.26</v>
          </cell>
        </row>
        <row r="42">
          <cell r="B42" t="str">
            <v>พฤศจิกายน</v>
          </cell>
          <cell r="C42">
            <v>12286.16</v>
          </cell>
          <cell r="E42">
            <v>13434.7</v>
          </cell>
        </row>
        <row r="43">
          <cell r="B43" t="str">
            <v>ธันวาคม</v>
          </cell>
          <cell r="C43">
            <v>6060.15</v>
          </cell>
          <cell r="E43">
            <v>10571.61</v>
          </cell>
        </row>
      </sheetData>
      <sheetData sheetId="7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8440</v>
          </cell>
          <cell r="E4">
            <v>7820</v>
          </cell>
        </row>
        <row r="5">
          <cell r="B5" t="str">
            <v>กุมภาพันธ์</v>
          </cell>
          <cell r="C5">
            <v>7380</v>
          </cell>
          <cell r="E5">
            <v>8260</v>
          </cell>
        </row>
        <row r="6">
          <cell r="B6" t="str">
            <v>มีนาคม</v>
          </cell>
          <cell r="C6">
            <v>7820</v>
          </cell>
          <cell r="E6">
            <v>8620</v>
          </cell>
        </row>
        <row r="7">
          <cell r="B7" t="str">
            <v>เมษายน</v>
          </cell>
          <cell r="C7">
            <v>7300</v>
          </cell>
          <cell r="E7">
            <v>7700</v>
          </cell>
        </row>
        <row r="8">
          <cell r="B8" t="str">
            <v>พฤษภาคม</v>
          </cell>
          <cell r="C8">
            <v>7820</v>
          </cell>
          <cell r="E8">
            <v>8880</v>
          </cell>
        </row>
        <row r="9">
          <cell r="B9" t="str">
            <v>มิถุนายน</v>
          </cell>
          <cell r="C9">
            <v>9260</v>
          </cell>
          <cell r="E9">
            <v>9060</v>
          </cell>
        </row>
        <row r="10">
          <cell r="B10" t="str">
            <v>กรกฏาคม</v>
          </cell>
          <cell r="C10">
            <v>9760</v>
          </cell>
          <cell r="E10">
            <v>10920</v>
          </cell>
        </row>
        <row r="11">
          <cell r="B11" t="str">
            <v>สิงหาคม</v>
          </cell>
          <cell r="C11">
            <v>8880</v>
          </cell>
          <cell r="E11">
            <v>11080</v>
          </cell>
        </row>
        <row r="12">
          <cell r="B12" t="str">
            <v>กันยายน</v>
          </cell>
          <cell r="C12">
            <v>9040</v>
          </cell>
          <cell r="E12">
            <v>10860</v>
          </cell>
        </row>
        <row r="13">
          <cell r="B13" t="str">
            <v>ตุลาคม</v>
          </cell>
          <cell r="C13">
            <v>8600</v>
          </cell>
          <cell r="E13">
            <v>11700</v>
          </cell>
        </row>
        <row r="14">
          <cell r="B14" t="str">
            <v>พฤศจิกายน</v>
          </cell>
          <cell r="C14">
            <v>7880</v>
          </cell>
          <cell r="E14">
            <v>9920</v>
          </cell>
        </row>
        <row r="15">
          <cell r="B15" t="str">
            <v>ธันวาคม</v>
          </cell>
          <cell r="C15">
            <v>7660</v>
          </cell>
          <cell r="E15">
            <v>10240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31930.11</v>
          </cell>
          <cell r="E32">
            <v>43567.07</v>
          </cell>
        </row>
        <row r="33">
          <cell r="B33" t="str">
            <v>กุมภาพันธ์</v>
          </cell>
          <cell r="C33">
            <v>29103.02</v>
          </cell>
          <cell r="E33">
            <v>47076.84</v>
          </cell>
        </row>
        <row r="34">
          <cell r="B34" t="str">
            <v>มีนาคม</v>
          </cell>
          <cell r="C34">
            <v>31815.8</v>
          </cell>
          <cell r="E34">
            <v>48670.01</v>
          </cell>
        </row>
        <row r="35">
          <cell r="B35" t="str">
            <v>เมษายน</v>
          </cell>
          <cell r="C35">
            <v>32129.13</v>
          </cell>
          <cell r="E35">
            <v>46791.86</v>
          </cell>
        </row>
        <row r="36">
          <cell r="B36" t="str">
            <v>พฤษภาคม</v>
          </cell>
          <cell r="C36">
            <v>34062.410000000003</v>
          </cell>
          <cell r="E36">
            <v>47446.52</v>
          </cell>
        </row>
        <row r="37">
          <cell r="B37" t="str">
            <v>มิถุนายน</v>
          </cell>
          <cell r="C37">
            <v>42261.120000000003</v>
          </cell>
          <cell r="E37">
            <v>55710.27</v>
          </cell>
        </row>
        <row r="38">
          <cell r="B38" t="str">
            <v>กรกฏาคม</v>
          </cell>
          <cell r="C38">
            <v>43929.42</v>
          </cell>
          <cell r="E38">
            <v>58324.44</v>
          </cell>
        </row>
        <row r="39">
          <cell r="B39" t="str">
            <v>สิงหาคม</v>
          </cell>
          <cell r="C39">
            <v>44467.4</v>
          </cell>
          <cell r="E39">
            <v>58453.84</v>
          </cell>
        </row>
        <row r="40">
          <cell r="B40" t="str">
            <v>กันยายน</v>
          </cell>
          <cell r="C40">
            <v>48698.13</v>
          </cell>
          <cell r="E40">
            <v>51031.85</v>
          </cell>
        </row>
        <row r="41">
          <cell r="B41" t="str">
            <v>ตุลาคม</v>
          </cell>
          <cell r="C41">
            <v>46138</v>
          </cell>
          <cell r="E41">
            <v>51535.63</v>
          </cell>
        </row>
        <row r="42">
          <cell r="B42" t="str">
            <v>พฤศจิกายน</v>
          </cell>
          <cell r="C42">
            <v>40366.230000000003</v>
          </cell>
          <cell r="E42">
            <v>43820.38</v>
          </cell>
        </row>
        <row r="43">
          <cell r="B43" t="str">
            <v>ธันวาคม</v>
          </cell>
          <cell r="C43">
            <v>39103.15</v>
          </cell>
          <cell r="E43">
            <v>44706.879999999997</v>
          </cell>
        </row>
      </sheetData>
      <sheetData sheetId="8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52844</v>
          </cell>
          <cell r="E4">
            <v>60116</v>
          </cell>
        </row>
        <row r="5">
          <cell r="B5" t="str">
            <v>กุมภาพันธ์</v>
          </cell>
          <cell r="C5">
            <v>57172</v>
          </cell>
          <cell r="E5">
            <v>61284</v>
          </cell>
        </row>
        <row r="6">
          <cell r="B6" t="str">
            <v>มีนาคม</v>
          </cell>
          <cell r="C6">
            <v>70208.009999999995</v>
          </cell>
          <cell r="E6">
            <v>64552</v>
          </cell>
        </row>
        <row r="7">
          <cell r="B7" t="str">
            <v>เมษายน</v>
          </cell>
          <cell r="C7">
            <v>58368</v>
          </cell>
          <cell r="E7">
            <v>56496</v>
          </cell>
        </row>
        <row r="8">
          <cell r="B8" t="str">
            <v>พฤษภาคม</v>
          </cell>
          <cell r="C8">
            <v>64344</v>
          </cell>
          <cell r="E8">
            <v>60844</v>
          </cell>
        </row>
        <row r="9">
          <cell r="B9" t="str">
            <v>มิถุนายน</v>
          </cell>
          <cell r="C9">
            <v>61812</v>
          </cell>
          <cell r="E9">
            <v>60152.01</v>
          </cell>
        </row>
        <row r="10">
          <cell r="B10" t="str">
            <v>กรกฏาคม</v>
          </cell>
          <cell r="C10">
            <v>66895.990000000005</v>
          </cell>
          <cell r="E10">
            <v>69868</v>
          </cell>
        </row>
        <row r="11">
          <cell r="B11" t="str">
            <v>สิงหาคม</v>
          </cell>
          <cell r="C11">
            <v>61400</v>
          </cell>
          <cell r="E11">
            <v>68556</v>
          </cell>
        </row>
        <row r="12">
          <cell r="B12" t="str">
            <v>กันยายน</v>
          </cell>
          <cell r="C12">
            <v>66144</v>
          </cell>
          <cell r="E12">
            <v>63340</v>
          </cell>
        </row>
        <row r="13">
          <cell r="B13" t="str">
            <v>ตุลาคม</v>
          </cell>
          <cell r="C13">
            <v>60420</v>
          </cell>
          <cell r="E13">
            <v>49040</v>
          </cell>
        </row>
        <row r="14">
          <cell r="B14" t="str">
            <v>พฤศจิกายน</v>
          </cell>
          <cell r="C14">
            <v>65732</v>
          </cell>
          <cell r="E14">
            <v>52755.99</v>
          </cell>
        </row>
        <row r="15">
          <cell r="B15" t="str">
            <v>ธันวาคม</v>
          </cell>
          <cell r="C15">
            <v>71972</v>
          </cell>
          <cell r="E15">
            <v>51188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213455.5</v>
          </cell>
          <cell r="E32">
            <v>344395.11</v>
          </cell>
        </row>
        <row r="33">
          <cell r="B33" t="str">
            <v>กุมภาพันธ์</v>
          </cell>
          <cell r="C33">
            <v>227702.14</v>
          </cell>
          <cell r="E33">
            <v>350762.86</v>
          </cell>
        </row>
        <row r="34">
          <cell r="B34" t="str">
            <v>มีนาคม</v>
          </cell>
          <cell r="C34">
            <v>274753.73</v>
          </cell>
          <cell r="E34">
            <v>364254.45</v>
          </cell>
        </row>
        <row r="35">
          <cell r="B35" t="str">
            <v>เมษายน</v>
          </cell>
          <cell r="C35">
            <v>231956.91</v>
          </cell>
          <cell r="E35">
            <v>320071.51</v>
          </cell>
        </row>
        <row r="36">
          <cell r="B36" t="str">
            <v>พฤษภาคม</v>
          </cell>
          <cell r="C36">
            <v>273587.42</v>
          </cell>
          <cell r="E36">
            <v>301402.03999999998</v>
          </cell>
        </row>
        <row r="37">
          <cell r="B37" t="str">
            <v>มิถุนายน</v>
          </cell>
          <cell r="C37">
            <v>262324.34000000003</v>
          </cell>
          <cell r="E37">
            <v>306936.93</v>
          </cell>
        </row>
        <row r="38">
          <cell r="B38" t="str">
            <v>กรกฏาคม</v>
          </cell>
          <cell r="C38">
            <v>279860.8</v>
          </cell>
          <cell r="E38">
            <v>351381.85</v>
          </cell>
        </row>
        <row r="39">
          <cell r="B39" t="str">
            <v>สิงหาคม</v>
          </cell>
          <cell r="C39">
            <v>258007.3</v>
          </cell>
          <cell r="E39">
            <v>336116</v>
          </cell>
        </row>
        <row r="40">
          <cell r="B40" t="str">
            <v>กันยายน</v>
          </cell>
          <cell r="C40">
            <v>338485.69</v>
          </cell>
          <cell r="E40">
            <v>269442.65000000002</v>
          </cell>
        </row>
        <row r="41">
          <cell r="B41" t="str">
            <v>ตุลาคม</v>
          </cell>
          <cell r="C41">
            <v>299474.21000000002</v>
          </cell>
          <cell r="E41">
            <v>210107.16</v>
          </cell>
        </row>
        <row r="42">
          <cell r="B42" t="str">
            <v>พฤศจิกายน</v>
          </cell>
          <cell r="C42">
            <v>326284.69</v>
          </cell>
          <cell r="E42">
            <v>227121.01</v>
          </cell>
        </row>
        <row r="43">
          <cell r="B43" t="str">
            <v>ธันวาคม</v>
          </cell>
          <cell r="C43">
            <v>357955.49</v>
          </cell>
          <cell r="E43">
            <v>218610.63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9">
          <cell r="I59">
            <v>66294.67</v>
          </cell>
          <cell r="J59">
            <v>280161.43</v>
          </cell>
        </row>
      </sheetData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"/>
      <sheetName val="ตุลาคม 67"/>
      <sheetName val="พฤศจิกายน 67"/>
      <sheetName val="ธันวาคม 67"/>
      <sheetName val="คำนวณหน่วย"/>
      <sheetName val="ค่าไฟฟ้า-2567"/>
    </sheetNames>
    <sheetDataSet>
      <sheetData sheetId="0" refreshError="1"/>
      <sheetData sheetId="1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D5">
            <v>60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D6">
            <v>1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D7">
            <v>1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D8">
            <v>1</v>
          </cell>
          <cell r="E8">
            <v>8585262</v>
          </cell>
        </row>
        <row r="9">
          <cell r="A9">
            <v>5</v>
          </cell>
          <cell r="B9" t="str">
            <v>ลานจตุรัสนานาชาติ</v>
          </cell>
          <cell r="D9">
            <v>1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D10">
            <v>20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D11">
            <v>1</v>
          </cell>
          <cell r="E11">
            <v>9850772</v>
          </cell>
        </row>
        <row r="12">
          <cell r="A12">
            <v>8</v>
          </cell>
          <cell r="B12" t="str">
            <v>อาคารเฉลิมพระเกียรติ โซน A , B มิเตอร์ตัวที่ 1</v>
          </cell>
          <cell r="D12">
            <v>200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โซน A , B มิเตอร์ตัวที่ 2</v>
          </cell>
          <cell r="D13">
            <v>200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D14">
            <v>80</v>
          </cell>
          <cell r="E14">
            <v>8279819</v>
          </cell>
        </row>
        <row r="15">
          <cell r="B15" t="str">
            <v>อาคารสปอร์ตคอมเพล็กซ์</v>
          </cell>
        </row>
        <row r="16">
          <cell r="A16">
            <v>11</v>
          </cell>
          <cell r="B16" t="str">
            <v>โรงประปา 2</v>
          </cell>
          <cell r="D16">
            <v>80</v>
          </cell>
          <cell r="E16">
            <v>9846196</v>
          </cell>
        </row>
        <row r="17">
          <cell r="A17">
            <v>12</v>
          </cell>
          <cell r="B17" t="str">
            <v>อาคารเรือนธรรม</v>
          </cell>
          <cell r="D17">
            <v>1</v>
          </cell>
          <cell r="E17">
            <v>9100349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D18">
            <v>1</v>
          </cell>
          <cell r="E18">
            <v>8011304</v>
          </cell>
        </row>
        <row r="19">
          <cell r="A19">
            <v>14</v>
          </cell>
          <cell r="B19" t="str">
            <v>อาคารเรียนรวมแม่โจ้ 70 ปี</v>
          </cell>
          <cell r="D19">
            <v>200</v>
          </cell>
          <cell r="E19">
            <v>27425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D20">
            <v>600</v>
          </cell>
          <cell r="E20">
            <v>8562045</v>
          </cell>
        </row>
        <row r="21">
          <cell r="A21">
            <v>16</v>
          </cell>
          <cell r="B21" t="str">
            <v>อาคารเรือนกระจก</v>
          </cell>
          <cell r="D21">
            <v>1</v>
          </cell>
          <cell r="E21">
            <v>9841446</v>
          </cell>
        </row>
        <row r="22">
          <cell r="A22">
            <v>17</v>
          </cell>
          <cell r="B22" t="str">
            <v>อาคาร 80 ปี</v>
          </cell>
          <cell r="C22" t="str">
            <v>GWh</v>
          </cell>
          <cell r="D22">
            <v>1000000</v>
          </cell>
          <cell r="E22" t="str">
            <v>Digital</v>
          </cell>
        </row>
        <row r="23">
          <cell r="A23">
            <v>18</v>
          </cell>
          <cell r="B23" t="str">
            <v>อาคารเกษตรทฤษฎีใหม่</v>
          </cell>
          <cell r="D23">
            <v>1</v>
          </cell>
          <cell r="E23">
            <v>8573816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D24">
            <v>1</v>
          </cell>
          <cell r="E24">
            <v>8573823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D25">
            <v>50</v>
          </cell>
          <cell r="E25">
            <v>8561987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D26">
            <v>1</v>
          </cell>
          <cell r="E26">
            <v>8548598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D27">
            <v>1</v>
          </cell>
          <cell r="E27">
            <v>9769127</v>
          </cell>
        </row>
        <row r="28">
          <cell r="A28">
            <v>23</v>
          </cell>
          <cell r="B28" t="str">
            <v>อาคารช่วงเกษตรศิลป์</v>
          </cell>
          <cell r="D28">
            <v>1</v>
          </cell>
          <cell r="E28">
            <v>8142008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(ดิม)</v>
          </cell>
          <cell r="D30">
            <v>40</v>
          </cell>
        </row>
        <row r="31">
          <cell r="A31">
            <v>25</v>
          </cell>
          <cell r="B31" t="str">
            <v>อาคารสำนักงานมหาวิทยาลัย 2 (เดิม)</v>
          </cell>
          <cell r="D31">
            <v>80</v>
          </cell>
        </row>
        <row r="32">
          <cell r="A32">
            <v>26</v>
          </cell>
          <cell r="B32" t="str">
            <v>อาคารสำนักงานมหาวิทยาลัย 3 มิเตอร์ตัวที่ 1</v>
          </cell>
          <cell r="D32">
            <v>50</v>
          </cell>
        </row>
        <row r="33">
          <cell r="A33">
            <v>27</v>
          </cell>
          <cell r="B33" t="str">
            <v>อาคารสำนักงานมหาวิทยาลัย 3 มิเตอร์ตัวที่ 2</v>
          </cell>
          <cell r="D33">
            <v>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D34">
            <v>1</v>
          </cell>
        </row>
        <row r="35">
          <cell r="A35">
            <v>29</v>
          </cell>
          <cell r="B35" t="str">
            <v>ชมรมวิทยุสมัครเล่น</v>
          </cell>
          <cell r="D35">
            <v>1</v>
          </cell>
        </row>
        <row r="36">
          <cell r="A36">
            <v>30</v>
          </cell>
          <cell r="B36" t="str">
            <v>อาคารอำนวย ยศสุข</v>
          </cell>
          <cell r="D36">
            <v>500</v>
          </cell>
        </row>
        <row r="37">
          <cell r="A37">
            <v>31</v>
          </cell>
          <cell r="B37" t="str">
            <v>สำนักงานสถานที่เเละภูมิทัศน์</v>
          </cell>
          <cell r="D37">
            <v>1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D38">
            <v>1</v>
          </cell>
        </row>
        <row r="39">
          <cell r="A39">
            <v>33</v>
          </cell>
          <cell r="B39" t="str">
            <v>อาคารงานไฟฟ้า</v>
          </cell>
          <cell r="D39">
            <v>1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D40">
            <v>1</v>
          </cell>
        </row>
        <row r="41">
          <cell r="A41">
            <v>35</v>
          </cell>
          <cell r="B41" t="str">
            <v>อาคารยานพาหนะ</v>
          </cell>
          <cell r="D41">
            <v>1</v>
          </cell>
        </row>
        <row r="42">
          <cell r="A42">
            <v>36</v>
          </cell>
          <cell r="B42" t="str">
            <v>อาคารโรงจอดรถ</v>
          </cell>
          <cell r="D42">
            <v>1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D43">
            <v>50</v>
          </cell>
        </row>
        <row r="45">
          <cell r="A45">
            <v>38</v>
          </cell>
          <cell r="B45" t="str">
            <v>อาคารสระว่ายน้ำ</v>
          </cell>
          <cell r="D45">
            <v>50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D47">
            <v>20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D49">
            <v>20</v>
          </cell>
        </row>
        <row r="50">
          <cell r="A50">
            <v>41</v>
          </cell>
          <cell r="B50" t="str">
            <v>อาคารหอพักนักศึกษาชาย 2</v>
          </cell>
          <cell r="D50">
            <v>60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D51">
            <v>20</v>
          </cell>
        </row>
        <row r="52">
          <cell r="A52">
            <v>43</v>
          </cell>
          <cell r="B52" t="str">
            <v>อาคารหอพักนักศึกษาชาย 4</v>
          </cell>
          <cell r="D52">
            <v>60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D53">
            <v>20</v>
          </cell>
        </row>
        <row r="54">
          <cell r="A54">
            <v>45</v>
          </cell>
          <cell r="B54" t="str">
            <v>อาคารหอพักนักศึกษาหญิง 6</v>
          </cell>
          <cell r="D54">
            <v>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D55">
            <v>60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D56">
            <v>100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D57">
            <v>100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D58">
            <v>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>อาคารเรียนรวมสุวรรณวาจกกสิกิจ</v>
          </cell>
          <cell r="D61">
            <v>1</v>
          </cell>
          <cell r="E61" t="str">
            <v>-</v>
          </cell>
        </row>
        <row r="62">
          <cell r="A62">
            <v>52</v>
          </cell>
          <cell r="B62" t="str">
            <v>อาคารพัฒนาวิสัยทัศน์ ชั้น 1 มิเตอร์ตัวที่ 1</v>
          </cell>
          <cell r="D62">
            <v>80</v>
          </cell>
          <cell r="E62">
            <v>9109282</v>
          </cell>
        </row>
        <row r="63">
          <cell r="A63">
            <v>53</v>
          </cell>
          <cell r="B63" t="str">
            <v>อาคารพัฒนาวิสัยทัศน์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</row>
        <row r="65">
          <cell r="A65">
            <v>54</v>
          </cell>
          <cell r="B65" t="str">
            <v>อาคารประเสริฐ ณ.นคร</v>
          </cell>
          <cell r="D65">
            <v>500</v>
          </cell>
          <cell r="E65">
            <v>8155345</v>
          </cell>
        </row>
        <row r="67">
          <cell r="A67">
            <v>55</v>
          </cell>
          <cell r="B67" t="str">
            <v>อาคารวิภาต บุญศรี วังซ้าย มิเตอร์ตัวที่ 1</v>
          </cell>
          <cell r="D67">
            <v>300</v>
          </cell>
          <cell r="E67">
            <v>8566263</v>
          </cell>
        </row>
        <row r="68">
          <cell r="A68">
            <v>56</v>
          </cell>
          <cell r="B68" t="str">
            <v>อาคารวิภาต บุญศรี วังซ้าย มิเตอร์ตัวที่ 2</v>
          </cell>
          <cell r="D68">
            <v>200</v>
          </cell>
          <cell r="E68">
            <v>9068918</v>
          </cell>
        </row>
        <row r="70">
          <cell r="A70">
            <v>57</v>
          </cell>
          <cell r="B70" t="str">
            <v>อาคารพิทยาลงกรณ์</v>
          </cell>
          <cell r="D70">
            <v>100</v>
          </cell>
          <cell r="E70">
            <v>8142142</v>
          </cell>
        </row>
        <row r="71">
          <cell r="A71">
            <v>58</v>
          </cell>
          <cell r="B71" t="str">
            <v>อาคาร 25 ปี คณะบริหารธุรกิจ</v>
          </cell>
          <cell r="D71">
            <v>160</v>
          </cell>
          <cell r="E71">
            <v>8306827</v>
          </cell>
        </row>
        <row r="73">
          <cell r="A73">
            <v>59</v>
          </cell>
          <cell r="B73" t="str">
            <v>อาคารเทพ พงษ์พาณิช</v>
          </cell>
          <cell r="D73">
            <v>200</v>
          </cell>
          <cell r="E73">
            <v>9237675</v>
          </cell>
        </row>
        <row r="75">
          <cell r="A75">
            <v>60</v>
          </cell>
          <cell r="B75" t="str">
            <v xml:space="preserve">อาคารเฉลิมพระเกียรติสมเด็จพระศรีนครินทราบรมราชนี </v>
          </cell>
          <cell r="D75">
            <v>500</v>
          </cell>
          <cell r="E75">
            <v>8542034</v>
          </cell>
        </row>
        <row r="76">
          <cell r="B76" t="str">
            <v>โรงเรือนเล็กหน้าศูนย์กล้วยไม้</v>
          </cell>
          <cell r="D76">
            <v>1</v>
          </cell>
          <cell r="E76">
            <v>191205060</v>
          </cell>
        </row>
        <row r="78">
          <cell r="A78">
            <v>61</v>
          </cell>
          <cell r="B78" t="str">
            <v>อาคารแม่โจ้ 60 ปี มิเตอร์ตัวที่ 1</v>
          </cell>
          <cell r="D78">
            <v>300</v>
          </cell>
          <cell r="E78">
            <v>4885040</v>
          </cell>
        </row>
        <row r="79">
          <cell r="A79">
            <v>62</v>
          </cell>
          <cell r="B79" t="str">
            <v>อาคารแม่โจ้ 60 ปี มิเตอร์ตัวที่ 2</v>
          </cell>
          <cell r="D79">
            <v>300</v>
          </cell>
          <cell r="E79">
            <v>4885038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D80">
            <v>80</v>
          </cell>
          <cell r="E80">
            <v>9698180</v>
          </cell>
        </row>
        <row r="81">
          <cell r="A81">
            <v>64</v>
          </cell>
          <cell r="B81" t="str">
            <v>อาคารจุฬาภรณ์ มิเตอร์ตัวที่ 1</v>
          </cell>
          <cell r="D81">
            <v>400</v>
          </cell>
          <cell r="E81">
            <v>9123200</v>
          </cell>
        </row>
        <row r="82">
          <cell r="A82">
            <v>65</v>
          </cell>
          <cell r="B82" t="str">
            <v>อาคารจุฬาภรณ์ มิเตอร์ตัวที่ 2</v>
          </cell>
          <cell r="D82">
            <v>400</v>
          </cell>
          <cell r="E82">
            <v>9115014</v>
          </cell>
        </row>
        <row r="83">
          <cell r="A83">
            <v>66</v>
          </cell>
          <cell r="B83" t="str">
            <v>อาคารจุฬาภรณ์ มิเตอร์ตัวที่ 3 (ATS)</v>
          </cell>
          <cell r="D83">
            <v>100</v>
          </cell>
          <cell r="E83">
            <v>9115012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สิทธิชัย</v>
          </cell>
          <cell r="D85">
            <v>200</v>
          </cell>
          <cell r="E85">
            <v>9064295</v>
          </cell>
        </row>
        <row r="87">
          <cell r="A87">
            <v>68</v>
          </cell>
          <cell r="B87" t="str">
            <v>อาคาร 75 ปี คณะสารสนเทศ</v>
          </cell>
          <cell r="C87">
            <v>400</v>
          </cell>
          <cell r="D87">
            <v>1</v>
          </cell>
          <cell r="E87" t="str">
            <v>-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D89">
            <v>160</v>
          </cell>
          <cell r="E89">
            <v>8124161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D90">
            <v>240</v>
          </cell>
          <cell r="E90">
            <v>9628701</v>
          </cell>
        </row>
        <row r="92">
          <cell r="A92">
            <v>71</v>
          </cell>
          <cell r="B92" t="str">
            <v>อาคารรัตนโกสินทร์ 200 ปี มิเตอร์ตัวที่ 1</v>
          </cell>
          <cell r="D92">
            <v>80</v>
          </cell>
          <cell r="E92">
            <v>8752940</v>
          </cell>
        </row>
        <row r="93">
          <cell r="A93">
            <v>72</v>
          </cell>
          <cell r="B93" t="str">
            <v>อาคารรัตนโกสินทร์ 200 ปี มิเตอร์ตัวที่ 2</v>
          </cell>
          <cell r="D93">
            <v>80</v>
          </cell>
          <cell r="E93">
            <v>8142022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D94">
            <v>100</v>
          </cell>
          <cell r="E94">
            <v>8434584</v>
          </cell>
        </row>
        <row r="95">
          <cell r="A95">
            <v>74</v>
          </cell>
          <cell r="B95" t="str">
            <v>อาคารปฏิบัติการไม้ผล</v>
          </cell>
          <cell r="D95">
            <v>60</v>
          </cell>
          <cell r="E95">
            <v>8142040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D96">
            <v>1</v>
          </cell>
          <cell r="E96">
            <v>9850771</v>
          </cell>
        </row>
        <row r="97">
          <cell r="A97">
            <v>76</v>
          </cell>
          <cell r="B97" t="str">
            <v>อาคารเพาะเลี้ยงเนื้อเยื่อ สำนักวิจัย</v>
          </cell>
          <cell r="D97">
            <v>1</v>
          </cell>
          <cell r="E97">
            <v>8385474</v>
          </cell>
        </row>
        <row r="98">
          <cell r="A98">
            <v>77</v>
          </cell>
          <cell r="B98" t="str">
            <v>อาคารเพิ่มพูล</v>
          </cell>
          <cell r="D98">
            <v>200</v>
          </cell>
          <cell r="E98">
            <v>8783517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D99">
            <v>1</v>
          </cell>
          <cell r="E99">
            <v>3012857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D100">
            <v>1</v>
          </cell>
          <cell r="E100">
            <v>9856505</v>
          </cell>
        </row>
        <row r="101">
          <cell r="A101">
            <v>80</v>
          </cell>
          <cell r="B101" t="str">
            <v>อาคารกำจร บุญแปง</v>
          </cell>
          <cell r="D101">
            <v>50</v>
          </cell>
          <cell r="E101">
            <v>8313525</v>
          </cell>
        </row>
        <row r="102">
          <cell r="A102">
            <v>81</v>
          </cell>
          <cell r="B102" t="str">
            <v>ฐานการเรียนรู้เห็ด</v>
          </cell>
          <cell r="D102">
            <v>1</v>
          </cell>
          <cell r="E102">
            <v>8416887</v>
          </cell>
        </row>
        <row r="103">
          <cell r="A103">
            <v>82</v>
          </cell>
          <cell r="B103" t="str">
            <v>อาคารเนื้อเยื่อ มิเตอร์ตัวที่ 1</v>
          </cell>
          <cell r="D103">
            <v>80</v>
          </cell>
          <cell r="E103">
            <v>8488561</v>
          </cell>
        </row>
        <row r="104">
          <cell r="A104">
            <v>83</v>
          </cell>
          <cell r="B104" t="str">
            <v>อาคารเนื้อเยื่อ มิเตอร์ตัวที่ 2</v>
          </cell>
          <cell r="D104">
            <v>20</v>
          </cell>
          <cell r="E104">
            <v>8419210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D105">
            <v>1</v>
          </cell>
          <cell r="E105">
            <v>8142069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D106">
            <v>1</v>
          </cell>
          <cell r="E106">
            <v>8417059</v>
          </cell>
        </row>
        <row r="107">
          <cell r="A107">
            <v>85</v>
          </cell>
          <cell r="B107" t="str">
            <v>อาคารสำนักงานพืชผัก</v>
          </cell>
          <cell r="D107">
            <v>1</v>
          </cell>
          <cell r="E107">
            <v>13070991</v>
          </cell>
        </row>
        <row r="108">
          <cell r="A108">
            <v>87</v>
          </cell>
          <cell r="B108" t="str">
            <v>โรงเรือนพืชผัก 1</v>
          </cell>
          <cell r="D108">
            <v>1</v>
          </cell>
          <cell r="E108">
            <v>1105255</v>
          </cell>
        </row>
        <row r="109">
          <cell r="A109">
            <v>88</v>
          </cell>
          <cell r="B109" t="str">
            <v>โรงเรือนพืชผัก 2</v>
          </cell>
          <cell r="D109">
            <v>1</v>
          </cell>
          <cell r="E109">
            <v>8006721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D110">
            <v>1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D111">
            <v>1</v>
          </cell>
          <cell r="E111">
            <v>8385459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D112">
            <v>50</v>
          </cell>
          <cell r="E112">
            <v>8399218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D113">
            <v>1</v>
          </cell>
          <cell r="E113">
            <v>8882737</v>
          </cell>
        </row>
        <row r="114">
          <cell r="A114">
            <v>93</v>
          </cell>
          <cell r="B114" t="str">
            <v>อาคารกล้วยไม้ไทย</v>
          </cell>
          <cell r="D114">
            <v>100</v>
          </cell>
          <cell r="E114">
            <v>8882962</v>
          </cell>
        </row>
        <row r="115">
          <cell r="A115">
            <v>94</v>
          </cell>
          <cell r="B115" t="str">
            <v>อาคารอนุบาลต้นอ่อน</v>
          </cell>
          <cell r="D115">
            <v>1</v>
          </cell>
          <cell r="E115">
            <v>8882746</v>
          </cell>
        </row>
        <row r="116">
          <cell r="A116">
            <v>95</v>
          </cell>
          <cell r="B116" t="str">
            <v>โรงเรือน อ.ชิต</v>
          </cell>
          <cell r="D116">
            <v>1</v>
          </cell>
          <cell r="E116">
            <v>8320209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D117">
            <v>1</v>
          </cell>
          <cell r="E117">
            <v>80545</v>
          </cell>
        </row>
        <row r="118">
          <cell r="A118">
            <v>97</v>
          </cell>
          <cell r="B118" t="str">
            <v>อาคารหม่อนไหม 1 มิเตอร์ตัวที่ 1</v>
          </cell>
          <cell r="D118">
            <v>1</v>
          </cell>
          <cell r="E118">
            <v>8304740</v>
          </cell>
        </row>
        <row r="119">
          <cell r="A119">
            <v>98</v>
          </cell>
          <cell r="B119" t="str">
            <v>อาคารหม่อนไหม 1 มิเตอร์ตัวที่ 2</v>
          </cell>
          <cell r="D119">
            <v>1</v>
          </cell>
          <cell r="E119">
            <v>8304741</v>
          </cell>
        </row>
        <row r="120">
          <cell r="A120">
            <v>99</v>
          </cell>
          <cell r="B120" t="str">
            <v>อาคารหม่อนไหม 1 มิเตอร์ตัวที่ 3</v>
          </cell>
          <cell r="D120">
            <v>1</v>
          </cell>
          <cell r="E120">
            <v>8304742</v>
          </cell>
        </row>
        <row r="122">
          <cell r="A122">
            <v>100</v>
          </cell>
          <cell r="B122" t="str">
            <v>อาคารธรรมศักดิ์มนตรี</v>
          </cell>
          <cell r="D122">
            <v>40</v>
          </cell>
          <cell r="E122">
            <v>8409822</v>
          </cell>
        </row>
        <row r="123">
          <cell r="A123">
            <v>101</v>
          </cell>
          <cell r="B123" t="str">
            <v>อาคารมงคลชัยสิทธิ์</v>
          </cell>
          <cell r="D123">
            <v>40</v>
          </cell>
          <cell r="E123">
            <v>8161523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D124">
            <v>1</v>
          </cell>
          <cell r="E124">
            <v>8493542</v>
          </cell>
        </row>
        <row r="125">
          <cell r="A125">
            <v>103</v>
          </cell>
          <cell r="B125" t="str">
            <v>แปลงสาธิตปลูกข้าว ผศ. ดร.วราภรณ์ แสงทอง มิเตอร์ที่ 1</v>
          </cell>
          <cell r="D125">
            <v>1</v>
          </cell>
          <cell r="E125">
            <v>1924751</v>
          </cell>
        </row>
        <row r="126">
          <cell r="A126">
            <v>104</v>
          </cell>
          <cell r="B126" t="str">
            <v>แปลงสาธิตปลูกข้าว ผศ. ดร.วราภรณ์ แสงทอง มิเตอร์ที่ 2</v>
          </cell>
          <cell r="D126">
            <v>1</v>
          </cell>
          <cell r="E126">
            <v>4050380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8573844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</row>
        <row r="145">
          <cell r="A145" t="str">
            <v>คลินิกรักษาสัตว์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</row>
        <row r="148">
          <cell r="A148">
            <v>120</v>
          </cell>
          <cell r="B148" t="str">
            <v>ครัวอิ่มอุ่นเพื่อน้อง</v>
          </cell>
        </row>
        <row r="149">
          <cell r="A149" t="str">
            <v>สำนักวิจัยและส่งเสริมการเกษตร</v>
          </cell>
        </row>
        <row r="150">
          <cell r="A150">
            <v>121</v>
          </cell>
          <cell r="B150" t="str">
            <v>เกษตรล้านนา35ไร่โชนเลี้ยงไก่</v>
          </cell>
          <cell r="E150">
            <v>160605923</v>
          </cell>
        </row>
        <row r="151">
          <cell r="A151">
            <v>122</v>
          </cell>
          <cell r="B151" t="str">
            <v>เกษตรล้านนา35ไร่สำนักงาน</v>
          </cell>
          <cell r="E151">
            <v>6016836</v>
          </cell>
        </row>
        <row r="152">
          <cell r="A152" t="str">
            <v>สำนักงานมหาวิทยาลัย</v>
          </cell>
        </row>
        <row r="153">
          <cell r="A153">
            <v>123</v>
          </cell>
          <cell r="B153" t="str">
            <v>อาคารเรือชีวะ ( งานอนุรักษ์สืบสานศิลปวัฒนธรรม)</v>
          </cell>
        </row>
        <row r="154">
          <cell r="A154" t="str">
            <v>สำนักวิจัยและส่งเสริมการเกษตร</v>
          </cell>
        </row>
        <row r="155">
          <cell r="A155">
            <v>124</v>
          </cell>
          <cell r="B155" t="str">
            <v>เเปลงงทดลองเกษตรที่สูง(คอกเป็ด)</v>
          </cell>
          <cell r="E155">
            <v>8673815</v>
          </cell>
        </row>
        <row r="156">
          <cell r="A156" t="str">
            <v>สำนักงานมหาวิทยาลัย</v>
          </cell>
        </row>
        <row r="157">
          <cell r="A157">
            <v>125</v>
          </cell>
          <cell r="B157" t="str">
            <v>โรงคัดเเยกขยะ</v>
          </cell>
        </row>
        <row r="158">
          <cell r="A158" t="str">
            <v>สำนักวิจัยและส่งเสริมการเกษตร</v>
          </cell>
        </row>
        <row r="159">
          <cell r="A159">
            <v>126</v>
          </cell>
          <cell r="B159" t="str">
            <v>โชนเลี้ยงไก่อินทรี</v>
          </cell>
        </row>
        <row r="160">
          <cell r="A160" t="str">
            <v xml:space="preserve">คณะศิปศาสตร์ </v>
          </cell>
        </row>
        <row r="161">
          <cell r="A161">
            <v>127</v>
          </cell>
          <cell r="B161" t="str">
            <v xml:space="preserve">สโมสร คณะศิปศาสตร์ </v>
          </cell>
          <cell r="E161">
            <v>150401039</v>
          </cell>
        </row>
        <row r="162">
          <cell r="A162" t="str">
            <v>คณะผลิตกรรมการเกษตร</v>
          </cell>
        </row>
        <row r="163">
          <cell r="A163">
            <v>128</v>
          </cell>
          <cell r="B163" t="str">
            <v xml:space="preserve">ลานกิจกรรม อาคารรัตนโกสินทร์ </v>
          </cell>
        </row>
        <row r="164">
          <cell r="A164" t="str">
            <v>คณะเทคโนโลยีการประมง</v>
          </cell>
        </row>
        <row r="165">
          <cell r="A165">
            <v>129</v>
          </cell>
          <cell r="B165" t="str">
            <v>โรงเเปรรูปปลา</v>
          </cell>
          <cell r="E165">
            <v>190601080</v>
          </cell>
        </row>
        <row r="166">
          <cell r="A166" t="str">
            <v>กองเทคโนโลยีดิจิทัล</v>
          </cell>
        </row>
        <row r="167">
          <cell r="A167">
            <v>130</v>
          </cell>
          <cell r="B167" t="str">
            <v>กองDT มิเตอร์ดิจิตอล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L5">
            <v>2460</v>
          </cell>
          <cell r="M5">
            <v>10479.6</v>
          </cell>
          <cell r="P5">
            <v>3540</v>
          </cell>
          <cell r="Q5">
            <v>15469.800000000001</v>
          </cell>
          <cell r="T5">
            <v>5160</v>
          </cell>
          <cell r="U5">
            <v>22497.600000000002</v>
          </cell>
          <cell r="X5">
            <v>6360</v>
          </cell>
          <cell r="Y5">
            <v>28429.199999999997</v>
          </cell>
          <cell r="AB5">
            <v>7500</v>
          </cell>
          <cell r="AC5">
            <v>32925</v>
          </cell>
          <cell r="AF5">
            <v>6300</v>
          </cell>
          <cell r="AG5">
            <v>27404.999999999996</v>
          </cell>
          <cell r="AJ5">
            <v>7080</v>
          </cell>
          <cell r="AK5">
            <v>31647.599999999999</v>
          </cell>
          <cell r="AN5">
            <v>7680</v>
          </cell>
          <cell r="AO5">
            <v>33638.400000000001</v>
          </cell>
          <cell r="AR5">
            <v>3600</v>
          </cell>
          <cell r="AS5">
            <v>15768</v>
          </cell>
          <cell r="AV5">
            <v>4560</v>
          </cell>
          <cell r="AW5">
            <v>20064</v>
          </cell>
          <cell r="AZ5">
            <v>5040</v>
          </cell>
          <cell r="BA5">
            <v>22024.799999999999</v>
          </cell>
          <cell r="BD5">
            <v>2700</v>
          </cell>
          <cell r="BE5">
            <v>11502</v>
          </cell>
        </row>
        <row r="6">
          <cell r="L6">
            <v>31</v>
          </cell>
          <cell r="M6">
            <v>132.06</v>
          </cell>
          <cell r="P6">
            <v>2</v>
          </cell>
          <cell r="Q6">
            <v>8.74</v>
          </cell>
          <cell r="T6">
            <v>3</v>
          </cell>
          <cell r="U6">
            <v>13.080000000000002</v>
          </cell>
          <cell r="X6">
            <v>2</v>
          </cell>
          <cell r="Y6">
            <v>8.94</v>
          </cell>
          <cell r="AB6">
            <v>90</v>
          </cell>
          <cell r="AC6">
            <v>395.09999999999997</v>
          </cell>
          <cell r="AF6">
            <v>28</v>
          </cell>
          <cell r="AG6">
            <v>121.79999999999998</v>
          </cell>
          <cell r="AJ6">
            <v>6</v>
          </cell>
          <cell r="AK6">
            <v>26.82</v>
          </cell>
          <cell r="AN6">
            <v>2</v>
          </cell>
          <cell r="AO6">
            <v>8.76</v>
          </cell>
          <cell r="AR6">
            <v>8</v>
          </cell>
          <cell r="AS6">
            <v>35.04</v>
          </cell>
          <cell r="AV6">
            <v>9</v>
          </cell>
          <cell r="AW6">
            <v>39.6</v>
          </cell>
          <cell r="AZ6">
            <v>7</v>
          </cell>
          <cell r="BA6">
            <v>30.59</v>
          </cell>
          <cell r="BD6">
            <v>3</v>
          </cell>
          <cell r="BE6">
            <v>12.78</v>
          </cell>
        </row>
        <row r="7"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L8">
            <v>77</v>
          </cell>
          <cell r="M8">
            <v>328.02</v>
          </cell>
          <cell r="P8">
            <v>90</v>
          </cell>
          <cell r="Q8">
            <v>393.3</v>
          </cell>
          <cell r="T8">
            <v>84</v>
          </cell>
          <cell r="U8">
            <v>366.24</v>
          </cell>
          <cell r="X8">
            <v>37</v>
          </cell>
          <cell r="Y8">
            <v>165.39</v>
          </cell>
          <cell r="AB8">
            <v>36</v>
          </cell>
          <cell r="AC8">
            <v>158.04</v>
          </cell>
          <cell r="AF8">
            <v>44</v>
          </cell>
          <cell r="AG8">
            <v>191.39999999999998</v>
          </cell>
          <cell r="AJ8">
            <v>34</v>
          </cell>
          <cell r="AK8">
            <v>151.97999999999999</v>
          </cell>
          <cell r="AN8">
            <v>56</v>
          </cell>
          <cell r="AO8">
            <v>245.28</v>
          </cell>
          <cell r="AR8">
            <v>161</v>
          </cell>
          <cell r="AS8">
            <v>705.18</v>
          </cell>
          <cell r="AV8">
            <v>153</v>
          </cell>
          <cell r="AW8">
            <v>673.2</v>
          </cell>
          <cell r="AZ8">
            <v>220</v>
          </cell>
          <cell r="BA8">
            <v>961.4</v>
          </cell>
          <cell r="BD8">
            <v>245</v>
          </cell>
          <cell r="BE8">
            <v>1043.7</v>
          </cell>
        </row>
        <row r="9">
          <cell r="L9">
            <v>1488</v>
          </cell>
          <cell r="M9">
            <v>6338.88</v>
          </cell>
          <cell r="P9">
            <v>2129</v>
          </cell>
          <cell r="Q9">
            <v>9303.73</v>
          </cell>
          <cell r="T9">
            <v>1718</v>
          </cell>
          <cell r="U9">
            <v>7490.4800000000005</v>
          </cell>
          <cell r="X9">
            <v>1502</v>
          </cell>
          <cell r="Y9">
            <v>6713.94</v>
          </cell>
          <cell r="AB9">
            <v>1370</v>
          </cell>
          <cell r="AC9">
            <v>6014.2999999999993</v>
          </cell>
          <cell r="AF9">
            <v>1477</v>
          </cell>
          <cell r="AG9">
            <v>6424.95</v>
          </cell>
          <cell r="AJ9">
            <v>1891</v>
          </cell>
          <cell r="AK9">
            <v>8452.77</v>
          </cell>
          <cell r="AN9">
            <v>1817</v>
          </cell>
          <cell r="AO9">
            <v>7958.46</v>
          </cell>
          <cell r="AR9">
            <v>1924</v>
          </cell>
          <cell r="AS9">
            <v>8427.119999999999</v>
          </cell>
          <cell r="AV9">
            <v>2401</v>
          </cell>
          <cell r="AW9">
            <v>10564.400000000001</v>
          </cell>
          <cell r="AZ9">
            <v>2704</v>
          </cell>
          <cell r="BA9">
            <v>11816.48</v>
          </cell>
          <cell r="BD9">
            <v>2230</v>
          </cell>
          <cell r="BE9">
            <v>9499.7999999999993</v>
          </cell>
        </row>
        <row r="10">
          <cell r="L10">
            <v>620</v>
          </cell>
          <cell r="M10">
            <v>2641.2</v>
          </cell>
          <cell r="P10">
            <v>660</v>
          </cell>
          <cell r="Q10">
            <v>2884.2000000000003</v>
          </cell>
          <cell r="T10">
            <v>520</v>
          </cell>
          <cell r="U10">
            <v>2267.2000000000003</v>
          </cell>
          <cell r="X10">
            <v>400</v>
          </cell>
          <cell r="Y10">
            <v>1788</v>
          </cell>
          <cell r="AB10">
            <v>920</v>
          </cell>
          <cell r="AC10">
            <v>4038.7999999999997</v>
          </cell>
          <cell r="AF10">
            <v>600</v>
          </cell>
          <cell r="AG10">
            <v>2610</v>
          </cell>
          <cell r="AJ10">
            <v>900</v>
          </cell>
          <cell r="AK10">
            <v>4023</v>
          </cell>
          <cell r="AN10">
            <v>800</v>
          </cell>
          <cell r="AO10">
            <v>3504</v>
          </cell>
          <cell r="AR10">
            <v>320</v>
          </cell>
          <cell r="AS10">
            <v>1401.6</v>
          </cell>
          <cell r="AV10">
            <v>300</v>
          </cell>
          <cell r="AW10">
            <v>1320</v>
          </cell>
          <cell r="AZ10">
            <v>420</v>
          </cell>
          <cell r="BA10">
            <v>1835.4</v>
          </cell>
          <cell r="BD10">
            <v>160</v>
          </cell>
          <cell r="BE10">
            <v>681.59999999999991</v>
          </cell>
        </row>
        <row r="11">
          <cell r="L11">
            <v>3425</v>
          </cell>
          <cell r="M11">
            <v>14590.5</v>
          </cell>
          <cell r="P11">
            <v>3637</v>
          </cell>
          <cell r="Q11">
            <v>15893.69</v>
          </cell>
          <cell r="T11">
            <v>4842</v>
          </cell>
          <cell r="U11">
            <v>21111.120000000003</v>
          </cell>
          <cell r="X11">
            <v>4841</v>
          </cell>
          <cell r="Y11">
            <v>21639.27</v>
          </cell>
          <cell r="AB11">
            <v>5489</v>
          </cell>
          <cell r="AC11">
            <v>24096.71</v>
          </cell>
          <cell r="AF11">
            <v>5339</v>
          </cell>
          <cell r="AG11">
            <v>23224.649999999998</v>
          </cell>
          <cell r="AJ11">
            <v>4810</v>
          </cell>
          <cell r="AK11">
            <v>21500.699999999997</v>
          </cell>
          <cell r="AN11">
            <v>4843</v>
          </cell>
          <cell r="AO11">
            <v>21212.34</v>
          </cell>
          <cell r="AR11">
            <v>4498</v>
          </cell>
          <cell r="AS11">
            <v>19701.239999999998</v>
          </cell>
          <cell r="AV11">
            <v>4098</v>
          </cell>
          <cell r="AW11">
            <v>18031.2</v>
          </cell>
          <cell r="AZ11">
            <v>4500</v>
          </cell>
          <cell r="BA11">
            <v>19665</v>
          </cell>
          <cell r="BD11">
            <v>1864</v>
          </cell>
          <cell r="BE11">
            <v>7940.6399999999994</v>
          </cell>
        </row>
        <row r="12">
          <cell r="L12">
            <v>3778.67</v>
          </cell>
          <cell r="M12">
            <v>16097.134199999999</v>
          </cell>
          <cell r="P12">
            <v>10575.69</v>
          </cell>
          <cell r="Q12">
            <v>46215.765300000006</v>
          </cell>
          <cell r="T12">
            <v>3354.23</v>
          </cell>
          <cell r="U12">
            <v>14624.442800000001</v>
          </cell>
          <cell r="X12">
            <v>17552.48</v>
          </cell>
          <cell r="Y12">
            <v>78459.585599999991</v>
          </cell>
          <cell r="AB12">
            <v>10496.59</v>
          </cell>
          <cell r="AC12">
            <v>46080.030099999996</v>
          </cell>
          <cell r="AF12">
            <v>12354.29</v>
          </cell>
          <cell r="AG12">
            <v>53741.161500000002</v>
          </cell>
          <cell r="AJ12">
            <v>19658.79</v>
          </cell>
          <cell r="AK12">
            <v>87874.791299999997</v>
          </cell>
          <cell r="AN12">
            <v>28518.720000000001</v>
          </cell>
          <cell r="AO12">
            <v>124911.9936</v>
          </cell>
          <cell r="AR12">
            <v>17280.919999999998</v>
          </cell>
          <cell r="AS12">
            <v>75690.429599999989</v>
          </cell>
          <cell r="AV12">
            <v>16799.59</v>
          </cell>
          <cell r="AW12">
            <v>73918.196000000011</v>
          </cell>
          <cell r="AZ12">
            <v>17507.98</v>
          </cell>
          <cell r="BA12">
            <v>76509.872600000002</v>
          </cell>
          <cell r="BD12">
            <v>15951.98</v>
          </cell>
          <cell r="BE12">
            <v>67955.434799999988</v>
          </cell>
        </row>
        <row r="13">
          <cell r="L13">
            <v>3338.52</v>
          </cell>
          <cell r="P13">
            <v>14532.74</v>
          </cell>
          <cell r="T13">
            <v>3367.39</v>
          </cell>
          <cell r="X13">
            <v>16926.2</v>
          </cell>
          <cell r="AB13">
            <v>6471.87</v>
          </cell>
          <cell r="AF13">
            <v>10797.92</v>
          </cell>
          <cell r="AJ13">
            <v>14598.27</v>
          </cell>
          <cell r="AN13">
            <v>27656.86</v>
          </cell>
          <cell r="AR13">
            <v>17758.25</v>
          </cell>
          <cell r="AV13">
            <v>13086.88</v>
          </cell>
          <cell r="AZ13">
            <v>9169.7000000000007</v>
          </cell>
          <cell r="BD13">
            <v>20105.2</v>
          </cell>
        </row>
        <row r="14">
          <cell r="L14">
            <v>2503.5300000000002</v>
          </cell>
          <cell r="P14">
            <v>2201.96</v>
          </cell>
          <cell r="T14">
            <v>1861.94</v>
          </cell>
          <cell r="X14">
            <v>1456.47</v>
          </cell>
          <cell r="AB14">
            <v>1856.93</v>
          </cell>
          <cell r="AF14">
            <v>1755.25</v>
          </cell>
          <cell r="AJ14">
            <v>1976.93</v>
          </cell>
          <cell r="AN14">
            <v>1711.74</v>
          </cell>
          <cell r="AR14">
            <v>1395.71</v>
          </cell>
          <cell r="AV14">
            <v>1248.04</v>
          </cell>
          <cell r="AZ14">
            <v>1115.17</v>
          </cell>
          <cell r="BD14">
            <v>812.47</v>
          </cell>
        </row>
        <row r="15">
          <cell r="L15">
            <v>4589.1000000000022</v>
          </cell>
          <cell r="M15">
            <v>19549.56600000001</v>
          </cell>
          <cell r="P15">
            <v>2530.0999999999985</v>
          </cell>
          <cell r="Q15">
            <v>11056.536999999995</v>
          </cell>
          <cell r="T15">
            <v>2460.6999999999971</v>
          </cell>
          <cell r="U15">
            <v>10728.651999999987</v>
          </cell>
          <cell r="X15">
            <v>3711.7000000000044</v>
          </cell>
          <cell r="Y15">
            <v>16591.299000000017</v>
          </cell>
          <cell r="AB15">
            <v>2461.4000000000015</v>
          </cell>
          <cell r="AC15">
            <v>10805.546000000006</v>
          </cell>
          <cell r="AF15">
            <v>2659.5</v>
          </cell>
          <cell r="AG15">
            <v>11568.824999999999</v>
          </cell>
          <cell r="AJ15">
            <v>5956.2999999999956</v>
          </cell>
          <cell r="AK15">
            <v>26624.660999999978</v>
          </cell>
          <cell r="AN15">
            <v>6351.0999999999985</v>
          </cell>
          <cell r="AO15">
            <v>27817.817999999992</v>
          </cell>
          <cell r="AR15">
            <v>9730.8000000000029</v>
          </cell>
          <cell r="AS15">
            <v>42620.90400000001</v>
          </cell>
          <cell r="AV15">
            <v>3303.3000000000029</v>
          </cell>
          <cell r="AW15">
            <v>14534.520000000013</v>
          </cell>
          <cell r="AZ15">
            <v>4102.3000000000029</v>
          </cell>
          <cell r="BA15">
            <v>17927.051000000014</v>
          </cell>
          <cell r="BD15">
            <v>6156</v>
          </cell>
          <cell r="BE15">
            <v>26224.559999999998</v>
          </cell>
        </row>
        <row r="16">
          <cell r="L16">
            <v>2000</v>
          </cell>
          <cell r="M16">
            <v>8520</v>
          </cell>
          <cell r="P16">
            <v>2640</v>
          </cell>
          <cell r="Q16">
            <v>11536.800000000001</v>
          </cell>
          <cell r="T16">
            <v>2400</v>
          </cell>
          <cell r="U16">
            <v>10464</v>
          </cell>
          <cell r="X16">
            <v>3840</v>
          </cell>
          <cell r="Y16">
            <v>17164.8</v>
          </cell>
          <cell r="AB16">
            <v>800</v>
          </cell>
          <cell r="AC16">
            <v>3511.9999999999995</v>
          </cell>
          <cell r="AF16">
            <v>160</v>
          </cell>
          <cell r="AG16">
            <v>696</v>
          </cell>
          <cell r="AJ16">
            <v>560</v>
          </cell>
          <cell r="AK16">
            <v>2503.1999999999998</v>
          </cell>
          <cell r="AN16">
            <v>960</v>
          </cell>
          <cell r="AO16">
            <v>4204.8</v>
          </cell>
          <cell r="AR16">
            <v>1680</v>
          </cell>
          <cell r="AS16">
            <v>7358.4</v>
          </cell>
          <cell r="AV16">
            <v>2000</v>
          </cell>
          <cell r="AW16">
            <v>8800</v>
          </cell>
          <cell r="AZ16">
            <v>2320</v>
          </cell>
          <cell r="BA16">
            <v>10138.4</v>
          </cell>
          <cell r="BD16">
            <v>800</v>
          </cell>
          <cell r="BE16">
            <v>3408</v>
          </cell>
        </row>
        <row r="17">
          <cell r="L17">
            <v>377</v>
          </cell>
          <cell r="M17">
            <v>1606.02</v>
          </cell>
          <cell r="P17">
            <v>446</v>
          </cell>
          <cell r="Q17">
            <v>1949.02</v>
          </cell>
          <cell r="T17">
            <v>538</v>
          </cell>
          <cell r="U17">
            <v>2345.6800000000003</v>
          </cell>
          <cell r="X17">
            <v>696</v>
          </cell>
          <cell r="Y17">
            <v>3111.12</v>
          </cell>
          <cell r="AB17">
            <v>364</v>
          </cell>
          <cell r="AC17">
            <v>1597.9599999999998</v>
          </cell>
          <cell r="AF17">
            <v>381</v>
          </cell>
          <cell r="AG17">
            <v>1657.35</v>
          </cell>
          <cell r="AJ17">
            <v>382</v>
          </cell>
          <cell r="AK17">
            <v>1707.54</v>
          </cell>
          <cell r="AN17">
            <v>364</v>
          </cell>
          <cell r="AO17">
            <v>1594.32</v>
          </cell>
          <cell r="AR17">
            <v>392</v>
          </cell>
          <cell r="AS17">
            <v>1716.96</v>
          </cell>
          <cell r="AV17">
            <v>385</v>
          </cell>
          <cell r="AW17">
            <v>1694.0000000000002</v>
          </cell>
          <cell r="AZ17">
            <v>532</v>
          </cell>
          <cell r="BA17">
            <v>2324.84</v>
          </cell>
          <cell r="BD17">
            <v>312</v>
          </cell>
          <cell r="BE17">
            <v>1329.12</v>
          </cell>
        </row>
        <row r="18">
          <cell r="L18">
            <v>180</v>
          </cell>
          <cell r="M18">
            <v>766.8</v>
          </cell>
          <cell r="P18">
            <v>329</v>
          </cell>
          <cell r="Q18">
            <v>1437.73</v>
          </cell>
          <cell r="T18">
            <v>430</v>
          </cell>
          <cell r="U18">
            <v>1874.8000000000002</v>
          </cell>
          <cell r="X18">
            <v>267</v>
          </cell>
          <cell r="Y18">
            <v>1193.49</v>
          </cell>
          <cell r="AB18">
            <v>321</v>
          </cell>
          <cell r="AC18">
            <v>1409.1899999999998</v>
          </cell>
          <cell r="AF18">
            <v>221</v>
          </cell>
          <cell r="AG18">
            <v>961.34999999999991</v>
          </cell>
          <cell r="AJ18">
            <v>244</v>
          </cell>
          <cell r="AK18">
            <v>1090.6799999999998</v>
          </cell>
          <cell r="AN18">
            <v>217</v>
          </cell>
          <cell r="AO18">
            <v>950.45999999999992</v>
          </cell>
          <cell r="AR18">
            <v>200</v>
          </cell>
          <cell r="AS18">
            <v>876</v>
          </cell>
          <cell r="AV18">
            <v>367</v>
          </cell>
          <cell r="AW18">
            <v>1614.8000000000002</v>
          </cell>
          <cell r="AZ18">
            <v>372</v>
          </cell>
          <cell r="BA18">
            <v>1625.64</v>
          </cell>
          <cell r="BD18">
            <v>318</v>
          </cell>
          <cell r="BE18">
            <v>1354.6799999999998</v>
          </cell>
        </row>
        <row r="19">
          <cell r="L19">
            <v>34241.24</v>
          </cell>
          <cell r="P19">
            <v>34658.76</v>
          </cell>
          <cell r="T19">
            <v>39826.94</v>
          </cell>
          <cell r="X19">
            <v>18559.95</v>
          </cell>
          <cell r="AB19">
            <v>22604.79</v>
          </cell>
          <cell r="AF19">
            <v>4349.63</v>
          </cell>
          <cell r="AJ19">
            <v>55176.83</v>
          </cell>
          <cell r="AN19">
            <v>48660.9</v>
          </cell>
          <cell r="AR19">
            <v>49135.64</v>
          </cell>
          <cell r="AV19">
            <v>45231.72</v>
          </cell>
          <cell r="AZ19">
            <v>28708.48</v>
          </cell>
          <cell r="BD19">
            <v>28592.01</v>
          </cell>
        </row>
        <row r="20">
          <cell r="L20">
            <v>20790.400000000001</v>
          </cell>
          <cell r="M20">
            <v>88567.104000000007</v>
          </cell>
          <cell r="P20">
            <v>22913.62</v>
          </cell>
          <cell r="Q20">
            <v>100132.5194</v>
          </cell>
          <cell r="T20">
            <v>33335.589999999997</v>
          </cell>
          <cell r="U20">
            <v>145343.17239999998</v>
          </cell>
          <cell r="X20">
            <v>35918.89</v>
          </cell>
          <cell r="Y20">
            <v>160557.43829999998</v>
          </cell>
          <cell r="AB20">
            <v>40619.65</v>
          </cell>
          <cell r="AC20">
            <v>178320.2635</v>
          </cell>
          <cell r="AF20">
            <v>35454.080000000002</v>
          </cell>
          <cell r="AG20">
            <v>154225.24799999999</v>
          </cell>
          <cell r="AJ20">
            <v>39560.269999999997</v>
          </cell>
          <cell r="AK20">
            <v>176834.40689999997</v>
          </cell>
          <cell r="AN20">
            <v>37745.519999999997</v>
          </cell>
          <cell r="AO20">
            <v>165325.37759999998</v>
          </cell>
          <cell r="AR20">
            <v>36835.01</v>
          </cell>
          <cell r="AS20">
            <v>161337.3438</v>
          </cell>
          <cell r="AV20">
            <v>32478.639999999999</v>
          </cell>
          <cell r="AW20">
            <v>142906.016</v>
          </cell>
          <cell r="AZ20">
            <v>24157.83</v>
          </cell>
          <cell r="BA20">
            <v>105569.71710000001</v>
          </cell>
          <cell r="BD20">
            <v>20165.89</v>
          </cell>
          <cell r="BE20">
            <v>85906.691399999996</v>
          </cell>
        </row>
        <row r="21">
          <cell r="L21">
            <v>0</v>
          </cell>
          <cell r="M21">
            <v>0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0</v>
          </cell>
          <cell r="AC21">
            <v>0</v>
          </cell>
          <cell r="AF21">
            <v>0</v>
          </cell>
          <cell r="AG21">
            <v>0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0</v>
          </cell>
          <cell r="AS21">
            <v>0</v>
          </cell>
          <cell r="AV21">
            <v>0</v>
          </cell>
          <cell r="AW21">
            <v>0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L22">
            <v>10000.000000000009</v>
          </cell>
          <cell r="P22">
            <v>45099.99999999992</v>
          </cell>
          <cell r="T22">
            <v>4899.9999999999045</v>
          </cell>
          <cell r="X22">
            <v>10000.000000000009</v>
          </cell>
          <cell r="AB22">
            <v>10000.000000000009</v>
          </cell>
          <cell r="AF22">
            <v>10000.000000000009</v>
          </cell>
          <cell r="AJ22">
            <v>40000.000000000036</v>
          </cell>
          <cell r="AN22">
            <v>30000.000000000025</v>
          </cell>
          <cell r="AR22">
            <v>30000.000000000025</v>
          </cell>
          <cell r="AV22">
            <v>30000.000000000025</v>
          </cell>
          <cell r="AZ22">
            <v>10000.000000000009</v>
          </cell>
          <cell r="BD22">
            <v>30000.000000000025</v>
          </cell>
        </row>
        <row r="23">
          <cell r="L23">
            <v>297</v>
          </cell>
          <cell r="M23">
            <v>1265.22</v>
          </cell>
          <cell r="P23">
            <v>311</v>
          </cell>
          <cell r="Q23">
            <v>1359.07</v>
          </cell>
          <cell r="T23">
            <v>254</v>
          </cell>
          <cell r="U23">
            <v>1107.44</v>
          </cell>
          <cell r="X23">
            <v>248</v>
          </cell>
          <cell r="Y23">
            <v>1108.56</v>
          </cell>
          <cell r="AB23">
            <v>0</v>
          </cell>
          <cell r="AC23">
            <v>0</v>
          </cell>
          <cell r="AF23">
            <v>484</v>
          </cell>
          <cell r="AG23">
            <v>2105.3999999999996</v>
          </cell>
          <cell r="AJ23">
            <v>207</v>
          </cell>
          <cell r="AK23">
            <v>925.29</v>
          </cell>
          <cell r="AN23">
            <v>362</v>
          </cell>
          <cell r="AO23">
            <v>1585.56</v>
          </cell>
          <cell r="AR23">
            <v>222</v>
          </cell>
          <cell r="AS23">
            <v>972.36</v>
          </cell>
          <cell r="AV23">
            <v>169</v>
          </cell>
          <cell r="AW23">
            <v>743.6</v>
          </cell>
          <cell r="AZ23">
            <v>264</v>
          </cell>
          <cell r="BA23">
            <v>1153.68</v>
          </cell>
          <cell r="BD23">
            <v>234</v>
          </cell>
          <cell r="BE23">
            <v>996.83999999999992</v>
          </cell>
        </row>
        <row r="24">
          <cell r="L24">
            <v>3132</v>
          </cell>
          <cell r="M24">
            <v>13342.32</v>
          </cell>
          <cell r="P24">
            <v>4748</v>
          </cell>
          <cell r="Q24">
            <v>20748.760000000002</v>
          </cell>
          <cell r="T24">
            <v>3785</v>
          </cell>
          <cell r="U24">
            <v>16502.600000000002</v>
          </cell>
          <cell r="X24">
            <v>3297</v>
          </cell>
          <cell r="Y24">
            <v>14737.589999999998</v>
          </cell>
          <cell r="AB24">
            <v>3329</v>
          </cell>
          <cell r="AC24">
            <v>14614.31</v>
          </cell>
          <cell r="AF24">
            <v>3117</v>
          </cell>
          <cell r="AG24">
            <v>13558.949999999999</v>
          </cell>
          <cell r="AJ24">
            <v>4012</v>
          </cell>
          <cell r="AK24">
            <v>17933.64</v>
          </cell>
          <cell r="AN24">
            <v>4256</v>
          </cell>
          <cell r="AO24">
            <v>18641.28</v>
          </cell>
          <cell r="AR24">
            <v>4462</v>
          </cell>
          <cell r="AS24">
            <v>19543.560000000001</v>
          </cell>
          <cell r="AV24">
            <v>4375</v>
          </cell>
          <cell r="AW24">
            <v>19250</v>
          </cell>
          <cell r="AZ24">
            <v>4460</v>
          </cell>
          <cell r="BA24">
            <v>19490.2</v>
          </cell>
          <cell r="BD24">
            <v>3477</v>
          </cell>
          <cell r="BE24">
            <v>14812.019999999999</v>
          </cell>
        </row>
        <row r="25">
          <cell r="L25">
            <v>7900</v>
          </cell>
          <cell r="M25">
            <v>33654</v>
          </cell>
          <cell r="P25">
            <v>9500</v>
          </cell>
          <cell r="Q25">
            <v>41515</v>
          </cell>
          <cell r="T25">
            <v>7700</v>
          </cell>
          <cell r="U25">
            <v>33572</v>
          </cell>
          <cell r="X25">
            <v>6500</v>
          </cell>
          <cell r="Y25">
            <v>29055</v>
          </cell>
          <cell r="AB25">
            <v>6750</v>
          </cell>
          <cell r="AC25">
            <v>29632.499999999996</v>
          </cell>
          <cell r="AF25">
            <v>6200</v>
          </cell>
          <cell r="AG25">
            <v>26969.999999999996</v>
          </cell>
          <cell r="AJ25">
            <v>7900</v>
          </cell>
          <cell r="AK25">
            <v>35313</v>
          </cell>
          <cell r="AN25">
            <v>9350</v>
          </cell>
          <cell r="AO25">
            <v>40953</v>
          </cell>
          <cell r="AR25">
            <v>8350</v>
          </cell>
          <cell r="AS25">
            <v>36573</v>
          </cell>
          <cell r="AV25">
            <v>8350</v>
          </cell>
          <cell r="AW25">
            <v>36740</v>
          </cell>
          <cell r="AZ25">
            <v>8450</v>
          </cell>
          <cell r="BA25">
            <v>36926.5</v>
          </cell>
          <cell r="BD25">
            <v>6700</v>
          </cell>
          <cell r="BE25">
            <v>28542</v>
          </cell>
        </row>
        <row r="26">
          <cell r="L26">
            <v>39</v>
          </cell>
          <cell r="M26">
            <v>166.14</v>
          </cell>
          <cell r="P26">
            <v>50</v>
          </cell>
          <cell r="Q26">
            <v>218.5</v>
          </cell>
          <cell r="T26">
            <v>60</v>
          </cell>
          <cell r="U26">
            <v>261.60000000000002</v>
          </cell>
          <cell r="X26">
            <v>66</v>
          </cell>
          <cell r="Y26">
            <v>295.02</v>
          </cell>
          <cell r="AB26">
            <v>1014</v>
          </cell>
          <cell r="AC26">
            <v>4451.46</v>
          </cell>
          <cell r="AF26">
            <v>41</v>
          </cell>
          <cell r="AG26">
            <v>178.35</v>
          </cell>
          <cell r="AJ26">
            <v>46</v>
          </cell>
          <cell r="AK26">
            <v>205.61999999999998</v>
          </cell>
          <cell r="AN26">
            <v>59</v>
          </cell>
          <cell r="AO26">
            <v>258.42</v>
          </cell>
          <cell r="AR26">
            <v>53</v>
          </cell>
          <cell r="AS26">
            <v>232.14</v>
          </cell>
          <cell r="AV26">
            <v>41</v>
          </cell>
          <cell r="AW26">
            <v>180.4</v>
          </cell>
          <cell r="AZ26">
            <v>24</v>
          </cell>
          <cell r="BA26">
            <v>104.88</v>
          </cell>
          <cell r="BD26">
            <v>18</v>
          </cell>
          <cell r="BE26">
            <v>76.679999999999993</v>
          </cell>
        </row>
        <row r="27">
          <cell r="L27">
            <v>412</v>
          </cell>
          <cell r="M27">
            <v>1755.12</v>
          </cell>
          <cell r="P27">
            <v>517</v>
          </cell>
          <cell r="Q27">
            <v>2259.29</v>
          </cell>
          <cell r="T27">
            <v>473</v>
          </cell>
          <cell r="U27">
            <v>2062.2800000000002</v>
          </cell>
          <cell r="X27">
            <v>533</v>
          </cell>
          <cell r="Y27">
            <v>2382.5099999999998</v>
          </cell>
          <cell r="AB27">
            <v>418</v>
          </cell>
          <cell r="AC27">
            <v>1835.0199999999998</v>
          </cell>
          <cell r="AF27">
            <v>499</v>
          </cell>
          <cell r="AG27">
            <v>2170.6499999999996</v>
          </cell>
          <cell r="AJ27">
            <v>504</v>
          </cell>
          <cell r="AK27">
            <v>2252.8799999999997</v>
          </cell>
          <cell r="AN27">
            <v>484</v>
          </cell>
          <cell r="AO27">
            <v>2119.92</v>
          </cell>
          <cell r="AR27" t="str">
            <v>รื้อถอน</v>
          </cell>
          <cell r="AS27" t="str">
            <v>รื้อถอน</v>
          </cell>
          <cell r="AV27" t="str">
            <v>รื้อถอน</v>
          </cell>
          <cell r="AW27" t="str">
            <v>รื้อถอน</v>
          </cell>
          <cell r="AZ27" t="str">
            <v>รื้อถอน</v>
          </cell>
          <cell r="BA27" t="str">
            <v>รื้อถอน</v>
          </cell>
        </row>
        <row r="28">
          <cell r="L28" t="str">
            <v>ปรับปรุง</v>
          </cell>
        </row>
        <row r="30">
          <cell r="L30">
            <v>3840</v>
          </cell>
          <cell r="P30">
            <v>2520</v>
          </cell>
          <cell r="T30">
            <v>2800</v>
          </cell>
          <cell r="X30">
            <v>3320</v>
          </cell>
          <cell r="AB30">
            <v>3280</v>
          </cell>
          <cell r="AF30">
            <v>3040</v>
          </cell>
          <cell r="AJ30">
            <v>2960</v>
          </cell>
          <cell r="AN30">
            <v>3240</v>
          </cell>
          <cell r="AR30">
            <v>2800</v>
          </cell>
          <cell r="AV30">
            <v>2200</v>
          </cell>
          <cell r="AZ30">
            <v>3120</v>
          </cell>
          <cell r="BD30">
            <v>1960</v>
          </cell>
        </row>
        <row r="31">
          <cell r="L31">
            <v>6116.85</v>
          </cell>
          <cell r="P31">
            <v>6721.99</v>
          </cell>
          <cell r="T31">
            <v>12860.63</v>
          </cell>
          <cell r="X31">
            <v>20679.86</v>
          </cell>
          <cell r="AB31">
            <v>20509.3</v>
          </cell>
          <cell r="AF31">
            <v>15745.38</v>
          </cell>
          <cell r="AJ31">
            <v>15494.3</v>
          </cell>
          <cell r="AN31">
            <v>14663.88</v>
          </cell>
          <cell r="AR31">
            <v>13312.57</v>
          </cell>
          <cell r="AV31">
            <v>14189.05</v>
          </cell>
          <cell r="AZ31">
            <v>8168.5</v>
          </cell>
          <cell r="BD31">
            <v>6120.82</v>
          </cell>
        </row>
        <row r="32">
          <cell r="L32">
            <v>350</v>
          </cell>
          <cell r="M32">
            <v>1491</v>
          </cell>
          <cell r="P32">
            <v>600</v>
          </cell>
          <cell r="Q32">
            <v>2622</v>
          </cell>
          <cell r="T32">
            <v>1700</v>
          </cell>
          <cell r="U32">
            <v>7412.0000000000009</v>
          </cell>
          <cell r="X32">
            <v>2750</v>
          </cell>
          <cell r="Y32">
            <v>12292.5</v>
          </cell>
          <cell r="AB32">
            <v>2950</v>
          </cell>
          <cell r="AC32">
            <v>12950.499999999998</v>
          </cell>
          <cell r="AF32">
            <v>2300</v>
          </cell>
          <cell r="AG32">
            <v>10005</v>
          </cell>
          <cell r="AJ32">
            <v>2350</v>
          </cell>
          <cell r="AK32">
            <v>10504.5</v>
          </cell>
          <cell r="AN32">
            <v>1800</v>
          </cell>
          <cell r="AO32">
            <v>7884</v>
          </cell>
          <cell r="AR32">
            <v>1850</v>
          </cell>
          <cell r="AS32">
            <v>8103</v>
          </cell>
          <cell r="AV32">
            <v>1500</v>
          </cell>
          <cell r="AW32">
            <v>6600.0000000000009</v>
          </cell>
          <cell r="AZ32">
            <v>1450</v>
          </cell>
          <cell r="BA32">
            <v>6336.5</v>
          </cell>
          <cell r="BD32">
            <v>650</v>
          </cell>
          <cell r="BE32">
            <v>2769</v>
          </cell>
        </row>
        <row r="33">
          <cell r="L33">
            <v>1600</v>
          </cell>
          <cell r="P33">
            <v>1900</v>
          </cell>
          <cell r="T33">
            <v>2100</v>
          </cell>
          <cell r="X33">
            <v>2800</v>
          </cell>
          <cell r="AB33">
            <v>2800</v>
          </cell>
          <cell r="AF33">
            <v>4700</v>
          </cell>
          <cell r="AJ33">
            <v>600</v>
          </cell>
          <cell r="AN33">
            <v>2500</v>
          </cell>
          <cell r="AR33">
            <v>2500</v>
          </cell>
          <cell r="AV33">
            <v>2300</v>
          </cell>
          <cell r="AZ33">
            <v>2500</v>
          </cell>
          <cell r="BD33">
            <v>1600</v>
          </cell>
        </row>
        <row r="34">
          <cell r="L34">
            <v>767</v>
          </cell>
          <cell r="M34">
            <v>3267.4199999999996</v>
          </cell>
          <cell r="P34">
            <v>440</v>
          </cell>
          <cell r="Q34">
            <v>1922.8</v>
          </cell>
          <cell r="T34">
            <v>0</v>
          </cell>
          <cell r="U34">
            <v>0</v>
          </cell>
          <cell r="X34">
            <v>120</v>
          </cell>
          <cell r="Y34">
            <v>536.4</v>
          </cell>
          <cell r="AB34">
            <v>50</v>
          </cell>
          <cell r="AC34">
            <v>219.49999999999997</v>
          </cell>
          <cell r="AF34">
            <v>99</v>
          </cell>
          <cell r="AG34">
            <v>430.65</v>
          </cell>
          <cell r="AJ34">
            <v>652</v>
          </cell>
          <cell r="AK34">
            <v>2914.44</v>
          </cell>
          <cell r="AN34">
            <v>786</v>
          </cell>
          <cell r="AO34">
            <v>3442.68</v>
          </cell>
          <cell r="AR34">
            <v>362</v>
          </cell>
          <cell r="AS34">
            <v>1585.56</v>
          </cell>
          <cell r="AV34">
            <v>271</v>
          </cell>
          <cell r="AW34">
            <v>1192.4000000000001</v>
          </cell>
          <cell r="AZ34">
            <v>251</v>
          </cell>
          <cell r="BA34">
            <v>1096.8700000000001</v>
          </cell>
          <cell r="BD34">
            <v>344</v>
          </cell>
          <cell r="BE34">
            <v>1465.4399999999998</v>
          </cell>
        </row>
        <row r="35"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  <cell r="BD35" t="str">
            <v>รื้อถอน</v>
          </cell>
          <cell r="BE35" t="str">
            <v>รื้อถอน</v>
          </cell>
        </row>
        <row r="36">
          <cell r="L36">
            <v>4055.31</v>
          </cell>
          <cell r="P36">
            <v>3509.62</v>
          </cell>
          <cell r="T36">
            <v>3505.08</v>
          </cell>
          <cell r="X36">
            <v>4205.45</v>
          </cell>
          <cell r="AB36">
            <v>4870.29</v>
          </cell>
          <cell r="AF36">
            <v>6103.4</v>
          </cell>
          <cell r="AJ36">
            <v>6615.27</v>
          </cell>
          <cell r="AN36">
            <v>7349.92</v>
          </cell>
          <cell r="AR36">
            <v>8210.93</v>
          </cell>
          <cell r="AV36">
            <v>5597.25</v>
          </cell>
          <cell r="AZ36">
            <v>4874.1099999999997</v>
          </cell>
          <cell r="BD36">
            <v>4429.99</v>
          </cell>
        </row>
        <row r="37">
          <cell r="L37">
            <v>4</v>
          </cell>
          <cell r="M37">
            <v>17.04</v>
          </cell>
          <cell r="P37">
            <v>4</v>
          </cell>
          <cell r="Q37">
            <v>17.48</v>
          </cell>
          <cell r="T37">
            <v>4</v>
          </cell>
          <cell r="U37">
            <v>17.440000000000001</v>
          </cell>
          <cell r="X37">
            <v>6</v>
          </cell>
          <cell r="Y37">
            <v>26.82</v>
          </cell>
          <cell r="AB37">
            <v>7</v>
          </cell>
          <cell r="AC37">
            <v>30.729999999999997</v>
          </cell>
          <cell r="AF37">
            <v>4</v>
          </cell>
          <cell r="AG37">
            <v>17.399999999999999</v>
          </cell>
          <cell r="AJ37">
            <v>5</v>
          </cell>
          <cell r="AK37">
            <v>22.349999999999998</v>
          </cell>
          <cell r="AN37">
            <v>4</v>
          </cell>
          <cell r="AO37">
            <v>17.52</v>
          </cell>
          <cell r="AR37">
            <v>4</v>
          </cell>
          <cell r="AS37">
            <v>17.52</v>
          </cell>
          <cell r="AV37">
            <v>3</v>
          </cell>
          <cell r="AW37">
            <v>13.200000000000001</v>
          </cell>
          <cell r="AZ37">
            <v>3</v>
          </cell>
          <cell r="BA37">
            <v>13.11</v>
          </cell>
          <cell r="BD37">
            <v>2</v>
          </cell>
          <cell r="BE37">
            <v>8.52</v>
          </cell>
        </row>
        <row r="38">
          <cell r="L38">
            <v>176</v>
          </cell>
          <cell r="M38">
            <v>749.76</v>
          </cell>
          <cell r="P38">
            <v>288</v>
          </cell>
          <cell r="Q38">
            <v>1258.56</v>
          </cell>
          <cell r="T38">
            <v>271</v>
          </cell>
          <cell r="U38">
            <v>1181.5600000000002</v>
          </cell>
          <cell r="X38">
            <v>342</v>
          </cell>
          <cell r="Y38">
            <v>1528.74</v>
          </cell>
          <cell r="AB38">
            <v>275</v>
          </cell>
          <cell r="AC38">
            <v>1207.25</v>
          </cell>
          <cell r="AF38">
            <v>343</v>
          </cell>
          <cell r="AG38">
            <v>1492.05</v>
          </cell>
          <cell r="AJ38">
            <v>297</v>
          </cell>
          <cell r="AK38">
            <v>1327.59</v>
          </cell>
          <cell r="AN38">
            <v>185</v>
          </cell>
          <cell r="AO38">
            <v>810.3</v>
          </cell>
          <cell r="AR38">
            <v>174</v>
          </cell>
          <cell r="AS38">
            <v>762.12</v>
          </cell>
          <cell r="AV38">
            <v>186</v>
          </cell>
          <cell r="AW38">
            <v>818.40000000000009</v>
          </cell>
          <cell r="AZ38">
            <v>212</v>
          </cell>
          <cell r="BA38">
            <v>926.44</v>
          </cell>
          <cell r="BD38">
            <v>156</v>
          </cell>
          <cell r="BE38">
            <v>664.56</v>
          </cell>
        </row>
        <row r="39">
          <cell r="L39">
            <v>230</v>
          </cell>
          <cell r="M39">
            <v>979.8</v>
          </cell>
          <cell r="P39">
            <v>265</v>
          </cell>
          <cell r="Q39">
            <v>1158.05</v>
          </cell>
          <cell r="T39">
            <v>234</v>
          </cell>
          <cell r="U39">
            <v>1020.2400000000001</v>
          </cell>
          <cell r="X39">
            <v>281</v>
          </cell>
          <cell r="Y39">
            <v>1256.07</v>
          </cell>
          <cell r="AB39">
            <v>289</v>
          </cell>
          <cell r="AC39">
            <v>1268.7099999999998</v>
          </cell>
          <cell r="AF39">
            <v>248</v>
          </cell>
          <cell r="AG39">
            <v>1078.8</v>
          </cell>
          <cell r="AJ39">
            <v>214</v>
          </cell>
          <cell r="AK39">
            <v>956.57999999999993</v>
          </cell>
          <cell r="AN39">
            <v>275</v>
          </cell>
          <cell r="AO39">
            <v>1204.5</v>
          </cell>
          <cell r="AR39">
            <v>3</v>
          </cell>
          <cell r="AS39">
            <v>13.14</v>
          </cell>
          <cell r="AV39">
            <v>380</v>
          </cell>
          <cell r="AW39">
            <v>1672.0000000000002</v>
          </cell>
          <cell r="AZ39">
            <v>0</v>
          </cell>
          <cell r="BA39">
            <v>0</v>
          </cell>
          <cell r="BD39">
            <v>0</v>
          </cell>
          <cell r="BE39">
            <v>0</v>
          </cell>
        </row>
        <row r="40">
          <cell r="L40">
            <v>112</v>
          </cell>
          <cell r="M40">
            <v>477.12</v>
          </cell>
          <cell r="P40">
            <v>140</v>
          </cell>
          <cell r="Q40">
            <v>611.80000000000007</v>
          </cell>
          <cell r="T40">
            <v>108</v>
          </cell>
          <cell r="U40">
            <v>470.88000000000005</v>
          </cell>
          <cell r="X40">
            <v>113</v>
          </cell>
          <cell r="Y40">
            <v>505.10999999999996</v>
          </cell>
          <cell r="AB40">
            <v>116</v>
          </cell>
          <cell r="AC40">
            <v>509.23999999999995</v>
          </cell>
          <cell r="AF40">
            <v>133</v>
          </cell>
          <cell r="AG40">
            <v>578.54999999999995</v>
          </cell>
          <cell r="AJ40">
            <v>147</v>
          </cell>
          <cell r="AK40">
            <v>657.08999999999992</v>
          </cell>
          <cell r="AN40">
            <v>149</v>
          </cell>
          <cell r="AO40">
            <v>652.62</v>
          </cell>
          <cell r="AR40">
            <v>149</v>
          </cell>
          <cell r="AS40">
            <v>652.62</v>
          </cell>
          <cell r="AV40">
            <v>155</v>
          </cell>
          <cell r="AW40">
            <v>682</v>
          </cell>
          <cell r="AZ40">
            <v>164</v>
          </cell>
          <cell r="BA40">
            <v>716.68000000000006</v>
          </cell>
          <cell r="BD40">
            <v>105</v>
          </cell>
          <cell r="BE40">
            <v>447.29999999999995</v>
          </cell>
        </row>
        <row r="41">
          <cell r="L41" t="str">
            <v>รื้อถอน</v>
          </cell>
          <cell r="M41" t="str">
            <v>รื้อถอน</v>
          </cell>
          <cell r="P41" t="str">
            <v>รื้อถอน</v>
          </cell>
          <cell r="Q41" t="str">
            <v>รื้อถอน</v>
          </cell>
          <cell r="T41" t="str">
            <v>รื้อถอน</v>
          </cell>
          <cell r="U41" t="str">
            <v>รื้อถอน</v>
          </cell>
          <cell r="X41" t="str">
            <v>รื้อถอน</v>
          </cell>
          <cell r="Y41" t="str">
            <v>รื้อถอน</v>
          </cell>
          <cell r="AB41" t="str">
            <v>รื้อถอน</v>
          </cell>
          <cell r="AC41" t="str">
            <v>รื้อถอน</v>
          </cell>
          <cell r="AF41" t="str">
            <v>รื้อถอน</v>
          </cell>
          <cell r="AG41" t="str">
            <v>รื้อถอน</v>
          </cell>
          <cell r="AJ41" t="str">
            <v>รื้อถอน</v>
          </cell>
          <cell r="AK41" t="str">
            <v>รื้อถอน</v>
          </cell>
          <cell r="AN41" t="str">
            <v>รื้อถอน</v>
          </cell>
          <cell r="AO41" t="str">
            <v>รื้อถอน</v>
          </cell>
          <cell r="AR41" t="str">
            <v>รื้อถอน</v>
          </cell>
          <cell r="AS41" t="str">
            <v>รื้อถอน</v>
          </cell>
          <cell r="AV41" t="str">
            <v>รื้อถอน</v>
          </cell>
          <cell r="AW41" t="str">
            <v>รื้อถอน</v>
          </cell>
          <cell r="AZ41" t="str">
            <v>รื้อถอน</v>
          </cell>
          <cell r="BA41" t="str">
            <v>รื้อถอน</v>
          </cell>
          <cell r="BD41" t="str">
            <v>รื้อถอน</v>
          </cell>
          <cell r="BE41" t="str">
            <v>รื้อถอน</v>
          </cell>
        </row>
        <row r="42">
          <cell r="L42" t="str">
            <v>รื้อถอน</v>
          </cell>
          <cell r="M42" t="str">
            <v>รื้อถอน</v>
          </cell>
          <cell r="P42" t="str">
            <v>รื้อถอน</v>
          </cell>
          <cell r="Q42" t="str">
            <v>รื้อถอน</v>
          </cell>
          <cell r="T42" t="str">
            <v>รื้อถอน</v>
          </cell>
          <cell r="U42" t="str">
            <v>รื้อถอน</v>
          </cell>
          <cell r="X42" t="str">
            <v>รื้อถอน</v>
          </cell>
          <cell r="Y42" t="str">
            <v>รื้อถอน</v>
          </cell>
          <cell r="AB42" t="str">
            <v>รื้อถอน</v>
          </cell>
          <cell r="AC42" t="str">
            <v>รื้อถอน</v>
          </cell>
          <cell r="AF42" t="str">
            <v>รื้อถอน</v>
          </cell>
          <cell r="AG42" t="str">
            <v>รื้อถอน</v>
          </cell>
          <cell r="AJ42" t="str">
            <v>รื้อถอน</v>
          </cell>
          <cell r="AK42" t="str">
            <v>รื้อถอน</v>
          </cell>
          <cell r="AN42" t="str">
            <v>รื้อถอน</v>
          </cell>
          <cell r="AO42" t="str">
            <v>รื้อถอน</v>
          </cell>
          <cell r="AR42" t="str">
            <v>รื้อถอน</v>
          </cell>
          <cell r="AS42" t="str">
            <v>รื้อถอน</v>
          </cell>
          <cell r="AV42" t="str">
            <v>รื้อถอน</v>
          </cell>
          <cell r="AW42" t="str">
            <v>รื้อถอน</v>
          </cell>
          <cell r="AZ42" t="str">
            <v>รื้อถอน</v>
          </cell>
          <cell r="BA42" t="str">
            <v>รื้อถอน</v>
          </cell>
          <cell r="BD42" t="str">
            <v>รื้อถอน</v>
          </cell>
          <cell r="BE42" t="str">
            <v>รื้อถอน</v>
          </cell>
        </row>
        <row r="43">
          <cell r="L43">
            <v>9900</v>
          </cell>
          <cell r="M43">
            <v>42174</v>
          </cell>
          <cell r="P43">
            <v>10450</v>
          </cell>
          <cell r="Q43">
            <v>45666.5</v>
          </cell>
          <cell r="T43">
            <v>9950</v>
          </cell>
          <cell r="U43">
            <v>43382</v>
          </cell>
          <cell r="X43">
            <v>11550</v>
          </cell>
          <cell r="Y43">
            <v>51628.5</v>
          </cell>
          <cell r="AB43">
            <v>10350</v>
          </cell>
          <cell r="AC43">
            <v>45436.5</v>
          </cell>
          <cell r="AF43">
            <v>10350</v>
          </cell>
          <cell r="AG43">
            <v>45022.499999999993</v>
          </cell>
          <cell r="AJ43">
            <v>11500</v>
          </cell>
          <cell r="AK43">
            <v>51405</v>
          </cell>
          <cell r="AN43">
            <v>12900</v>
          </cell>
          <cell r="AO43">
            <v>56502</v>
          </cell>
          <cell r="AR43">
            <v>15100</v>
          </cell>
          <cell r="AS43">
            <v>66138</v>
          </cell>
          <cell r="AV43">
            <v>14000</v>
          </cell>
          <cell r="AW43">
            <v>61600.000000000007</v>
          </cell>
          <cell r="AZ43">
            <v>11500</v>
          </cell>
          <cell r="BA43">
            <v>50255</v>
          </cell>
          <cell r="BD43">
            <v>6500</v>
          </cell>
          <cell r="BE43">
            <v>27690</v>
          </cell>
        </row>
        <row r="45">
          <cell r="L45">
            <v>4100</v>
          </cell>
          <cell r="P45">
            <v>6100</v>
          </cell>
          <cell r="T45">
            <v>5700</v>
          </cell>
          <cell r="X45">
            <v>4050</v>
          </cell>
          <cell r="AB45">
            <v>5200</v>
          </cell>
          <cell r="AF45">
            <v>5700</v>
          </cell>
          <cell r="AJ45">
            <v>9200</v>
          </cell>
          <cell r="AN45">
            <v>2200</v>
          </cell>
          <cell r="AR45">
            <v>4650</v>
          </cell>
          <cell r="AV45">
            <v>4250</v>
          </cell>
          <cell r="AZ45">
            <v>3650</v>
          </cell>
          <cell r="BD45">
            <v>400</v>
          </cell>
        </row>
        <row r="47">
          <cell r="L47">
            <v>5520</v>
          </cell>
          <cell r="P47">
            <v>8560</v>
          </cell>
          <cell r="T47">
            <v>7660</v>
          </cell>
          <cell r="X47">
            <v>4480</v>
          </cell>
          <cell r="AB47">
            <v>4080</v>
          </cell>
          <cell r="AF47">
            <v>4600</v>
          </cell>
          <cell r="AJ47">
            <v>9060</v>
          </cell>
          <cell r="AN47">
            <v>9600</v>
          </cell>
          <cell r="AR47">
            <v>10000</v>
          </cell>
          <cell r="AV47">
            <v>8860</v>
          </cell>
          <cell r="AZ47">
            <v>7740</v>
          </cell>
          <cell r="BD47">
            <v>6920</v>
          </cell>
        </row>
        <row r="49">
          <cell r="L49">
            <v>500</v>
          </cell>
          <cell r="M49">
            <v>2130</v>
          </cell>
          <cell r="P49">
            <v>560</v>
          </cell>
          <cell r="Q49">
            <v>2447.2000000000003</v>
          </cell>
          <cell r="T49">
            <v>460</v>
          </cell>
          <cell r="U49">
            <v>2005.6000000000001</v>
          </cell>
          <cell r="X49">
            <v>420</v>
          </cell>
          <cell r="Y49">
            <v>1877.3999999999999</v>
          </cell>
          <cell r="AB49">
            <v>400</v>
          </cell>
          <cell r="AC49">
            <v>1755.9999999999998</v>
          </cell>
          <cell r="AF49">
            <v>300</v>
          </cell>
          <cell r="AG49">
            <v>1305</v>
          </cell>
          <cell r="AJ49">
            <v>380</v>
          </cell>
          <cell r="AK49">
            <v>1698.6</v>
          </cell>
          <cell r="AN49">
            <v>400</v>
          </cell>
          <cell r="AO49">
            <v>1752</v>
          </cell>
          <cell r="AR49">
            <v>400</v>
          </cell>
          <cell r="AS49">
            <v>1752</v>
          </cell>
          <cell r="AV49">
            <v>420</v>
          </cell>
          <cell r="AW49">
            <v>1848.0000000000002</v>
          </cell>
          <cell r="AZ49">
            <v>340</v>
          </cell>
          <cell r="BA49">
            <v>1485.8</v>
          </cell>
          <cell r="BD49">
            <v>340</v>
          </cell>
          <cell r="BE49">
            <v>1448.3999999999999</v>
          </cell>
        </row>
        <row r="50">
          <cell r="L50">
            <v>9300</v>
          </cell>
          <cell r="P50">
            <v>11280</v>
          </cell>
          <cell r="T50">
            <v>8400</v>
          </cell>
          <cell r="X50">
            <v>2760</v>
          </cell>
          <cell r="AB50">
            <v>2520</v>
          </cell>
          <cell r="AF50">
            <v>3360</v>
          </cell>
          <cell r="AJ50">
            <v>12360</v>
          </cell>
          <cell r="AN50">
            <v>13140</v>
          </cell>
          <cell r="AR50">
            <v>12840</v>
          </cell>
          <cell r="AV50">
            <v>12420</v>
          </cell>
          <cell r="AZ50">
            <v>7080</v>
          </cell>
          <cell r="BD50">
            <v>8460</v>
          </cell>
        </row>
        <row r="51">
          <cell r="L51">
            <v>100</v>
          </cell>
          <cell r="M51">
            <v>426</v>
          </cell>
          <cell r="P51">
            <v>160</v>
          </cell>
          <cell r="Q51">
            <v>699.2</v>
          </cell>
          <cell r="T51">
            <v>120</v>
          </cell>
          <cell r="U51">
            <v>523.20000000000005</v>
          </cell>
          <cell r="X51">
            <v>120</v>
          </cell>
          <cell r="Y51">
            <v>536.4</v>
          </cell>
          <cell r="AB51">
            <v>140</v>
          </cell>
          <cell r="AC51">
            <v>614.59999999999991</v>
          </cell>
          <cell r="AF51">
            <v>100</v>
          </cell>
          <cell r="AG51">
            <v>434.99999999999994</v>
          </cell>
          <cell r="AJ51">
            <v>160</v>
          </cell>
          <cell r="AK51">
            <v>715.19999999999993</v>
          </cell>
          <cell r="AN51">
            <v>120</v>
          </cell>
          <cell r="AO51">
            <v>525.6</v>
          </cell>
          <cell r="AR51">
            <v>120</v>
          </cell>
          <cell r="AS51">
            <v>525.6</v>
          </cell>
          <cell r="AV51">
            <v>100</v>
          </cell>
          <cell r="AW51">
            <v>440.00000000000006</v>
          </cell>
          <cell r="AZ51">
            <v>120</v>
          </cell>
          <cell r="BA51">
            <v>524.4</v>
          </cell>
          <cell r="BD51">
            <v>100</v>
          </cell>
          <cell r="BE51">
            <v>426</v>
          </cell>
        </row>
        <row r="52">
          <cell r="L52">
            <v>2940</v>
          </cell>
          <cell r="P52">
            <v>3540</v>
          </cell>
          <cell r="T52">
            <v>3000</v>
          </cell>
          <cell r="X52">
            <v>1380</v>
          </cell>
          <cell r="AB52">
            <v>960</v>
          </cell>
          <cell r="AF52">
            <v>1380</v>
          </cell>
          <cell r="AJ52">
            <v>4020</v>
          </cell>
          <cell r="AN52">
            <v>4080</v>
          </cell>
          <cell r="AR52">
            <v>4740</v>
          </cell>
          <cell r="AV52">
            <v>4380</v>
          </cell>
          <cell r="AZ52">
            <v>2700</v>
          </cell>
          <cell r="BD52">
            <v>2940</v>
          </cell>
        </row>
        <row r="53">
          <cell r="L53">
            <v>2280</v>
          </cell>
          <cell r="M53">
            <v>9712.7999999999993</v>
          </cell>
          <cell r="P53">
            <v>2660</v>
          </cell>
          <cell r="Q53">
            <v>11624.2</v>
          </cell>
          <cell r="T53">
            <v>2100</v>
          </cell>
          <cell r="U53">
            <v>9156</v>
          </cell>
          <cell r="X53">
            <v>1280</v>
          </cell>
          <cell r="Y53">
            <v>5721.5999999999995</v>
          </cell>
          <cell r="AB53">
            <v>1240</v>
          </cell>
          <cell r="AC53">
            <v>5443.5999999999995</v>
          </cell>
          <cell r="AF53">
            <v>1220</v>
          </cell>
          <cell r="AG53">
            <v>5307</v>
          </cell>
          <cell r="AJ53">
            <v>1960</v>
          </cell>
          <cell r="AK53">
            <v>8761.1999999999989</v>
          </cell>
          <cell r="AN53">
            <v>2020</v>
          </cell>
          <cell r="AO53">
            <v>8847.6</v>
          </cell>
          <cell r="AR53">
            <v>2260</v>
          </cell>
          <cell r="AS53">
            <v>9898.7999999999993</v>
          </cell>
          <cell r="AV53">
            <v>2180</v>
          </cell>
          <cell r="AW53">
            <v>9592</v>
          </cell>
          <cell r="AZ53">
            <v>1680</v>
          </cell>
          <cell r="BA53">
            <v>7341.6</v>
          </cell>
          <cell r="BD53">
            <v>1560</v>
          </cell>
          <cell r="BE53">
            <v>6645.5999999999995</v>
          </cell>
        </row>
        <row r="54">
          <cell r="L54">
            <v>5220</v>
          </cell>
          <cell r="P54">
            <v>5820</v>
          </cell>
          <cell r="T54">
            <v>4920</v>
          </cell>
          <cell r="X54">
            <v>1380</v>
          </cell>
          <cell r="AB54">
            <v>1200</v>
          </cell>
          <cell r="AF54">
            <v>2400</v>
          </cell>
          <cell r="AJ54">
            <v>8160</v>
          </cell>
          <cell r="AN54">
            <v>8760</v>
          </cell>
          <cell r="AR54">
            <v>9060</v>
          </cell>
          <cell r="AV54">
            <v>9840</v>
          </cell>
          <cell r="AZ54">
            <v>4200</v>
          </cell>
          <cell r="BD54">
            <v>6360</v>
          </cell>
        </row>
        <row r="55">
          <cell r="L55">
            <v>3420</v>
          </cell>
          <cell r="P55">
            <v>4020</v>
          </cell>
          <cell r="T55">
            <v>3300</v>
          </cell>
          <cell r="X55">
            <v>780</v>
          </cell>
          <cell r="AB55">
            <v>600</v>
          </cell>
          <cell r="AF55">
            <v>1140</v>
          </cell>
          <cell r="AJ55">
            <v>5040</v>
          </cell>
          <cell r="AN55">
            <v>5340</v>
          </cell>
          <cell r="AR55">
            <v>5340</v>
          </cell>
          <cell r="AV55">
            <v>5220</v>
          </cell>
          <cell r="AZ55">
            <v>3000</v>
          </cell>
          <cell r="BD55">
            <v>3660</v>
          </cell>
        </row>
        <row r="56">
          <cell r="L56">
            <v>12900</v>
          </cell>
          <cell r="P56">
            <v>15200</v>
          </cell>
          <cell r="T56">
            <v>12500</v>
          </cell>
          <cell r="X56">
            <v>3200</v>
          </cell>
          <cell r="AB56">
            <v>2600</v>
          </cell>
          <cell r="AF56">
            <v>5200</v>
          </cell>
          <cell r="AJ56">
            <v>19300</v>
          </cell>
          <cell r="AN56">
            <v>20200</v>
          </cell>
          <cell r="AR56">
            <v>19600</v>
          </cell>
          <cell r="AV56">
            <v>19200</v>
          </cell>
          <cell r="AZ56">
            <v>11600</v>
          </cell>
          <cell r="BD56">
            <v>14100</v>
          </cell>
        </row>
        <row r="57">
          <cell r="L57">
            <v>15100</v>
          </cell>
          <cell r="P57">
            <v>17700</v>
          </cell>
          <cell r="T57">
            <v>16100</v>
          </cell>
          <cell r="X57">
            <v>7900</v>
          </cell>
          <cell r="AB57">
            <v>8300</v>
          </cell>
          <cell r="AF57">
            <v>8900</v>
          </cell>
          <cell r="AJ57">
            <v>23100</v>
          </cell>
          <cell r="AN57">
            <v>17800</v>
          </cell>
          <cell r="AR57">
            <v>19600</v>
          </cell>
          <cell r="AV57">
            <v>19800</v>
          </cell>
          <cell r="AZ57">
            <v>13900</v>
          </cell>
          <cell r="BD57">
            <v>15400</v>
          </cell>
        </row>
        <row r="58">
          <cell r="L58">
            <v>13200</v>
          </cell>
          <cell r="P58">
            <v>16200</v>
          </cell>
          <cell r="T58">
            <v>13400</v>
          </cell>
          <cell r="X58">
            <v>4400</v>
          </cell>
          <cell r="AB58">
            <v>4000</v>
          </cell>
          <cell r="AF58">
            <v>6800</v>
          </cell>
          <cell r="AJ58">
            <v>24200</v>
          </cell>
          <cell r="AN58">
            <v>24000</v>
          </cell>
          <cell r="AR58">
            <v>26600</v>
          </cell>
          <cell r="AV58">
            <v>24200</v>
          </cell>
          <cell r="AZ58">
            <v>14000</v>
          </cell>
          <cell r="BD58">
            <v>16600</v>
          </cell>
        </row>
        <row r="59">
          <cell r="L59">
            <v>17700.000000000044</v>
          </cell>
          <cell r="P59">
            <v>19000</v>
          </cell>
          <cell r="T59">
            <v>19000</v>
          </cell>
          <cell r="X59">
            <v>5000</v>
          </cell>
          <cell r="AB59">
            <v>3000</v>
          </cell>
          <cell r="AF59">
            <v>7000</v>
          </cell>
          <cell r="AJ59">
            <v>30599.999999999909</v>
          </cell>
          <cell r="AN59">
            <v>33400.000000000087</v>
          </cell>
          <cell r="AR59">
            <v>31000</v>
          </cell>
          <cell r="AV59">
            <v>31000</v>
          </cell>
          <cell r="AZ59">
            <v>17700.000000000044</v>
          </cell>
          <cell r="BD59">
            <v>22500</v>
          </cell>
        </row>
        <row r="61">
          <cell r="L61">
            <v>2178.9000000000015</v>
          </cell>
          <cell r="M61">
            <v>9282.114000000005</v>
          </cell>
          <cell r="P61">
            <v>8426.4499999999971</v>
          </cell>
          <cell r="Q61">
            <v>36823.58649999999</v>
          </cell>
          <cell r="T61">
            <v>425.80000000000291</v>
          </cell>
          <cell r="U61">
            <v>1856.4880000000128</v>
          </cell>
          <cell r="X61">
            <v>4032.3199999999997</v>
          </cell>
          <cell r="Y61">
            <v>18024.470399999998</v>
          </cell>
          <cell r="AB61">
            <v>4449.0800000000017</v>
          </cell>
          <cell r="AC61">
            <v>19531.461200000005</v>
          </cell>
          <cell r="AF61">
            <v>4118.7799999999988</v>
          </cell>
          <cell r="AG61">
            <v>17916.692999999992</v>
          </cell>
          <cell r="AJ61">
            <v>6847.4500000000044</v>
          </cell>
          <cell r="AK61">
            <v>30608.101500000019</v>
          </cell>
          <cell r="AN61">
            <v>6396.1299999999901</v>
          </cell>
          <cell r="AO61">
            <v>28015.049399999956</v>
          </cell>
          <cell r="AR61">
            <v>1952.9900000000052</v>
          </cell>
          <cell r="AS61">
            <v>8554.0962000000236</v>
          </cell>
          <cell r="AV61">
            <v>8618</v>
          </cell>
          <cell r="AW61">
            <v>37919.200000000004</v>
          </cell>
          <cell r="AZ61">
            <v>3704</v>
          </cell>
          <cell r="BA61">
            <v>16186.48</v>
          </cell>
          <cell r="BD61">
            <v>3477</v>
          </cell>
          <cell r="BE61">
            <v>14812.019999999999</v>
          </cell>
        </row>
        <row r="62">
          <cell r="L62">
            <v>1360</v>
          </cell>
          <cell r="P62">
            <v>2960</v>
          </cell>
          <cell r="T62">
            <v>1600</v>
          </cell>
          <cell r="X62">
            <v>3360</v>
          </cell>
          <cell r="Y62">
            <v>15019.199999999999</v>
          </cell>
          <cell r="AB62">
            <v>1200</v>
          </cell>
          <cell r="AC62">
            <v>5268</v>
          </cell>
          <cell r="AF62">
            <v>1360</v>
          </cell>
          <cell r="AG62">
            <v>5915.9999999999991</v>
          </cell>
          <cell r="AJ62">
            <v>2160</v>
          </cell>
          <cell r="AK62">
            <v>9655.1999999999989</v>
          </cell>
          <cell r="AN62">
            <v>2000</v>
          </cell>
          <cell r="AO62">
            <v>8760</v>
          </cell>
          <cell r="AR62">
            <v>1600</v>
          </cell>
          <cell r="AS62">
            <v>7008</v>
          </cell>
          <cell r="AV62">
            <v>2640</v>
          </cell>
          <cell r="AW62">
            <v>11616.000000000002</v>
          </cell>
          <cell r="AZ62">
            <v>2000</v>
          </cell>
          <cell r="BA62">
            <v>8740</v>
          </cell>
          <cell r="BD62">
            <v>2240</v>
          </cell>
          <cell r="BE62">
            <v>9542.4</v>
          </cell>
        </row>
        <row r="63">
          <cell r="L63">
            <v>6319.9999999999927</v>
          </cell>
          <cell r="M63">
            <v>26923.199999999968</v>
          </cell>
          <cell r="P63">
            <v>8690.0000000000546</v>
          </cell>
          <cell r="Q63">
            <v>37975.300000000243</v>
          </cell>
          <cell r="T63">
            <v>7649.9999999999773</v>
          </cell>
          <cell r="U63">
            <v>33353.999999999905</v>
          </cell>
          <cell r="X63">
            <v>0</v>
          </cell>
          <cell r="Y63">
            <v>0</v>
          </cell>
          <cell r="AB63">
            <v>15209.99999999998</v>
          </cell>
          <cell r="AC63">
            <v>66771.899999999907</v>
          </cell>
          <cell r="AF63">
            <v>8350.0000000000218</v>
          </cell>
          <cell r="AG63">
            <v>36322.500000000095</v>
          </cell>
          <cell r="AJ63">
            <v>10750</v>
          </cell>
          <cell r="AK63">
            <v>48052.5</v>
          </cell>
          <cell r="AN63">
            <v>3689.9999999999977</v>
          </cell>
          <cell r="AO63">
            <v>16162.19999999999</v>
          </cell>
          <cell r="AR63">
            <v>4740.0000000000091</v>
          </cell>
          <cell r="AS63">
            <v>20761.200000000041</v>
          </cell>
          <cell r="AV63">
            <v>5250</v>
          </cell>
          <cell r="AW63">
            <v>23100.000000000004</v>
          </cell>
          <cell r="AZ63">
            <v>1899.9999999999773</v>
          </cell>
          <cell r="BA63">
            <v>8302.9999999999</v>
          </cell>
          <cell r="BD63">
            <v>0</v>
          </cell>
          <cell r="BE63">
            <v>0</v>
          </cell>
        </row>
        <row r="65">
          <cell r="L65">
            <v>2601.2800000000002</v>
          </cell>
          <cell r="P65">
            <v>2931.24</v>
          </cell>
          <cell r="T65">
            <v>3360.56</v>
          </cell>
          <cell r="X65">
            <v>2899.13</v>
          </cell>
          <cell r="AB65">
            <v>3396.38</v>
          </cell>
          <cell r="AF65">
            <v>2545.44</v>
          </cell>
          <cell r="AJ65">
            <v>6994.62</v>
          </cell>
          <cell r="AN65">
            <v>5611.47</v>
          </cell>
          <cell r="AR65">
            <v>5952</v>
          </cell>
          <cell r="AV65">
            <v>5233.09</v>
          </cell>
          <cell r="AZ65">
            <v>2820.66</v>
          </cell>
          <cell r="BD65">
            <v>2565.16</v>
          </cell>
        </row>
        <row r="67">
          <cell r="L67">
            <v>4200</v>
          </cell>
          <cell r="M67">
            <v>17892</v>
          </cell>
          <cell r="P67">
            <v>5759.9999999999454</v>
          </cell>
          <cell r="Q67">
            <v>25171.199999999761</v>
          </cell>
          <cell r="T67">
            <v>8940.0000000000546</v>
          </cell>
          <cell r="U67">
            <v>38978.400000000242</v>
          </cell>
          <cell r="X67">
            <v>8400</v>
          </cell>
          <cell r="Y67">
            <v>37548</v>
          </cell>
          <cell r="AB67">
            <v>11700</v>
          </cell>
          <cell r="AC67">
            <v>51362.999999999993</v>
          </cell>
          <cell r="AF67">
            <v>5400</v>
          </cell>
          <cell r="AG67">
            <v>23489.999999999996</v>
          </cell>
          <cell r="AJ67">
            <v>11400</v>
          </cell>
          <cell r="AK67">
            <v>50958</v>
          </cell>
          <cell r="AN67">
            <v>12000</v>
          </cell>
          <cell r="AO67">
            <v>52560</v>
          </cell>
          <cell r="AR67">
            <v>11100</v>
          </cell>
          <cell r="AS67">
            <v>48618</v>
          </cell>
          <cell r="AV67">
            <v>10200</v>
          </cell>
          <cell r="AW67">
            <v>44880</v>
          </cell>
          <cell r="AZ67">
            <v>8100</v>
          </cell>
          <cell r="BA67">
            <v>35397</v>
          </cell>
          <cell r="BD67">
            <v>6300</v>
          </cell>
          <cell r="BE67">
            <v>26838</v>
          </cell>
        </row>
        <row r="68">
          <cell r="L68">
            <v>20688.68</v>
          </cell>
          <cell r="P68">
            <v>21058.77</v>
          </cell>
          <cell r="T68">
            <v>32672.14</v>
          </cell>
          <cell r="X68">
            <v>32773.129999999997</v>
          </cell>
          <cell r="AB68">
            <v>32949.35</v>
          </cell>
          <cell r="AF68">
            <v>26563.3</v>
          </cell>
          <cell r="AJ68">
            <v>38805.019999999997</v>
          </cell>
          <cell r="AN68">
            <v>38145.01</v>
          </cell>
          <cell r="AR68">
            <v>36801.81</v>
          </cell>
          <cell r="AV68">
            <v>39320.79</v>
          </cell>
          <cell r="AZ68">
            <v>21556.560000000001</v>
          </cell>
          <cell r="BD68">
            <v>15803.62</v>
          </cell>
        </row>
        <row r="70">
          <cell r="L70">
            <v>6800</v>
          </cell>
          <cell r="P70">
            <v>6400</v>
          </cell>
          <cell r="T70">
            <v>1900</v>
          </cell>
          <cell r="X70">
            <v>3600</v>
          </cell>
          <cell r="AB70">
            <v>4200</v>
          </cell>
          <cell r="AF70">
            <v>4400</v>
          </cell>
          <cell r="AJ70">
            <v>7700</v>
          </cell>
          <cell r="AN70">
            <v>7000</v>
          </cell>
          <cell r="AR70">
            <v>7700</v>
          </cell>
          <cell r="AV70">
            <v>6900</v>
          </cell>
          <cell r="AZ70">
            <v>4600</v>
          </cell>
          <cell r="BD70">
            <v>6600</v>
          </cell>
        </row>
        <row r="71">
          <cell r="L71">
            <v>10842.47</v>
          </cell>
          <cell r="M71">
            <v>46188.922199999994</v>
          </cell>
          <cell r="P71">
            <v>11559.57</v>
          </cell>
          <cell r="Q71">
            <v>50515.320899999999</v>
          </cell>
          <cell r="T71">
            <v>9502.77</v>
          </cell>
          <cell r="U71">
            <v>41432.077200000007</v>
          </cell>
          <cell r="X71">
            <v>5918.37</v>
          </cell>
          <cell r="Y71">
            <v>26455.113899999997</v>
          </cell>
          <cell r="AB71">
            <v>6659.83</v>
          </cell>
          <cell r="AC71">
            <v>29236.653699999999</v>
          </cell>
          <cell r="AF71">
            <v>8701.56</v>
          </cell>
          <cell r="AG71">
            <v>37851.785999999993</v>
          </cell>
          <cell r="AJ71">
            <v>24104.5</v>
          </cell>
          <cell r="AK71">
            <v>107747.11499999999</v>
          </cell>
          <cell r="AN71">
            <v>18473.86</v>
          </cell>
          <cell r="AO71">
            <v>80915.506800000003</v>
          </cell>
          <cell r="AR71">
            <v>23074.67</v>
          </cell>
          <cell r="AS71">
            <v>101067.05459999999</v>
          </cell>
          <cell r="AV71">
            <v>16621.23</v>
          </cell>
          <cell r="AW71">
            <v>73133.412000000011</v>
          </cell>
          <cell r="AZ71">
            <v>12009.29</v>
          </cell>
          <cell r="BA71">
            <v>52480.597300000009</v>
          </cell>
          <cell r="BD71">
            <v>14202.05</v>
          </cell>
          <cell r="BE71">
            <v>60500.732999999993</v>
          </cell>
        </row>
        <row r="73">
          <cell r="L73">
            <v>8642.17</v>
          </cell>
          <cell r="P73">
            <v>10327</v>
          </cell>
          <cell r="T73">
            <v>11347.93</v>
          </cell>
          <cell r="X73">
            <v>9726.09</v>
          </cell>
          <cell r="AB73">
            <v>13049.4</v>
          </cell>
          <cell r="AF73">
            <v>10758.04</v>
          </cell>
          <cell r="AJ73">
            <v>25338.720000000001</v>
          </cell>
          <cell r="AN73">
            <v>21587.360000000001</v>
          </cell>
          <cell r="AR73">
            <v>20714.939999999999</v>
          </cell>
          <cell r="AV73">
            <v>17631.91</v>
          </cell>
          <cell r="AZ73">
            <v>10395.39</v>
          </cell>
          <cell r="BD73">
            <v>6496.89</v>
          </cell>
        </row>
        <row r="75">
          <cell r="L75">
            <v>8642.17</v>
          </cell>
          <cell r="M75">
            <v>36815.644199999995</v>
          </cell>
          <cell r="P75">
            <v>11340.27</v>
          </cell>
          <cell r="Q75">
            <v>49556.979900000006</v>
          </cell>
          <cell r="T75">
            <v>16395.490000000002</v>
          </cell>
          <cell r="U75">
            <v>71484.336400000015</v>
          </cell>
          <cell r="X75">
            <v>14350.99</v>
          </cell>
          <cell r="Y75">
            <v>64148.925299999995</v>
          </cell>
          <cell r="AB75">
            <v>15506.16</v>
          </cell>
          <cell r="AC75">
            <v>68072.042399999991</v>
          </cell>
          <cell r="AF75">
            <v>14769.28</v>
          </cell>
          <cell r="AG75">
            <v>64246.367999999995</v>
          </cell>
          <cell r="AJ75">
            <v>18420.37</v>
          </cell>
          <cell r="AK75">
            <v>82339.053899999984</v>
          </cell>
          <cell r="AN75">
            <v>14338.67</v>
          </cell>
          <cell r="AO75">
            <v>62803.374599999996</v>
          </cell>
          <cell r="AR75">
            <v>14060.26</v>
          </cell>
          <cell r="AS75">
            <v>61583.938799999996</v>
          </cell>
          <cell r="AV75">
            <v>16118.86</v>
          </cell>
          <cell r="AW75">
            <v>70922.984000000011</v>
          </cell>
          <cell r="AZ75">
            <v>9286.2800000000007</v>
          </cell>
          <cell r="BA75">
            <v>40581.043600000005</v>
          </cell>
          <cell r="BD75">
            <v>9331.99</v>
          </cell>
          <cell r="BE75">
            <v>39754.277399999999</v>
          </cell>
        </row>
        <row r="76">
          <cell r="L76">
            <v>53</v>
          </cell>
          <cell r="M76">
            <v>225.78</v>
          </cell>
          <cell r="P76">
            <v>20</v>
          </cell>
          <cell r="Q76">
            <v>87.4</v>
          </cell>
          <cell r="T76">
            <v>56.299999999999955</v>
          </cell>
          <cell r="U76">
            <v>245.46799999999982</v>
          </cell>
          <cell r="X76">
            <v>35.700000000000045</v>
          </cell>
          <cell r="Y76">
            <v>159.57900000000021</v>
          </cell>
          <cell r="AB76">
            <v>47</v>
          </cell>
          <cell r="AC76">
            <v>206.32999999999998</v>
          </cell>
          <cell r="AF76">
            <v>38</v>
          </cell>
          <cell r="AG76">
            <v>165.29999999999998</v>
          </cell>
          <cell r="AJ76">
            <v>39</v>
          </cell>
          <cell r="AK76">
            <v>174.32999999999998</v>
          </cell>
          <cell r="AN76">
            <v>36</v>
          </cell>
          <cell r="AO76">
            <v>157.68</v>
          </cell>
          <cell r="AR76">
            <v>37</v>
          </cell>
          <cell r="AS76">
            <v>162.06</v>
          </cell>
          <cell r="AV76">
            <v>33</v>
          </cell>
          <cell r="AW76">
            <v>145.20000000000002</v>
          </cell>
          <cell r="AZ76">
            <v>40</v>
          </cell>
          <cell r="BA76">
            <v>174.8</v>
          </cell>
          <cell r="BD76">
            <v>3</v>
          </cell>
          <cell r="BE76">
            <v>12.78</v>
          </cell>
        </row>
        <row r="78">
          <cell r="L78">
            <v>24494.02</v>
          </cell>
          <cell r="P78">
            <v>25340.79</v>
          </cell>
          <cell r="T78">
            <v>33199.870000000003</v>
          </cell>
          <cell r="X78">
            <v>29420.45</v>
          </cell>
          <cell r="AB78">
            <v>32222.85</v>
          </cell>
          <cell r="AF78">
            <v>29220.25</v>
          </cell>
          <cell r="AJ78">
            <v>44784.43</v>
          </cell>
          <cell r="AN78">
            <v>38566.720000000001</v>
          </cell>
          <cell r="AR78">
            <v>36864.870000000003</v>
          </cell>
          <cell r="AV78">
            <v>38064.519999999997</v>
          </cell>
          <cell r="AZ78">
            <v>39425.24</v>
          </cell>
          <cell r="BD78">
            <v>39669.740599999997</v>
          </cell>
        </row>
        <row r="79">
          <cell r="L79">
            <v>27104.36</v>
          </cell>
          <cell r="M79">
            <v>115464.5736</v>
          </cell>
          <cell r="P79">
            <v>28015.97</v>
          </cell>
          <cell r="Q79">
            <v>122429.78890000001</v>
          </cell>
          <cell r="T79">
            <v>38491.46</v>
          </cell>
          <cell r="U79">
            <v>167822.76560000001</v>
          </cell>
          <cell r="X79">
            <v>39530.82</v>
          </cell>
          <cell r="Y79">
            <v>176702.76539999997</v>
          </cell>
          <cell r="AB79">
            <v>39485.879999999997</v>
          </cell>
          <cell r="AC79">
            <v>173343.01319999999</v>
          </cell>
          <cell r="AF79">
            <v>30404.94</v>
          </cell>
          <cell r="AG79">
            <v>132261.48899999997</v>
          </cell>
          <cell r="AJ79">
            <v>37922.730000000003</v>
          </cell>
          <cell r="AK79">
            <v>169514.60310000001</v>
          </cell>
          <cell r="AN79">
            <v>35160.61</v>
          </cell>
          <cell r="AO79">
            <v>154003.4718</v>
          </cell>
          <cell r="AR79">
            <v>34710.65</v>
          </cell>
          <cell r="AS79">
            <v>152032.647</v>
          </cell>
          <cell r="AV79">
            <v>33479.74</v>
          </cell>
          <cell r="AW79">
            <v>147310.856</v>
          </cell>
          <cell r="AZ79">
            <v>42788.01</v>
          </cell>
          <cell r="BA79">
            <v>186983.60370000001</v>
          </cell>
          <cell r="BD79">
            <v>43009.702599999997</v>
          </cell>
          <cell r="BE79">
            <v>183221.33307599998</v>
          </cell>
        </row>
        <row r="80">
          <cell r="L80">
            <v>6528.74</v>
          </cell>
          <cell r="M80">
            <v>27812.432399999998</v>
          </cell>
          <cell r="P80">
            <v>6493.81</v>
          </cell>
          <cell r="Q80">
            <v>28377.949700000001</v>
          </cell>
          <cell r="T80">
            <v>6962.17</v>
          </cell>
          <cell r="U80">
            <v>30355.061200000004</v>
          </cell>
          <cell r="X80">
            <v>6737.63</v>
          </cell>
          <cell r="Y80">
            <v>30117.206099999999</v>
          </cell>
          <cell r="AB80">
            <v>7522.23</v>
          </cell>
          <cell r="AC80">
            <v>33022.589699999997</v>
          </cell>
          <cell r="AF80">
            <v>7159.31</v>
          </cell>
          <cell r="AG80">
            <v>31142.998499999998</v>
          </cell>
          <cell r="AJ80">
            <v>11229.8</v>
          </cell>
          <cell r="AK80">
            <v>50197.205999999991</v>
          </cell>
          <cell r="AN80">
            <v>9090.59</v>
          </cell>
          <cell r="AO80">
            <v>39816.784200000002</v>
          </cell>
          <cell r="AR80">
            <v>10004.01</v>
          </cell>
          <cell r="AS80">
            <v>43817.563799999996</v>
          </cell>
          <cell r="AV80">
            <v>8715.56</v>
          </cell>
          <cell r="AW80">
            <v>38348.464</v>
          </cell>
          <cell r="AZ80">
            <v>6738.98</v>
          </cell>
          <cell r="BA80">
            <v>29449.3426</v>
          </cell>
          <cell r="BD80">
            <v>6219.74</v>
          </cell>
          <cell r="BE80">
            <v>26496.092399999998</v>
          </cell>
        </row>
        <row r="81">
          <cell r="L81">
            <v>11439.94</v>
          </cell>
          <cell r="P81">
            <v>12806.9</v>
          </cell>
          <cell r="T81">
            <v>14841.73</v>
          </cell>
          <cell r="X81">
            <v>13035.29</v>
          </cell>
          <cell r="AB81">
            <v>15736.23</v>
          </cell>
          <cell r="AF81">
            <v>14780.38</v>
          </cell>
          <cell r="AJ81">
            <v>20849.939999999999</v>
          </cell>
          <cell r="AN81">
            <v>18505.95</v>
          </cell>
          <cell r="AR81">
            <v>18457.48</v>
          </cell>
          <cell r="AV81">
            <v>17241.41</v>
          </cell>
          <cell r="AZ81">
            <v>11108.31</v>
          </cell>
          <cell r="BD81">
            <v>10526.41</v>
          </cell>
        </row>
        <row r="82">
          <cell r="L82">
            <v>11660.74</v>
          </cell>
          <cell r="M82">
            <v>49674.752399999998</v>
          </cell>
          <cell r="P82">
            <v>12168.34</v>
          </cell>
          <cell r="Q82">
            <v>53175.645799999998</v>
          </cell>
          <cell r="T82">
            <v>16172.42</v>
          </cell>
          <cell r="U82">
            <v>70511.751199999999</v>
          </cell>
          <cell r="X82">
            <v>13995.88</v>
          </cell>
          <cell r="Y82">
            <v>62561.583599999991</v>
          </cell>
          <cell r="AB82">
            <v>16904.29</v>
          </cell>
          <cell r="AC82">
            <v>74209.833100000003</v>
          </cell>
          <cell r="AF82">
            <v>14921.18</v>
          </cell>
          <cell r="AG82">
            <v>64907.132999999994</v>
          </cell>
          <cell r="AJ82">
            <v>19518.060000000001</v>
          </cell>
          <cell r="AK82">
            <v>87245.728199999998</v>
          </cell>
          <cell r="AN82">
            <v>19459.060000000001</v>
          </cell>
          <cell r="AO82">
            <v>85230.68280000001</v>
          </cell>
          <cell r="AR82">
            <v>16536.25</v>
          </cell>
          <cell r="AS82">
            <v>72428.774999999994</v>
          </cell>
          <cell r="AV82">
            <v>16965.5</v>
          </cell>
          <cell r="AW82">
            <v>74648.200000000012</v>
          </cell>
          <cell r="AZ82">
            <v>12179.02</v>
          </cell>
          <cell r="BA82">
            <v>53222.3174</v>
          </cell>
          <cell r="BD82">
            <v>10480.02</v>
          </cell>
          <cell r="BE82">
            <v>44644.885199999997</v>
          </cell>
        </row>
        <row r="83">
          <cell r="L83">
            <v>4000</v>
          </cell>
          <cell r="M83">
            <v>17040</v>
          </cell>
          <cell r="P83">
            <v>5800</v>
          </cell>
          <cell r="Q83">
            <v>25346</v>
          </cell>
          <cell r="T83">
            <v>5300</v>
          </cell>
          <cell r="U83">
            <v>23108</v>
          </cell>
          <cell r="X83">
            <v>5300</v>
          </cell>
          <cell r="Y83">
            <v>23691</v>
          </cell>
          <cell r="AB83">
            <v>5900</v>
          </cell>
          <cell r="AC83">
            <v>25900.999999999996</v>
          </cell>
          <cell r="AF83">
            <v>6700</v>
          </cell>
          <cell r="AG83">
            <v>29144.999999999996</v>
          </cell>
          <cell r="AJ83">
            <v>6300</v>
          </cell>
          <cell r="AK83">
            <v>28161</v>
          </cell>
          <cell r="AN83">
            <v>6500</v>
          </cell>
          <cell r="AO83">
            <v>28470</v>
          </cell>
          <cell r="AR83">
            <v>7000</v>
          </cell>
          <cell r="AS83">
            <v>30660</v>
          </cell>
          <cell r="AV83">
            <v>6300</v>
          </cell>
          <cell r="AW83">
            <v>27720.000000000004</v>
          </cell>
          <cell r="AZ83">
            <v>5600</v>
          </cell>
          <cell r="BA83">
            <v>24472</v>
          </cell>
          <cell r="BD83">
            <v>4500</v>
          </cell>
          <cell r="BE83">
            <v>19170</v>
          </cell>
        </row>
        <row r="85">
          <cell r="L85">
            <v>6382.28</v>
          </cell>
          <cell r="P85">
            <v>7587.4</v>
          </cell>
          <cell r="T85">
            <v>9671.23</v>
          </cell>
          <cell r="X85">
            <v>7145.74</v>
          </cell>
          <cell r="AB85">
            <v>9496.18</v>
          </cell>
          <cell r="AF85">
            <v>8804.1200000000008</v>
          </cell>
          <cell r="AJ85">
            <v>14989.04</v>
          </cell>
          <cell r="AN85">
            <v>12635.64</v>
          </cell>
          <cell r="AR85">
            <v>11779.69</v>
          </cell>
          <cell r="AV85">
            <v>11063.64</v>
          </cell>
          <cell r="AZ85">
            <v>6942.82</v>
          </cell>
          <cell r="BD85">
            <v>4999.28</v>
          </cell>
        </row>
        <row r="87">
          <cell r="L87">
            <v>1244.5</v>
          </cell>
          <cell r="P87">
            <v>2379</v>
          </cell>
          <cell r="T87">
            <v>2722.1199999999953</v>
          </cell>
          <cell r="X87">
            <v>2494.7999999999884</v>
          </cell>
          <cell r="AB87">
            <v>2803.8400000000256</v>
          </cell>
          <cell r="AF87">
            <v>2992.8800000000047</v>
          </cell>
          <cell r="AJ87">
            <v>3797.1199999999953</v>
          </cell>
          <cell r="AN87">
            <v>4730</v>
          </cell>
          <cell r="AR87">
            <v>3418.2399999999907</v>
          </cell>
          <cell r="AV87">
            <v>3599</v>
          </cell>
          <cell r="AZ87">
            <v>2754</v>
          </cell>
          <cell r="BD87">
            <v>3027</v>
          </cell>
        </row>
        <row r="89">
          <cell r="L89">
            <v>160</v>
          </cell>
          <cell r="P89">
            <v>0</v>
          </cell>
          <cell r="T89">
            <v>320</v>
          </cell>
          <cell r="X89">
            <v>320</v>
          </cell>
          <cell r="AB89">
            <v>1280</v>
          </cell>
          <cell r="AF89">
            <v>1280</v>
          </cell>
          <cell r="AJ89">
            <v>1120</v>
          </cell>
          <cell r="AN89">
            <v>1280</v>
          </cell>
          <cell r="AR89">
            <v>1120</v>
          </cell>
          <cell r="AV89">
            <v>2310</v>
          </cell>
          <cell r="AZ89">
            <v>590.4</v>
          </cell>
          <cell r="BD89">
            <v>400</v>
          </cell>
        </row>
        <row r="90">
          <cell r="L90">
            <v>5899.55</v>
          </cell>
          <cell r="M90">
            <v>25132.082999999999</v>
          </cell>
          <cell r="P90">
            <v>7177.86</v>
          </cell>
          <cell r="Q90">
            <v>31367.248199999998</v>
          </cell>
          <cell r="T90">
            <v>11159.09</v>
          </cell>
          <cell r="U90">
            <v>48653.632400000002</v>
          </cell>
          <cell r="X90">
            <v>8732.8799999999992</v>
          </cell>
          <cell r="Y90">
            <v>39035.973599999998</v>
          </cell>
          <cell r="AB90">
            <v>8984.26</v>
          </cell>
          <cell r="AC90">
            <v>39440.901399999995</v>
          </cell>
          <cell r="AF90">
            <v>9266.23</v>
          </cell>
          <cell r="AG90">
            <v>40308.100499999993</v>
          </cell>
          <cell r="AJ90">
            <v>13506.67</v>
          </cell>
          <cell r="AK90">
            <v>60374.814899999998</v>
          </cell>
          <cell r="AN90">
            <v>11885.64</v>
          </cell>
          <cell r="AO90">
            <v>52059.103199999998</v>
          </cell>
          <cell r="AR90">
            <v>11072.71</v>
          </cell>
          <cell r="AS90">
            <v>48498.469799999992</v>
          </cell>
          <cell r="AV90">
            <v>11379.78</v>
          </cell>
          <cell r="AW90">
            <v>50071.032000000007</v>
          </cell>
          <cell r="AZ90">
            <v>7429.33</v>
          </cell>
          <cell r="BA90">
            <v>32466.1721</v>
          </cell>
          <cell r="BD90">
            <v>5386.34</v>
          </cell>
          <cell r="BE90">
            <v>22945.808399999998</v>
          </cell>
        </row>
        <row r="92">
          <cell r="L92">
            <v>320</v>
          </cell>
          <cell r="M92">
            <v>1363.1999999999998</v>
          </cell>
          <cell r="P92">
            <v>400</v>
          </cell>
          <cell r="Q92">
            <v>1748</v>
          </cell>
          <cell r="T92">
            <v>1040</v>
          </cell>
          <cell r="U92">
            <v>4534.4000000000005</v>
          </cell>
          <cell r="X92">
            <v>1520</v>
          </cell>
          <cell r="Y92">
            <v>6794.4</v>
          </cell>
          <cell r="AB92">
            <v>6320</v>
          </cell>
          <cell r="AC92">
            <v>27744.799999999999</v>
          </cell>
          <cell r="AF92">
            <v>4960</v>
          </cell>
          <cell r="AG92">
            <v>21576</v>
          </cell>
          <cell r="AJ92">
            <v>4720</v>
          </cell>
          <cell r="AK92">
            <v>21098.399999999998</v>
          </cell>
          <cell r="AN92">
            <v>4000</v>
          </cell>
          <cell r="AO92">
            <v>17520</v>
          </cell>
          <cell r="AR92">
            <v>4320</v>
          </cell>
          <cell r="AS92">
            <v>18921.599999999999</v>
          </cell>
          <cell r="AV92">
            <v>3840</v>
          </cell>
          <cell r="AW92">
            <v>16896</v>
          </cell>
          <cell r="AZ92">
            <v>4080</v>
          </cell>
          <cell r="BA92">
            <v>17829.600000000002</v>
          </cell>
          <cell r="BD92">
            <v>2320</v>
          </cell>
          <cell r="BE92">
            <v>9883.1999999999989</v>
          </cell>
        </row>
        <row r="93">
          <cell r="L93">
            <v>2320</v>
          </cell>
          <cell r="P93">
            <v>2880</v>
          </cell>
          <cell r="T93">
            <v>3360</v>
          </cell>
          <cell r="X93">
            <v>4720</v>
          </cell>
          <cell r="AB93">
            <v>1040</v>
          </cell>
          <cell r="AF93">
            <v>1520</v>
          </cell>
          <cell r="AJ93">
            <v>1840</v>
          </cell>
          <cell r="AN93">
            <v>1040</v>
          </cell>
          <cell r="AR93">
            <v>1360</v>
          </cell>
          <cell r="AV93">
            <v>1040</v>
          </cell>
          <cell r="AZ93">
            <v>1120</v>
          </cell>
          <cell r="BD93">
            <v>560</v>
          </cell>
        </row>
        <row r="94">
          <cell r="L94">
            <v>5862.21</v>
          </cell>
          <cell r="P94">
            <v>6048.63</v>
          </cell>
          <cell r="T94">
            <v>8035.33</v>
          </cell>
          <cell r="X94">
            <v>7605.07</v>
          </cell>
          <cell r="AB94">
            <v>6926.13</v>
          </cell>
          <cell r="AF94">
            <v>6201.55</v>
          </cell>
          <cell r="AJ94">
            <v>10068.94</v>
          </cell>
          <cell r="AN94">
            <v>9016.98</v>
          </cell>
          <cell r="AR94">
            <v>9281.3700000000008</v>
          </cell>
          <cell r="AV94">
            <v>8470.52</v>
          </cell>
          <cell r="AZ94">
            <v>6121.8</v>
          </cell>
          <cell r="BD94">
            <v>5081.3</v>
          </cell>
        </row>
        <row r="95">
          <cell r="L95">
            <v>5460</v>
          </cell>
          <cell r="M95">
            <v>23259.599999999999</v>
          </cell>
          <cell r="P95">
            <v>5100</v>
          </cell>
          <cell r="Q95">
            <v>22287</v>
          </cell>
          <cell r="T95">
            <v>4200</v>
          </cell>
          <cell r="U95">
            <v>18312</v>
          </cell>
          <cell r="X95">
            <v>6120</v>
          </cell>
          <cell r="Y95">
            <v>27356.399999999998</v>
          </cell>
          <cell r="AB95">
            <v>5460</v>
          </cell>
          <cell r="AC95">
            <v>23969.399999999998</v>
          </cell>
          <cell r="AF95">
            <v>1500</v>
          </cell>
          <cell r="AG95">
            <v>6524.9999999999991</v>
          </cell>
          <cell r="AJ95">
            <v>960</v>
          </cell>
          <cell r="AK95">
            <v>4291.2</v>
          </cell>
          <cell r="AN95">
            <v>1860</v>
          </cell>
          <cell r="AO95">
            <v>8146.8</v>
          </cell>
          <cell r="AR95">
            <v>3240</v>
          </cell>
          <cell r="AS95">
            <v>14191.199999999999</v>
          </cell>
          <cell r="AV95">
            <v>1680</v>
          </cell>
          <cell r="AW95">
            <v>7392.0000000000009</v>
          </cell>
          <cell r="AZ95">
            <v>1260</v>
          </cell>
          <cell r="BA95">
            <v>5506.2</v>
          </cell>
          <cell r="BD95">
            <v>1200</v>
          </cell>
          <cell r="BE95">
            <v>5112</v>
          </cell>
        </row>
        <row r="96">
          <cell r="L96">
            <v>822</v>
          </cell>
          <cell r="M96">
            <v>3501.72</v>
          </cell>
          <cell r="P96">
            <v>999</v>
          </cell>
          <cell r="Q96">
            <v>4365.63</v>
          </cell>
          <cell r="T96">
            <v>1012</v>
          </cell>
          <cell r="U96">
            <v>4412.3200000000006</v>
          </cell>
          <cell r="X96">
            <v>1020</v>
          </cell>
          <cell r="Y96">
            <v>4559.3999999999996</v>
          </cell>
          <cell r="AB96">
            <v>1066</v>
          </cell>
          <cell r="AC96">
            <v>4679.74</v>
          </cell>
          <cell r="AF96">
            <v>1032</v>
          </cell>
          <cell r="AG96">
            <v>4489.2</v>
          </cell>
          <cell r="AJ96">
            <v>1079</v>
          </cell>
          <cell r="AK96">
            <v>4823.13</v>
          </cell>
          <cell r="AN96">
            <v>1016</v>
          </cell>
          <cell r="AO96">
            <v>4450.08</v>
          </cell>
          <cell r="AR96">
            <v>1038</v>
          </cell>
          <cell r="AS96">
            <v>4546.4399999999996</v>
          </cell>
          <cell r="AV96">
            <v>1026</v>
          </cell>
          <cell r="AW96">
            <v>4514.4000000000005</v>
          </cell>
          <cell r="AZ96">
            <v>1122</v>
          </cell>
          <cell r="BA96">
            <v>4903.1400000000003</v>
          </cell>
          <cell r="BD96">
            <v>926</v>
          </cell>
          <cell r="BE96">
            <v>3944.7599999999998</v>
          </cell>
        </row>
        <row r="97">
          <cell r="L97">
            <v>1080</v>
          </cell>
          <cell r="M97">
            <v>4600.8</v>
          </cell>
          <cell r="P97">
            <v>1489</v>
          </cell>
          <cell r="Q97">
            <v>6506.93</v>
          </cell>
          <cell r="T97">
            <v>1722</v>
          </cell>
          <cell r="U97">
            <v>7507.920000000001</v>
          </cell>
          <cell r="X97">
            <v>1831</v>
          </cell>
          <cell r="Y97">
            <v>8184.57</v>
          </cell>
          <cell r="AB97">
            <v>1800</v>
          </cell>
          <cell r="AC97">
            <v>7901.9999999999991</v>
          </cell>
          <cell r="AF97">
            <v>1316</v>
          </cell>
          <cell r="AG97">
            <v>5724.5999999999995</v>
          </cell>
          <cell r="AJ97">
            <v>1215</v>
          </cell>
          <cell r="AK97">
            <v>5431.0499999999993</v>
          </cell>
          <cell r="AN97">
            <v>1450</v>
          </cell>
          <cell r="AO97">
            <v>6351</v>
          </cell>
          <cell r="AR97">
            <v>1270</v>
          </cell>
          <cell r="AS97">
            <v>5562.5999999999995</v>
          </cell>
          <cell r="AV97">
            <v>1136</v>
          </cell>
          <cell r="AW97">
            <v>4998.4000000000005</v>
          </cell>
          <cell r="AZ97">
            <v>1269</v>
          </cell>
          <cell r="BA97">
            <v>5545.53</v>
          </cell>
          <cell r="BD97">
            <v>881</v>
          </cell>
          <cell r="BE97">
            <v>3753.06</v>
          </cell>
        </row>
        <row r="98">
          <cell r="L98">
            <v>16022.07</v>
          </cell>
          <cell r="P98">
            <v>19447</v>
          </cell>
          <cell r="T98">
            <v>24293.63</v>
          </cell>
          <cell r="X98">
            <v>22581.39</v>
          </cell>
          <cell r="AB98">
            <v>20628.73</v>
          </cell>
          <cell r="AF98">
            <v>20404.97</v>
          </cell>
          <cell r="AJ98">
            <v>30110.57</v>
          </cell>
          <cell r="AN98">
            <v>24581.18</v>
          </cell>
          <cell r="AR98">
            <v>25114.27</v>
          </cell>
          <cell r="AV98">
            <v>23377.23</v>
          </cell>
          <cell r="AZ98">
            <v>17572.88</v>
          </cell>
          <cell r="BD98">
            <v>15475.79</v>
          </cell>
        </row>
        <row r="99">
          <cell r="L99">
            <v>198</v>
          </cell>
          <cell r="M99">
            <v>843.4799999999999</v>
          </cell>
          <cell r="P99">
            <v>343</v>
          </cell>
          <cell r="Q99">
            <v>1498.91</v>
          </cell>
          <cell r="T99">
            <v>496</v>
          </cell>
          <cell r="U99">
            <v>2162.56</v>
          </cell>
          <cell r="X99">
            <v>564</v>
          </cell>
          <cell r="Y99">
            <v>2521.08</v>
          </cell>
          <cell r="AB99">
            <v>842</v>
          </cell>
          <cell r="AC99">
            <v>3696.3799999999997</v>
          </cell>
          <cell r="AF99">
            <v>707</v>
          </cell>
          <cell r="AG99">
            <v>3075.45</v>
          </cell>
          <cell r="AJ99">
            <v>677</v>
          </cell>
          <cell r="AK99">
            <v>3026.19</v>
          </cell>
          <cell r="AN99">
            <v>624</v>
          </cell>
          <cell r="AO99">
            <v>2733.12</v>
          </cell>
          <cell r="AR99">
            <v>623</v>
          </cell>
          <cell r="AS99">
            <v>2728.74</v>
          </cell>
          <cell r="AV99">
            <v>539</v>
          </cell>
          <cell r="AW99">
            <v>2371.6000000000004</v>
          </cell>
          <cell r="AZ99">
            <v>817</v>
          </cell>
          <cell r="BA99">
            <v>3570.29</v>
          </cell>
          <cell r="BD99">
            <v>475</v>
          </cell>
          <cell r="BE99">
            <v>2023.5</v>
          </cell>
        </row>
        <row r="100"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6</v>
          </cell>
          <cell r="AK100">
            <v>26.82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0</v>
          </cell>
          <cell r="BA100">
            <v>0</v>
          </cell>
          <cell r="BD100">
            <v>0</v>
          </cell>
          <cell r="BE100">
            <v>0</v>
          </cell>
        </row>
        <row r="101">
          <cell r="L101">
            <v>600</v>
          </cell>
          <cell r="M101">
            <v>2556</v>
          </cell>
          <cell r="P101">
            <v>950</v>
          </cell>
          <cell r="Q101">
            <v>4151.5</v>
          </cell>
          <cell r="T101">
            <v>550</v>
          </cell>
          <cell r="U101">
            <v>2398</v>
          </cell>
          <cell r="X101">
            <v>600</v>
          </cell>
          <cell r="Y101">
            <v>2682</v>
          </cell>
          <cell r="AB101">
            <v>650</v>
          </cell>
          <cell r="AC101">
            <v>2853.5</v>
          </cell>
          <cell r="AF101">
            <v>750</v>
          </cell>
          <cell r="AG101">
            <v>3262.4999999999995</v>
          </cell>
          <cell r="AJ101">
            <v>850</v>
          </cell>
          <cell r="AK101">
            <v>3799.5</v>
          </cell>
          <cell r="AN101">
            <v>1400</v>
          </cell>
          <cell r="AO101">
            <v>6132</v>
          </cell>
          <cell r="AR101">
            <v>150</v>
          </cell>
          <cell r="AS101">
            <v>657</v>
          </cell>
          <cell r="AV101">
            <v>1200</v>
          </cell>
          <cell r="AW101">
            <v>5280</v>
          </cell>
          <cell r="AZ101">
            <v>2400</v>
          </cell>
          <cell r="BA101">
            <v>10488</v>
          </cell>
          <cell r="BD101">
            <v>750</v>
          </cell>
          <cell r="BE101">
            <v>3195</v>
          </cell>
        </row>
        <row r="102">
          <cell r="L102">
            <v>0</v>
          </cell>
          <cell r="M102">
            <v>0</v>
          </cell>
          <cell r="P102">
            <v>776</v>
          </cell>
          <cell r="Q102">
            <v>3391.12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1945</v>
          </cell>
          <cell r="AC102">
            <v>8538.5499999999993</v>
          </cell>
          <cell r="AF102">
            <v>0</v>
          </cell>
          <cell r="AG102">
            <v>0</v>
          </cell>
          <cell r="AJ102">
            <v>1406</v>
          </cell>
          <cell r="AK102">
            <v>6284.82</v>
          </cell>
          <cell r="AN102">
            <v>0</v>
          </cell>
          <cell r="AO102">
            <v>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Z102">
            <v>1823</v>
          </cell>
          <cell r="BA102">
            <v>7966.51</v>
          </cell>
          <cell r="BD102">
            <v>0</v>
          </cell>
          <cell r="BE102">
            <v>0</v>
          </cell>
        </row>
        <row r="103">
          <cell r="L103">
            <v>800</v>
          </cell>
          <cell r="M103">
            <v>3408</v>
          </cell>
          <cell r="P103">
            <v>560</v>
          </cell>
          <cell r="Q103">
            <v>2447.2000000000003</v>
          </cell>
          <cell r="T103">
            <v>560</v>
          </cell>
          <cell r="U103">
            <v>2441.6000000000004</v>
          </cell>
          <cell r="X103">
            <v>640</v>
          </cell>
          <cell r="Y103">
            <v>2860.7999999999997</v>
          </cell>
          <cell r="AB103">
            <v>1200</v>
          </cell>
          <cell r="AC103">
            <v>5268</v>
          </cell>
          <cell r="AF103">
            <v>1360</v>
          </cell>
          <cell r="AG103">
            <v>5915.9999999999991</v>
          </cell>
          <cell r="AJ103">
            <v>1680</v>
          </cell>
          <cell r="AK103">
            <v>7509.5999999999995</v>
          </cell>
          <cell r="AN103">
            <v>1520</v>
          </cell>
          <cell r="AO103">
            <v>6657.5999999999995</v>
          </cell>
          <cell r="AR103">
            <v>1440</v>
          </cell>
          <cell r="AS103">
            <v>6307.2</v>
          </cell>
          <cell r="AV103">
            <v>2800</v>
          </cell>
          <cell r="AW103">
            <v>12320.000000000002</v>
          </cell>
          <cell r="AZ103">
            <v>160</v>
          </cell>
          <cell r="BA103">
            <v>699.2</v>
          </cell>
          <cell r="BD103">
            <v>1280</v>
          </cell>
          <cell r="BE103">
            <v>5452.7999999999993</v>
          </cell>
        </row>
        <row r="104">
          <cell r="L104">
            <v>692.00000000000728</v>
          </cell>
          <cell r="M104">
            <v>2947.920000000031</v>
          </cell>
          <cell r="P104">
            <v>1073.9999999999964</v>
          </cell>
          <cell r="Q104">
            <v>4693.3799999999846</v>
          </cell>
          <cell r="T104">
            <v>1000</v>
          </cell>
          <cell r="U104">
            <v>4360</v>
          </cell>
          <cell r="X104">
            <v>1280</v>
          </cell>
          <cell r="Y104">
            <v>5721.5999999999995</v>
          </cell>
          <cell r="AB104">
            <v>1100</v>
          </cell>
          <cell r="AC104">
            <v>4829</v>
          </cell>
          <cell r="AF104">
            <v>1000</v>
          </cell>
          <cell r="AG104">
            <v>4350</v>
          </cell>
          <cell r="AJ104">
            <v>1000</v>
          </cell>
          <cell r="AK104">
            <v>4470</v>
          </cell>
          <cell r="AN104">
            <v>900</v>
          </cell>
          <cell r="AO104">
            <v>3942</v>
          </cell>
          <cell r="AR104">
            <v>900</v>
          </cell>
          <cell r="AS104">
            <v>3942</v>
          </cell>
          <cell r="AV104">
            <v>860</v>
          </cell>
          <cell r="AW104">
            <v>3784.0000000000005</v>
          </cell>
          <cell r="AZ104">
            <v>920</v>
          </cell>
          <cell r="BA104">
            <v>4020.4</v>
          </cell>
          <cell r="BD104">
            <v>600</v>
          </cell>
          <cell r="BE104">
            <v>2556</v>
          </cell>
        </row>
        <row r="105">
          <cell r="L105">
            <v>11</v>
          </cell>
          <cell r="M105">
            <v>46.86</v>
          </cell>
          <cell r="P105">
            <v>16</v>
          </cell>
          <cell r="Q105">
            <v>69.92</v>
          </cell>
          <cell r="T105">
            <v>18</v>
          </cell>
          <cell r="U105">
            <v>78.48</v>
          </cell>
          <cell r="X105">
            <v>12</v>
          </cell>
          <cell r="Y105">
            <v>53.64</v>
          </cell>
          <cell r="AB105">
            <v>14</v>
          </cell>
          <cell r="AC105">
            <v>61.459999999999994</v>
          </cell>
          <cell r="AF105">
            <v>14</v>
          </cell>
          <cell r="AG105">
            <v>60.899999999999991</v>
          </cell>
          <cell r="AJ105">
            <v>20</v>
          </cell>
          <cell r="AK105">
            <v>89.399999999999991</v>
          </cell>
          <cell r="AN105">
            <v>20</v>
          </cell>
          <cell r="AO105">
            <v>87.6</v>
          </cell>
          <cell r="AR105">
            <v>24</v>
          </cell>
          <cell r="AS105">
            <v>105.12</v>
          </cell>
          <cell r="AV105">
            <v>20</v>
          </cell>
          <cell r="AW105">
            <v>88</v>
          </cell>
          <cell r="AZ105">
            <v>14</v>
          </cell>
          <cell r="BA105">
            <v>61.18</v>
          </cell>
          <cell r="BD105">
            <v>13</v>
          </cell>
          <cell r="BE105">
            <v>55.379999999999995</v>
          </cell>
        </row>
        <row r="106"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F106">
            <v>0</v>
          </cell>
          <cell r="AG106">
            <v>0</v>
          </cell>
          <cell r="AJ106">
            <v>541</v>
          </cell>
          <cell r="AK106">
            <v>2418.27</v>
          </cell>
          <cell r="AN106">
            <v>0</v>
          </cell>
          <cell r="AO106">
            <v>0</v>
          </cell>
          <cell r="AR106">
            <v>0</v>
          </cell>
          <cell r="AS106">
            <v>0</v>
          </cell>
          <cell r="AV106">
            <v>0</v>
          </cell>
          <cell r="AW106">
            <v>0</v>
          </cell>
          <cell r="AZ106">
            <v>0</v>
          </cell>
          <cell r="BA106">
            <v>0</v>
          </cell>
          <cell r="BD106">
            <v>0</v>
          </cell>
          <cell r="BE106">
            <v>0</v>
          </cell>
        </row>
        <row r="107">
          <cell r="L107" t="str">
            <v>เสีย</v>
          </cell>
          <cell r="M107" t="str">
            <v>เสีย</v>
          </cell>
          <cell r="P107" t="str">
            <v>เสีย</v>
          </cell>
          <cell r="Q107" t="str">
            <v>เสีย</v>
          </cell>
          <cell r="T107" t="str">
            <v>เสีย</v>
          </cell>
          <cell r="U107" t="str">
            <v>เสีย</v>
          </cell>
          <cell r="X107" t="str">
            <v>เสีย</v>
          </cell>
          <cell r="Y107" t="str">
            <v>เสีย</v>
          </cell>
          <cell r="AB107" t="str">
            <v>เสีย</v>
          </cell>
          <cell r="AC107" t="str">
            <v>เสีย</v>
          </cell>
          <cell r="AF107" t="str">
            <v>เสีย</v>
          </cell>
          <cell r="AG107" t="str">
            <v>เสีย</v>
          </cell>
          <cell r="AJ107" t="str">
            <v>เสีย</v>
          </cell>
          <cell r="AK107" t="str">
            <v>เสีย</v>
          </cell>
          <cell r="AN107" t="str">
            <v>เสีย</v>
          </cell>
          <cell r="AO107" t="str">
            <v>เสีย</v>
          </cell>
          <cell r="AR107" t="str">
            <v>เสีย</v>
          </cell>
          <cell r="AS107" t="str">
            <v>เสีย</v>
          </cell>
          <cell r="AV107" t="str">
            <v>เสีย</v>
          </cell>
          <cell r="AW107" t="str">
            <v>เสีย</v>
          </cell>
          <cell r="AZ107" t="str">
            <v>เสีย</v>
          </cell>
          <cell r="BA107" t="str">
            <v>เสีย</v>
          </cell>
          <cell r="BD107" t="str">
            <v>เสีย</v>
          </cell>
          <cell r="BE107" t="str">
            <v>เสีย</v>
          </cell>
        </row>
        <row r="108">
          <cell r="L108">
            <v>978</v>
          </cell>
          <cell r="M108">
            <v>4166.28</v>
          </cell>
          <cell r="P108">
            <v>2838</v>
          </cell>
          <cell r="Q108">
            <v>12402.06</v>
          </cell>
          <cell r="T108">
            <v>3140</v>
          </cell>
          <cell r="U108">
            <v>13690.400000000001</v>
          </cell>
          <cell r="X108">
            <v>5021</v>
          </cell>
          <cell r="Y108">
            <v>22443.87</v>
          </cell>
          <cell r="AB108">
            <v>4141</v>
          </cell>
          <cell r="AC108">
            <v>18178.989999999998</v>
          </cell>
          <cell r="AF108">
            <v>4162</v>
          </cell>
          <cell r="AG108">
            <v>18104.699999999997</v>
          </cell>
          <cell r="AJ108">
            <v>3710</v>
          </cell>
          <cell r="AK108">
            <v>16583.7</v>
          </cell>
          <cell r="AN108">
            <v>3457</v>
          </cell>
          <cell r="AO108">
            <v>15141.66</v>
          </cell>
          <cell r="AR108">
            <v>3638</v>
          </cell>
          <cell r="AS108">
            <v>15934.44</v>
          </cell>
          <cell r="AV108">
            <v>2702</v>
          </cell>
          <cell r="AW108">
            <v>11888.800000000001</v>
          </cell>
          <cell r="AZ108">
            <v>329</v>
          </cell>
          <cell r="BA108">
            <v>1437.73</v>
          </cell>
          <cell r="BD108">
            <v>0</v>
          </cell>
          <cell r="BE108">
            <v>0</v>
          </cell>
        </row>
        <row r="109">
          <cell r="L109">
            <v>3881</v>
          </cell>
          <cell r="M109">
            <v>16533.059999999998</v>
          </cell>
          <cell r="P109">
            <v>3955.4000000000015</v>
          </cell>
          <cell r="Q109">
            <v>17285.098000000005</v>
          </cell>
          <cell r="T109">
            <v>1985.5999999999985</v>
          </cell>
          <cell r="U109">
            <v>8657.2159999999949</v>
          </cell>
          <cell r="X109">
            <v>1701</v>
          </cell>
          <cell r="Y109">
            <v>7603.4699999999993</v>
          </cell>
          <cell r="AB109">
            <v>0</v>
          </cell>
          <cell r="AC109">
            <v>0</v>
          </cell>
          <cell r="AF109">
            <v>3656</v>
          </cell>
          <cell r="AG109">
            <v>15903.599999999999</v>
          </cell>
          <cell r="AJ109">
            <v>3512</v>
          </cell>
          <cell r="AK109">
            <v>15698.64</v>
          </cell>
          <cell r="AN109">
            <v>3515</v>
          </cell>
          <cell r="AO109">
            <v>15395.699999999999</v>
          </cell>
          <cell r="AR109">
            <v>3793</v>
          </cell>
          <cell r="AS109">
            <v>16613.34</v>
          </cell>
          <cell r="AV109">
            <v>2927</v>
          </cell>
          <cell r="AW109">
            <v>12878.800000000001</v>
          </cell>
          <cell r="AZ109">
            <v>2697</v>
          </cell>
          <cell r="BA109">
            <v>11785.89</v>
          </cell>
          <cell r="BD109">
            <v>1760</v>
          </cell>
          <cell r="BE109">
            <v>7497.5999999999995</v>
          </cell>
        </row>
        <row r="110">
          <cell r="L110">
            <v>126</v>
          </cell>
          <cell r="M110">
            <v>536.76</v>
          </cell>
          <cell r="P110">
            <v>187</v>
          </cell>
          <cell r="Q110">
            <v>817.19</v>
          </cell>
          <cell r="T110">
            <v>172</v>
          </cell>
          <cell r="U110">
            <v>749.92000000000007</v>
          </cell>
          <cell r="X110">
            <v>149</v>
          </cell>
          <cell r="Y110">
            <v>666.03</v>
          </cell>
          <cell r="AB110">
            <v>137</v>
          </cell>
          <cell r="AC110">
            <v>601.42999999999995</v>
          </cell>
          <cell r="AF110">
            <v>138</v>
          </cell>
          <cell r="AG110">
            <v>600.29999999999995</v>
          </cell>
          <cell r="AJ110">
            <v>131</v>
          </cell>
          <cell r="AK110">
            <v>585.56999999999994</v>
          </cell>
          <cell r="AN110">
            <v>178</v>
          </cell>
          <cell r="AO110">
            <v>779.64</v>
          </cell>
          <cell r="AR110">
            <v>249</v>
          </cell>
          <cell r="AS110">
            <v>1090.6199999999999</v>
          </cell>
          <cell r="AV110">
            <v>175</v>
          </cell>
          <cell r="AW110">
            <v>770.00000000000011</v>
          </cell>
          <cell r="AZ110">
            <v>148</v>
          </cell>
          <cell r="BA110">
            <v>646.76</v>
          </cell>
          <cell r="BD110">
            <v>132</v>
          </cell>
          <cell r="BE110">
            <v>562.31999999999994</v>
          </cell>
        </row>
        <row r="111">
          <cell r="L111">
            <v>300</v>
          </cell>
          <cell r="M111">
            <v>1278</v>
          </cell>
          <cell r="P111">
            <v>380</v>
          </cell>
          <cell r="Q111">
            <v>1660.6000000000001</v>
          </cell>
          <cell r="T111">
            <v>202</v>
          </cell>
          <cell r="U111">
            <v>880.72</v>
          </cell>
          <cell r="X111">
            <v>117</v>
          </cell>
          <cell r="Y111">
            <v>522.99</v>
          </cell>
          <cell r="AB111">
            <v>77</v>
          </cell>
          <cell r="AC111">
            <v>338.03</v>
          </cell>
          <cell r="AF111">
            <v>106</v>
          </cell>
          <cell r="AG111">
            <v>461.09999999999997</v>
          </cell>
          <cell r="AJ111">
            <v>118</v>
          </cell>
          <cell r="AK111">
            <v>527.45999999999992</v>
          </cell>
          <cell r="AN111">
            <v>161</v>
          </cell>
          <cell r="AO111">
            <v>705.18</v>
          </cell>
          <cell r="AR111">
            <v>137</v>
          </cell>
          <cell r="AS111">
            <v>600.05999999999995</v>
          </cell>
          <cell r="AV111">
            <v>88</v>
          </cell>
          <cell r="AW111">
            <v>387.20000000000005</v>
          </cell>
          <cell r="AZ111">
            <v>125</v>
          </cell>
          <cell r="BA111">
            <v>546.25</v>
          </cell>
          <cell r="BD111">
            <v>89</v>
          </cell>
          <cell r="BE111">
            <v>379.14</v>
          </cell>
        </row>
        <row r="112">
          <cell r="L112">
            <v>550</v>
          </cell>
          <cell r="M112">
            <v>2343</v>
          </cell>
          <cell r="P112">
            <v>800</v>
          </cell>
          <cell r="Q112">
            <v>3496</v>
          </cell>
          <cell r="T112">
            <v>850</v>
          </cell>
          <cell r="U112">
            <v>3706.0000000000005</v>
          </cell>
          <cell r="X112">
            <v>1200</v>
          </cell>
          <cell r="Y112">
            <v>5364</v>
          </cell>
          <cell r="AB112">
            <v>1900</v>
          </cell>
          <cell r="AC112">
            <v>8341</v>
          </cell>
          <cell r="AF112">
            <v>3500</v>
          </cell>
          <cell r="AG112">
            <v>15224.999999999998</v>
          </cell>
          <cell r="AJ112">
            <v>4150</v>
          </cell>
          <cell r="AK112">
            <v>18550.5</v>
          </cell>
          <cell r="AN112">
            <v>3550</v>
          </cell>
          <cell r="AO112">
            <v>15549</v>
          </cell>
          <cell r="AR112">
            <v>2000</v>
          </cell>
          <cell r="AS112">
            <v>8760</v>
          </cell>
          <cell r="AV112">
            <v>1550</v>
          </cell>
          <cell r="AW112">
            <v>6820.0000000000009</v>
          </cell>
          <cell r="AZ112">
            <v>1500</v>
          </cell>
          <cell r="BA112">
            <v>6555</v>
          </cell>
          <cell r="BD112">
            <v>1050</v>
          </cell>
          <cell r="BE112">
            <v>4473</v>
          </cell>
        </row>
        <row r="113">
          <cell r="L113">
            <v>74</v>
          </cell>
          <cell r="M113">
            <v>315.24</v>
          </cell>
          <cell r="P113">
            <v>417</v>
          </cell>
          <cell r="Q113">
            <v>1822.29</v>
          </cell>
          <cell r="T113">
            <v>284</v>
          </cell>
          <cell r="U113">
            <v>1238.24</v>
          </cell>
          <cell r="X113">
            <v>441</v>
          </cell>
          <cell r="Y113">
            <v>1971.27</v>
          </cell>
          <cell r="AB113">
            <v>275</v>
          </cell>
          <cell r="AC113">
            <v>1207.25</v>
          </cell>
          <cell r="AF113">
            <v>305</v>
          </cell>
          <cell r="AG113">
            <v>1326.75</v>
          </cell>
          <cell r="AJ113">
            <v>204</v>
          </cell>
          <cell r="AK113">
            <v>911.88</v>
          </cell>
          <cell r="AN113">
            <v>128</v>
          </cell>
          <cell r="AO113">
            <v>560.64</v>
          </cell>
          <cell r="AR113">
            <v>126</v>
          </cell>
          <cell r="AS113">
            <v>551.88</v>
          </cell>
          <cell r="AV113">
            <v>141</v>
          </cell>
          <cell r="AW113">
            <v>620.40000000000009</v>
          </cell>
          <cell r="AZ113">
            <v>150</v>
          </cell>
          <cell r="BA113">
            <v>655.5</v>
          </cell>
          <cell r="BD113">
            <v>159</v>
          </cell>
          <cell r="BE113">
            <v>677.33999999999992</v>
          </cell>
        </row>
        <row r="114"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100</v>
          </cell>
          <cell r="U114">
            <v>436.00000000000006</v>
          </cell>
          <cell r="X114">
            <v>100</v>
          </cell>
          <cell r="Y114">
            <v>447</v>
          </cell>
          <cell r="AB114">
            <v>100</v>
          </cell>
          <cell r="AC114">
            <v>438.99999999999994</v>
          </cell>
          <cell r="AF114">
            <v>200</v>
          </cell>
          <cell r="AG114">
            <v>869.99999999999989</v>
          </cell>
          <cell r="AJ114">
            <v>0</v>
          </cell>
          <cell r="AK114">
            <v>0</v>
          </cell>
          <cell r="AN114">
            <v>0</v>
          </cell>
          <cell r="AO114">
            <v>0</v>
          </cell>
          <cell r="AR114">
            <v>100</v>
          </cell>
          <cell r="AS114">
            <v>438</v>
          </cell>
          <cell r="AV114">
            <v>0</v>
          </cell>
          <cell r="AW114">
            <v>0</v>
          </cell>
          <cell r="AZ114">
            <v>0</v>
          </cell>
          <cell r="BA114">
            <v>0</v>
          </cell>
          <cell r="BD114">
            <v>0</v>
          </cell>
          <cell r="BE114">
            <v>0</v>
          </cell>
        </row>
        <row r="115">
          <cell r="L115">
            <v>213</v>
          </cell>
          <cell r="M115">
            <v>907.38</v>
          </cell>
          <cell r="P115">
            <v>294</v>
          </cell>
          <cell r="Q115">
            <v>1284.78</v>
          </cell>
          <cell r="T115">
            <v>177</v>
          </cell>
          <cell r="U115">
            <v>771.72</v>
          </cell>
          <cell r="X115">
            <v>368</v>
          </cell>
          <cell r="Y115">
            <v>1644.9599999999998</v>
          </cell>
          <cell r="AB115">
            <v>255</v>
          </cell>
          <cell r="AC115">
            <v>1119.4499999999998</v>
          </cell>
          <cell r="AF115">
            <v>260</v>
          </cell>
          <cell r="AG115">
            <v>1131</v>
          </cell>
          <cell r="AJ115">
            <v>231</v>
          </cell>
          <cell r="AK115">
            <v>1032.57</v>
          </cell>
          <cell r="AN115">
            <v>276</v>
          </cell>
          <cell r="AO115">
            <v>1208.8799999999999</v>
          </cell>
          <cell r="AR115">
            <v>263</v>
          </cell>
          <cell r="AS115">
            <v>1151.94</v>
          </cell>
          <cell r="AV115">
            <v>228</v>
          </cell>
          <cell r="AW115">
            <v>1003.2</v>
          </cell>
          <cell r="AZ115">
            <v>219</v>
          </cell>
          <cell r="BA115">
            <v>957.03</v>
          </cell>
          <cell r="BD115">
            <v>970</v>
          </cell>
          <cell r="BE115">
            <v>4132.2</v>
          </cell>
        </row>
        <row r="116">
          <cell r="L116">
            <v>741</v>
          </cell>
          <cell r="M116">
            <v>3156.66</v>
          </cell>
          <cell r="P116">
            <v>1093</v>
          </cell>
          <cell r="Q116">
            <v>4776.41</v>
          </cell>
          <cell r="T116">
            <v>914</v>
          </cell>
          <cell r="U116">
            <v>3985.0400000000004</v>
          </cell>
          <cell r="X116">
            <v>886</v>
          </cell>
          <cell r="Y116">
            <v>3960.4199999999996</v>
          </cell>
          <cell r="AB116">
            <v>986</v>
          </cell>
          <cell r="AC116">
            <v>4328.54</v>
          </cell>
          <cell r="AF116">
            <v>926</v>
          </cell>
          <cell r="AG116">
            <v>4028.0999999999995</v>
          </cell>
          <cell r="AJ116">
            <v>1120</v>
          </cell>
          <cell r="AK116">
            <v>5006.3999999999996</v>
          </cell>
          <cell r="AN116">
            <v>1332</v>
          </cell>
          <cell r="AO116">
            <v>5834.16</v>
          </cell>
          <cell r="AR116">
            <v>1595</v>
          </cell>
          <cell r="AS116">
            <v>6986.0999999999995</v>
          </cell>
          <cell r="AV116">
            <v>1464</v>
          </cell>
          <cell r="AW116">
            <v>6441.6</v>
          </cell>
          <cell r="AZ116">
            <v>1359</v>
          </cell>
          <cell r="BA116">
            <v>5938.83</v>
          </cell>
          <cell r="BD116">
            <v>819</v>
          </cell>
          <cell r="BE116">
            <v>3488.9399999999996</v>
          </cell>
        </row>
        <row r="117"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B117" t="str">
            <v>รื้อถอน</v>
          </cell>
          <cell r="AC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L118">
            <v>85</v>
          </cell>
          <cell r="M118">
            <v>362.09999999999997</v>
          </cell>
          <cell r="P118">
            <v>320</v>
          </cell>
          <cell r="Q118">
            <v>1398.4</v>
          </cell>
          <cell r="T118">
            <v>412</v>
          </cell>
          <cell r="U118">
            <v>1796.3200000000002</v>
          </cell>
          <cell r="X118">
            <v>572</v>
          </cell>
          <cell r="Y118">
            <v>2556.8399999999997</v>
          </cell>
          <cell r="AB118">
            <v>499</v>
          </cell>
          <cell r="AC118">
            <v>2190.6099999999997</v>
          </cell>
          <cell r="AF118">
            <v>467</v>
          </cell>
          <cell r="AG118">
            <v>2031.4499999999998</v>
          </cell>
          <cell r="AJ118">
            <v>378</v>
          </cell>
          <cell r="AK118">
            <v>1689.6599999999999</v>
          </cell>
          <cell r="AN118">
            <v>393</v>
          </cell>
          <cell r="AO118">
            <v>1721.34</v>
          </cell>
          <cell r="AR118">
            <v>304</v>
          </cell>
          <cell r="AS118">
            <v>1331.52</v>
          </cell>
          <cell r="AV118">
            <v>29</v>
          </cell>
          <cell r="AW118">
            <v>127.60000000000001</v>
          </cell>
          <cell r="AZ118">
            <v>78</v>
          </cell>
          <cell r="BA118">
            <v>340.86</v>
          </cell>
          <cell r="BD118">
            <v>67</v>
          </cell>
          <cell r="BE118">
            <v>285.41999999999996</v>
          </cell>
        </row>
        <row r="119">
          <cell r="L119">
            <v>0</v>
          </cell>
          <cell r="M119">
            <v>0</v>
          </cell>
          <cell r="P119">
            <v>2</v>
          </cell>
          <cell r="Q119">
            <v>8.74</v>
          </cell>
          <cell r="T119">
            <v>0.19999999999708962</v>
          </cell>
          <cell r="U119">
            <v>0.87199999998731081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0.80000000000291038</v>
          </cell>
          <cell r="AW119">
            <v>3.5200000000128058</v>
          </cell>
          <cell r="AZ119">
            <v>72</v>
          </cell>
          <cell r="BA119">
            <v>314.64</v>
          </cell>
          <cell r="BD119">
            <v>73</v>
          </cell>
          <cell r="BE119">
            <v>310.97999999999996</v>
          </cell>
        </row>
        <row r="120">
          <cell r="L120">
            <v>104</v>
          </cell>
          <cell r="M120">
            <v>443.03999999999996</v>
          </cell>
          <cell r="P120">
            <v>116</v>
          </cell>
          <cell r="Q120">
            <v>506.92</v>
          </cell>
          <cell r="T120">
            <v>123</v>
          </cell>
          <cell r="U120">
            <v>536.28000000000009</v>
          </cell>
          <cell r="X120">
            <v>149</v>
          </cell>
          <cell r="Y120">
            <v>666.03</v>
          </cell>
          <cell r="AB120">
            <v>165</v>
          </cell>
          <cell r="AC120">
            <v>724.34999999999991</v>
          </cell>
          <cell r="AF120">
            <v>205</v>
          </cell>
          <cell r="AG120">
            <v>891.74999999999989</v>
          </cell>
          <cell r="AJ120">
            <v>247</v>
          </cell>
          <cell r="AK120">
            <v>1104.0899999999999</v>
          </cell>
          <cell r="AN120">
            <v>356</v>
          </cell>
          <cell r="AO120">
            <v>1559.28</v>
          </cell>
          <cell r="AR120">
            <v>490</v>
          </cell>
          <cell r="AS120">
            <v>2146.1999999999998</v>
          </cell>
          <cell r="AV120">
            <v>496</v>
          </cell>
          <cell r="AW120">
            <v>2182.4</v>
          </cell>
          <cell r="AZ120">
            <v>1562</v>
          </cell>
          <cell r="BA120">
            <v>6825.9400000000005</v>
          </cell>
          <cell r="BD120">
            <v>864</v>
          </cell>
          <cell r="BE120">
            <v>3680.64</v>
          </cell>
        </row>
        <row r="122">
          <cell r="L122" t="str">
            <v>ปรับปรุง</v>
          </cell>
          <cell r="M122" t="str">
            <v>ปรับปรุง</v>
          </cell>
          <cell r="P122" t="str">
            <v>ปรับปรุง</v>
          </cell>
          <cell r="Q122" t="str">
            <v>ปรับปรุง</v>
          </cell>
          <cell r="T122" t="str">
            <v>ปรับปรุง</v>
          </cell>
          <cell r="U122" t="str">
            <v>ปรับปรุง</v>
          </cell>
          <cell r="X122" t="str">
            <v>ปรับปรุง</v>
          </cell>
          <cell r="Y122" t="str">
            <v>ปรับปรุง</v>
          </cell>
          <cell r="AB122" t="str">
            <v>ปรับปรุง</v>
          </cell>
          <cell r="AC122" t="str">
            <v>ปรับปรุง</v>
          </cell>
          <cell r="AF122" t="str">
            <v>ปรับปรุง</v>
          </cell>
          <cell r="AG122" t="str">
            <v>ปรับปรุง</v>
          </cell>
          <cell r="AJ122" t="str">
            <v>ปรับปรุง</v>
          </cell>
          <cell r="AK122" t="str">
            <v>ปรับปรุง</v>
          </cell>
          <cell r="AN122" t="str">
            <v>ปรับปรุง</v>
          </cell>
          <cell r="AO122" t="str">
            <v>ปรับปรุง</v>
          </cell>
          <cell r="AR122" t="str">
            <v>ปรับปรุง</v>
          </cell>
          <cell r="AS122" t="str">
            <v>ปรับปรุง</v>
          </cell>
          <cell r="AV122" t="str">
            <v>ปรับปรุง</v>
          </cell>
          <cell r="AW122" t="str">
            <v>ปรับปรุง</v>
          </cell>
          <cell r="AZ122" t="str">
            <v>ปรับปรุง</v>
          </cell>
          <cell r="BA122" t="str">
            <v>ปรับปรุง</v>
          </cell>
          <cell r="BD122" t="str">
            <v>ปรับปรุง</v>
          </cell>
          <cell r="BE122" t="str">
            <v>ปรับปรุง</v>
          </cell>
        </row>
        <row r="123">
          <cell r="L123">
            <v>1880</v>
          </cell>
          <cell r="M123">
            <v>8008.7999999999993</v>
          </cell>
          <cell r="P123">
            <v>2080</v>
          </cell>
          <cell r="Q123">
            <v>9089.6</v>
          </cell>
          <cell r="T123">
            <v>2520</v>
          </cell>
          <cell r="U123">
            <v>10987.2</v>
          </cell>
          <cell r="X123">
            <v>4160</v>
          </cell>
          <cell r="Y123">
            <v>18595.2</v>
          </cell>
          <cell r="AB123">
            <v>3800</v>
          </cell>
          <cell r="AC123">
            <v>16682</v>
          </cell>
          <cell r="AF123">
            <v>3640</v>
          </cell>
          <cell r="AG123">
            <v>15833.999999999998</v>
          </cell>
          <cell r="AJ123">
            <v>3240</v>
          </cell>
          <cell r="AK123">
            <v>14482.8</v>
          </cell>
          <cell r="AN123">
            <v>3160</v>
          </cell>
          <cell r="AO123">
            <v>13840.8</v>
          </cell>
          <cell r="AR123">
            <v>4400</v>
          </cell>
          <cell r="AS123">
            <v>19272</v>
          </cell>
          <cell r="AV123">
            <v>2360</v>
          </cell>
          <cell r="AW123">
            <v>10384</v>
          </cell>
          <cell r="AZ123">
            <v>2400</v>
          </cell>
          <cell r="BA123">
            <v>10488</v>
          </cell>
          <cell r="BD123">
            <v>1371.9999999999982</v>
          </cell>
          <cell r="BE123">
            <v>5844.7199999999921</v>
          </cell>
        </row>
        <row r="124">
          <cell r="L124">
            <v>1502</v>
          </cell>
          <cell r="M124">
            <v>6398.5199999999995</v>
          </cell>
          <cell r="P124">
            <v>1718</v>
          </cell>
          <cell r="Q124">
            <v>7507.66</v>
          </cell>
          <cell r="T124">
            <v>2114</v>
          </cell>
          <cell r="U124">
            <v>9217.0400000000009</v>
          </cell>
          <cell r="X124">
            <v>3456</v>
          </cell>
          <cell r="Y124">
            <v>15448.32</v>
          </cell>
          <cell r="AB124">
            <v>3211</v>
          </cell>
          <cell r="AC124">
            <v>14096.289999999999</v>
          </cell>
          <cell r="AF124">
            <v>5251</v>
          </cell>
          <cell r="AG124">
            <v>22841.85</v>
          </cell>
          <cell r="AJ124">
            <v>4341</v>
          </cell>
          <cell r="AK124">
            <v>19404.27</v>
          </cell>
          <cell r="AN124">
            <v>4900</v>
          </cell>
          <cell r="AO124">
            <v>21462</v>
          </cell>
          <cell r="AR124">
            <v>3962</v>
          </cell>
          <cell r="AS124">
            <v>17353.560000000001</v>
          </cell>
          <cell r="AV124">
            <v>3244</v>
          </cell>
          <cell r="AW124">
            <v>14273.6</v>
          </cell>
          <cell r="AZ124">
            <v>2189</v>
          </cell>
          <cell r="BA124">
            <v>9565.93</v>
          </cell>
          <cell r="BD124">
            <v>987</v>
          </cell>
          <cell r="BE124">
            <v>4204.62</v>
          </cell>
        </row>
        <row r="125">
          <cell r="L125">
            <v>48</v>
          </cell>
          <cell r="M125">
            <v>204.48</v>
          </cell>
          <cell r="P125">
            <v>63</v>
          </cell>
          <cell r="Q125">
            <v>275.31</v>
          </cell>
          <cell r="T125">
            <v>83</v>
          </cell>
          <cell r="U125">
            <v>361.88000000000005</v>
          </cell>
          <cell r="X125">
            <v>117</v>
          </cell>
          <cell r="Y125">
            <v>522.99</v>
          </cell>
          <cell r="AB125">
            <v>130</v>
          </cell>
          <cell r="AC125">
            <v>570.69999999999993</v>
          </cell>
          <cell r="AF125">
            <v>133</v>
          </cell>
          <cell r="AG125">
            <v>578.54999999999995</v>
          </cell>
          <cell r="AJ125">
            <v>109</v>
          </cell>
          <cell r="AK125">
            <v>487.22999999999996</v>
          </cell>
          <cell r="AN125">
            <v>184</v>
          </cell>
          <cell r="AO125">
            <v>805.92</v>
          </cell>
          <cell r="AR125">
            <v>0</v>
          </cell>
          <cell r="AS125">
            <v>0</v>
          </cell>
          <cell r="AV125">
            <v>240</v>
          </cell>
          <cell r="AW125">
            <v>1056</v>
          </cell>
          <cell r="AZ125">
            <v>173</v>
          </cell>
          <cell r="BA125">
            <v>756.01</v>
          </cell>
          <cell r="BD125">
            <v>119</v>
          </cell>
          <cell r="BE125">
            <v>506.94</v>
          </cell>
        </row>
        <row r="126">
          <cell r="L126">
            <v>12</v>
          </cell>
          <cell r="M126">
            <v>51.12</v>
          </cell>
          <cell r="P126">
            <v>19</v>
          </cell>
          <cell r="Q126">
            <v>83.03</v>
          </cell>
          <cell r="T126">
            <v>6</v>
          </cell>
          <cell r="U126">
            <v>26.160000000000004</v>
          </cell>
          <cell r="X126">
            <v>18</v>
          </cell>
          <cell r="Y126">
            <v>80.459999999999994</v>
          </cell>
          <cell r="AB126">
            <v>4</v>
          </cell>
          <cell r="AC126">
            <v>17.559999999999999</v>
          </cell>
          <cell r="AF126">
            <v>0</v>
          </cell>
          <cell r="AG126">
            <v>0</v>
          </cell>
          <cell r="AJ126">
            <v>0</v>
          </cell>
          <cell r="AK126">
            <v>0</v>
          </cell>
          <cell r="AN126">
            <v>4</v>
          </cell>
          <cell r="AO126">
            <v>17.52</v>
          </cell>
          <cell r="AR126">
            <v>14</v>
          </cell>
          <cell r="AS126">
            <v>61.32</v>
          </cell>
          <cell r="AV126">
            <v>2</v>
          </cell>
          <cell r="AW126">
            <v>8.8000000000000007</v>
          </cell>
          <cell r="AZ126">
            <v>1</v>
          </cell>
          <cell r="BA126">
            <v>4.37</v>
          </cell>
          <cell r="BD126">
            <v>1</v>
          </cell>
          <cell r="BE126">
            <v>4.26</v>
          </cell>
        </row>
        <row r="127"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F127">
            <v>0</v>
          </cell>
          <cell r="AG127">
            <v>0</v>
          </cell>
          <cell r="AJ127">
            <v>0</v>
          </cell>
          <cell r="AK127">
            <v>0</v>
          </cell>
          <cell r="AN127">
            <v>0</v>
          </cell>
          <cell r="AO127">
            <v>0</v>
          </cell>
          <cell r="AR127">
            <v>0</v>
          </cell>
          <cell r="AS127">
            <v>0</v>
          </cell>
          <cell r="AV127">
            <v>0</v>
          </cell>
          <cell r="AW127">
            <v>0</v>
          </cell>
          <cell r="AZ127">
            <v>0</v>
          </cell>
          <cell r="BA127">
            <v>0</v>
          </cell>
          <cell r="BD127">
            <v>0</v>
          </cell>
          <cell r="BE127">
            <v>0</v>
          </cell>
        </row>
        <row r="129">
          <cell r="L129">
            <v>479</v>
          </cell>
          <cell r="M129">
            <v>2040.54</v>
          </cell>
          <cell r="P129">
            <v>670</v>
          </cell>
          <cell r="Q129">
            <v>2927.9</v>
          </cell>
          <cell r="T129">
            <v>757</v>
          </cell>
          <cell r="U129">
            <v>3300.5200000000004</v>
          </cell>
          <cell r="X129">
            <v>713</v>
          </cell>
          <cell r="Y129">
            <v>3187.1099999999997</v>
          </cell>
          <cell r="AB129">
            <v>756</v>
          </cell>
          <cell r="AC129">
            <v>3318.8399999999997</v>
          </cell>
          <cell r="AF129">
            <v>789</v>
          </cell>
          <cell r="AG129">
            <v>3432.1499999999996</v>
          </cell>
          <cell r="AJ129">
            <v>722</v>
          </cell>
          <cell r="AK129">
            <v>3227.3399999999997</v>
          </cell>
          <cell r="AN129">
            <v>891</v>
          </cell>
          <cell r="AO129">
            <v>3902.58</v>
          </cell>
          <cell r="AR129">
            <v>784</v>
          </cell>
          <cell r="AS129">
            <v>3433.92</v>
          </cell>
          <cell r="AV129">
            <v>584</v>
          </cell>
          <cell r="AW129">
            <v>2569.6000000000004</v>
          </cell>
          <cell r="AZ129">
            <v>655</v>
          </cell>
          <cell r="BA129">
            <v>2862.35</v>
          </cell>
          <cell r="BD129">
            <v>442</v>
          </cell>
          <cell r="BE129">
            <v>2</v>
          </cell>
        </row>
        <row r="131">
          <cell r="L131">
            <v>10240.299999999999</v>
          </cell>
          <cell r="M131">
            <v>43623.677999999993</v>
          </cell>
          <cell r="P131">
            <v>10945.05</v>
          </cell>
          <cell r="Q131">
            <v>47829.868499999997</v>
          </cell>
          <cell r="T131">
            <v>17482.189999999999</v>
          </cell>
          <cell r="U131">
            <v>76222.348400000003</v>
          </cell>
          <cell r="X131">
            <v>17218.75</v>
          </cell>
          <cell r="Y131">
            <v>76967.8125</v>
          </cell>
          <cell r="AB131">
            <v>12826.49</v>
          </cell>
          <cell r="AC131">
            <v>56308.291099999995</v>
          </cell>
          <cell r="AF131">
            <v>14898.83</v>
          </cell>
          <cell r="AG131">
            <v>64809.910499999991</v>
          </cell>
          <cell r="AJ131">
            <v>16328.48</v>
          </cell>
          <cell r="AK131">
            <v>72988.305599999992</v>
          </cell>
          <cell r="AN131">
            <v>18268.7</v>
          </cell>
          <cell r="AO131">
            <v>80016.906000000003</v>
          </cell>
          <cell r="AR131">
            <v>11336.16</v>
          </cell>
          <cell r="AS131">
            <v>49652.380799999999</v>
          </cell>
          <cell r="AV131">
            <v>13708.78</v>
          </cell>
          <cell r="AW131">
            <v>60318.632000000005</v>
          </cell>
          <cell r="AZ131">
            <v>11369.68</v>
          </cell>
          <cell r="BA131">
            <v>49685.501600000003</v>
          </cell>
          <cell r="BD131">
            <v>11500.24</v>
          </cell>
          <cell r="BE131">
            <v>48991.022399999994</v>
          </cell>
        </row>
        <row r="133">
          <cell r="L133">
            <v>12727.78</v>
          </cell>
          <cell r="P133">
            <v>14920.92</v>
          </cell>
          <cell r="T133">
            <v>18335.419999999998</v>
          </cell>
          <cell r="X133">
            <v>17604.990000000002</v>
          </cell>
          <cell r="AB133">
            <v>19404.23</v>
          </cell>
          <cell r="AF133">
            <v>17953.080000000002</v>
          </cell>
          <cell r="AJ133">
            <v>22197.35</v>
          </cell>
          <cell r="AN133">
            <v>23144.37</v>
          </cell>
          <cell r="AR133">
            <v>22765.33</v>
          </cell>
          <cell r="AV133">
            <v>20449.3</v>
          </cell>
          <cell r="AZ133">
            <v>14869.82</v>
          </cell>
          <cell r="BD133">
            <v>12634.21</v>
          </cell>
        </row>
        <row r="134">
          <cell r="L134">
            <v>2800</v>
          </cell>
          <cell r="M134">
            <v>11928</v>
          </cell>
          <cell r="P134">
            <v>2900</v>
          </cell>
          <cell r="Q134">
            <v>12673</v>
          </cell>
          <cell r="T134">
            <v>1400</v>
          </cell>
          <cell r="U134">
            <v>6104</v>
          </cell>
          <cell r="X134">
            <v>1300</v>
          </cell>
          <cell r="Y134">
            <v>5811</v>
          </cell>
          <cell r="AB134">
            <v>1300</v>
          </cell>
          <cell r="AC134">
            <v>5707</v>
          </cell>
          <cell r="AF134">
            <v>2300</v>
          </cell>
          <cell r="AG134">
            <v>10005</v>
          </cell>
          <cell r="AJ134">
            <v>2900</v>
          </cell>
          <cell r="AK134">
            <v>12963</v>
          </cell>
          <cell r="AN134">
            <v>2600</v>
          </cell>
          <cell r="AO134">
            <v>11388</v>
          </cell>
          <cell r="AR134">
            <v>2500</v>
          </cell>
          <cell r="AS134">
            <v>10950</v>
          </cell>
          <cell r="AV134">
            <v>1900</v>
          </cell>
          <cell r="AW134">
            <v>8360</v>
          </cell>
          <cell r="AZ134">
            <v>2100</v>
          </cell>
          <cell r="BA134">
            <v>9177</v>
          </cell>
          <cell r="BD134">
            <v>1600</v>
          </cell>
          <cell r="BE134">
            <v>6816</v>
          </cell>
        </row>
        <row r="135">
          <cell r="L135">
            <v>12961.22</v>
          </cell>
          <cell r="P135">
            <v>12510.02</v>
          </cell>
          <cell r="T135">
            <v>14324.63</v>
          </cell>
          <cell r="X135">
            <v>14363.31</v>
          </cell>
          <cell r="AB135">
            <v>15971.1</v>
          </cell>
          <cell r="AF135">
            <v>13832.17</v>
          </cell>
          <cell r="AJ135">
            <v>17011.73</v>
          </cell>
          <cell r="AN135">
            <v>16280</v>
          </cell>
          <cell r="AR135">
            <v>17411.96</v>
          </cell>
          <cell r="AV135">
            <v>16338.34</v>
          </cell>
          <cell r="AZ135">
            <v>12329.58</v>
          </cell>
          <cell r="BD135">
            <v>10707.19</v>
          </cell>
        </row>
        <row r="136">
          <cell r="L136">
            <v>1600</v>
          </cell>
          <cell r="M136">
            <v>6816</v>
          </cell>
          <cell r="P136">
            <v>4000</v>
          </cell>
          <cell r="Q136">
            <v>17480</v>
          </cell>
          <cell r="T136">
            <v>2000</v>
          </cell>
          <cell r="U136">
            <v>8720</v>
          </cell>
          <cell r="X136">
            <v>3600</v>
          </cell>
          <cell r="Y136">
            <v>16092</v>
          </cell>
          <cell r="AB136">
            <v>3600</v>
          </cell>
          <cell r="AC136">
            <v>15803.999999999998</v>
          </cell>
          <cell r="AF136">
            <v>4200</v>
          </cell>
          <cell r="AG136">
            <v>18270</v>
          </cell>
          <cell r="AJ136">
            <v>3000</v>
          </cell>
          <cell r="AK136">
            <v>13410</v>
          </cell>
          <cell r="AN136">
            <v>3600</v>
          </cell>
          <cell r="AO136">
            <v>15768</v>
          </cell>
          <cell r="AR136">
            <v>3400</v>
          </cell>
          <cell r="AS136">
            <v>14892</v>
          </cell>
          <cell r="AV136">
            <v>3000</v>
          </cell>
          <cell r="AW136">
            <v>13200.000000000002</v>
          </cell>
          <cell r="AZ136">
            <v>2400</v>
          </cell>
          <cell r="BA136">
            <v>10488</v>
          </cell>
          <cell r="BD136">
            <v>2000</v>
          </cell>
          <cell r="BE136">
            <v>8520</v>
          </cell>
        </row>
        <row r="137">
          <cell r="L137">
            <v>900</v>
          </cell>
          <cell r="P137">
            <v>1740</v>
          </cell>
          <cell r="T137">
            <v>1020</v>
          </cell>
          <cell r="X137">
            <v>1500</v>
          </cell>
          <cell r="AB137">
            <v>1980</v>
          </cell>
          <cell r="AF137">
            <v>1680</v>
          </cell>
          <cell r="AJ137">
            <v>2580</v>
          </cell>
          <cell r="AN137">
            <v>2340</v>
          </cell>
          <cell r="AR137">
            <v>1200</v>
          </cell>
          <cell r="AV137">
            <v>1200</v>
          </cell>
          <cell r="AZ137">
            <v>660</v>
          </cell>
          <cell r="BD137">
            <v>480</v>
          </cell>
        </row>
        <row r="138">
          <cell r="L138">
            <v>0</v>
          </cell>
          <cell r="M138">
            <v>0</v>
          </cell>
          <cell r="P138">
            <v>400</v>
          </cell>
          <cell r="Q138">
            <v>1748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600</v>
          </cell>
          <cell r="AO138">
            <v>2628</v>
          </cell>
          <cell r="AR138">
            <v>200</v>
          </cell>
          <cell r="AS138">
            <v>876</v>
          </cell>
          <cell r="AV138">
            <v>200</v>
          </cell>
          <cell r="AW138">
            <v>880.00000000000011</v>
          </cell>
          <cell r="AZ138">
            <v>20000</v>
          </cell>
          <cell r="BA138">
            <v>87400</v>
          </cell>
          <cell r="BD138">
            <v>0</v>
          </cell>
          <cell r="BE138">
            <v>0</v>
          </cell>
        </row>
        <row r="141">
          <cell r="L141">
            <v>3360</v>
          </cell>
          <cell r="M141">
            <v>14313.599999999999</v>
          </cell>
          <cell r="P141">
            <v>5120</v>
          </cell>
          <cell r="Q141">
            <v>22374.400000000001</v>
          </cell>
          <cell r="T141">
            <v>4960</v>
          </cell>
          <cell r="U141">
            <v>21625.600000000002</v>
          </cell>
          <cell r="X141">
            <v>4960</v>
          </cell>
          <cell r="Y141">
            <v>22171.199999999997</v>
          </cell>
          <cell r="AB141">
            <v>4960</v>
          </cell>
          <cell r="AC141">
            <v>21774.399999999998</v>
          </cell>
          <cell r="AF141">
            <v>5440</v>
          </cell>
          <cell r="AG141">
            <v>23663.999999999996</v>
          </cell>
          <cell r="AJ141">
            <v>5440</v>
          </cell>
          <cell r="AK141">
            <v>24316.799999999999</v>
          </cell>
          <cell r="AN141">
            <v>6880</v>
          </cell>
          <cell r="AO141">
            <v>30134.399999999998</v>
          </cell>
          <cell r="AR141">
            <v>7680</v>
          </cell>
          <cell r="AS141">
            <v>33638.400000000001</v>
          </cell>
          <cell r="AV141">
            <v>6240</v>
          </cell>
          <cell r="AW141">
            <v>27456.000000000004</v>
          </cell>
          <cell r="AZ141">
            <v>5920</v>
          </cell>
          <cell r="BA141">
            <v>25870.400000000001</v>
          </cell>
          <cell r="BD141">
            <v>4480</v>
          </cell>
          <cell r="BE141">
            <v>19084.8</v>
          </cell>
        </row>
        <row r="142">
          <cell r="L142">
            <v>0</v>
          </cell>
          <cell r="M142">
            <v>0</v>
          </cell>
          <cell r="P142">
            <v>3520</v>
          </cell>
          <cell r="Q142">
            <v>15382.4</v>
          </cell>
          <cell r="T142">
            <v>4160</v>
          </cell>
          <cell r="U142">
            <v>18137.600000000002</v>
          </cell>
          <cell r="X142">
            <v>4160</v>
          </cell>
          <cell r="Y142">
            <v>18595.2</v>
          </cell>
          <cell r="AB142">
            <v>4960</v>
          </cell>
          <cell r="AC142">
            <v>21774.399999999998</v>
          </cell>
          <cell r="AF142">
            <v>4480</v>
          </cell>
          <cell r="AG142">
            <v>19488</v>
          </cell>
          <cell r="AJ142">
            <v>6400</v>
          </cell>
          <cell r="AK142">
            <v>28608</v>
          </cell>
          <cell r="AN142">
            <v>7200</v>
          </cell>
          <cell r="AO142">
            <v>31536</v>
          </cell>
          <cell r="AR142">
            <v>6080</v>
          </cell>
          <cell r="AS142">
            <v>26630.399999999998</v>
          </cell>
          <cell r="AV142">
            <v>4960</v>
          </cell>
          <cell r="AW142">
            <v>21824</v>
          </cell>
          <cell r="AZ142">
            <v>3520</v>
          </cell>
          <cell r="BA142">
            <v>15382.4</v>
          </cell>
          <cell r="BD142">
            <v>4640</v>
          </cell>
          <cell r="BE142">
            <v>19766.399999999998</v>
          </cell>
        </row>
        <row r="143">
          <cell r="L143">
            <v>1871</v>
          </cell>
          <cell r="M143">
            <v>7970.46</v>
          </cell>
          <cell r="P143">
            <v>2912</v>
          </cell>
          <cell r="Q143">
            <v>12725.44</v>
          </cell>
          <cell r="T143">
            <v>1943</v>
          </cell>
          <cell r="U143">
            <v>8471.4800000000014</v>
          </cell>
          <cell r="X143">
            <v>1700</v>
          </cell>
          <cell r="Y143">
            <v>7599</v>
          </cell>
          <cell r="AB143">
            <v>1556</v>
          </cell>
          <cell r="AC143">
            <v>6830.8399999999992</v>
          </cell>
          <cell r="AF143">
            <v>1400</v>
          </cell>
          <cell r="AG143">
            <v>6089.9999999999991</v>
          </cell>
          <cell r="AJ143">
            <v>1268</v>
          </cell>
          <cell r="AK143">
            <v>5667.96</v>
          </cell>
          <cell r="AN143">
            <v>1480</v>
          </cell>
          <cell r="AO143">
            <v>6482.4</v>
          </cell>
          <cell r="AR143">
            <v>1428</v>
          </cell>
          <cell r="AS143">
            <v>6254.6399999999994</v>
          </cell>
          <cell r="AV143">
            <v>1247</v>
          </cell>
          <cell r="AW143">
            <v>5486.8</v>
          </cell>
          <cell r="AZ143">
            <v>1279</v>
          </cell>
          <cell r="BA143">
            <v>5589.2300000000005</v>
          </cell>
          <cell r="BD143">
            <v>935</v>
          </cell>
          <cell r="BE143">
            <v>3983.1</v>
          </cell>
        </row>
        <row r="144">
          <cell r="L144">
            <v>14759.999999999991</v>
          </cell>
          <cell r="M144">
            <v>62877.599999999955</v>
          </cell>
          <cell r="P144">
            <v>15180.000000000007</v>
          </cell>
          <cell r="Q144">
            <v>66336.600000000035</v>
          </cell>
          <cell r="T144">
            <v>11530.000000000002</v>
          </cell>
          <cell r="U144">
            <v>50270.80000000001</v>
          </cell>
          <cell r="X144">
            <v>15310.000000000002</v>
          </cell>
          <cell r="Y144">
            <v>68435.7</v>
          </cell>
          <cell r="AB144">
            <v>12810.000000000002</v>
          </cell>
          <cell r="AC144">
            <v>56235.9</v>
          </cell>
          <cell r="AF144">
            <v>13189.999999999998</v>
          </cell>
          <cell r="AG144">
            <v>57376.499999999985</v>
          </cell>
          <cell r="AJ144">
            <v>14000</v>
          </cell>
          <cell r="AK144">
            <v>62580</v>
          </cell>
          <cell r="AN144">
            <v>17000</v>
          </cell>
          <cell r="AO144">
            <v>74460</v>
          </cell>
          <cell r="AR144">
            <v>16000</v>
          </cell>
          <cell r="AS144">
            <v>70080</v>
          </cell>
          <cell r="AV144">
            <v>15800.000000000011</v>
          </cell>
          <cell r="AW144">
            <v>69520.000000000058</v>
          </cell>
          <cell r="AZ144">
            <v>17099.999999999967</v>
          </cell>
          <cell r="BA144">
            <v>74726.999999999854</v>
          </cell>
          <cell r="BD144">
            <v>11900.000000000035</v>
          </cell>
          <cell r="BE144">
            <v>50694.000000000146</v>
          </cell>
        </row>
        <row r="146">
          <cell r="L146">
            <v>836</v>
          </cell>
          <cell r="M146">
            <v>3561.3599999999997</v>
          </cell>
          <cell r="P146">
            <v>1067</v>
          </cell>
          <cell r="Q146">
            <v>4662.79</v>
          </cell>
          <cell r="T146">
            <v>0</v>
          </cell>
          <cell r="U146">
            <v>0</v>
          </cell>
          <cell r="X146">
            <v>3644</v>
          </cell>
          <cell r="Y146">
            <v>16288.679999999998</v>
          </cell>
          <cell r="AB146">
            <v>2421</v>
          </cell>
          <cell r="AC146">
            <v>10628.189999999999</v>
          </cell>
          <cell r="AF146">
            <v>2223</v>
          </cell>
          <cell r="AG146">
            <v>9670.0499999999993</v>
          </cell>
          <cell r="AJ146">
            <v>2036</v>
          </cell>
          <cell r="AK146">
            <v>9100.92</v>
          </cell>
          <cell r="AN146">
            <v>1789</v>
          </cell>
          <cell r="AO146">
            <v>7835.82</v>
          </cell>
          <cell r="AR146">
            <v>1726</v>
          </cell>
          <cell r="AS146">
            <v>7559.88</v>
          </cell>
          <cell r="AV146">
            <v>1539</v>
          </cell>
          <cell r="AW146">
            <v>6771.6</v>
          </cell>
          <cell r="AZ146">
            <v>1687</v>
          </cell>
          <cell r="BA146">
            <v>7372.1900000000005</v>
          </cell>
          <cell r="BD146">
            <v>1098</v>
          </cell>
          <cell r="BE146">
            <v>4677.4799999999996</v>
          </cell>
        </row>
        <row r="148">
          <cell r="L148">
            <v>0</v>
          </cell>
          <cell r="M148">
            <v>0</v>
          </cell>
          <cell r="P148">
            <v>0</v>
          </cell>
          <cell r="Q148">
            <v>0</v>
          </cell>
          <cell r="T148">
            <v>240</v>
          </cell>
          <cell r="U148">
            <v>1046.4000000000001</v>
          </cell>
          <cell r="X148">
            <v>329</v>
          </cell>
          <cell r="Y148">
            <v>1470.6299999999999</v>
          </cell>
          <cell r="AB148">
            <v>167</v>
          </cell>
          <cell r="AC148">
            <v>733.13</v>
          </cell>
          <cell r="AF148">
            <v>54</v>
          </cell>
          <cell r="AG148">
            <v>234.89999999999998</v>
          </cell>
          <cell r="AJ148">
            <v>78</v>
          </cell>
          <cell r="AK148">
            <v>348.65999999999997</v>
          </cell>
          <cell r="AN148">
            <v>215</v>
          </cell>
          <cell r="AO148">
            <v>941.69999999999993</v>
          </cell>
          <cell r="AR148">
            <v>207</v>
          </cell>
          <cell r="AS148">
            <v>906.66</v>
          </cell>
          <cell r="AV148">
            <v>159</v>
          </cell>
          <cell r="AW148">
            <v>699.6</v>
          </cell>
          <cell r="AZ148">
            <v>171</v>
          </cell>
          <cell r="BA148">
            <v>747.27</v>
          </cell>
          <cell r="BD148">
            <v>168</v>
          </cell>
          <cell r="BE148">
            <v>715.68</v>
          </cell>
        </row>
        <row r="150">
          <cell r="L150">
            <v>0</v>
          </cell>
          <cell r="M150">
            <v>0</v>
          </cell>
          <cell r="P150">
            <v>114</v>
          </cell>
          <cell r="Q150">
            <v>498.18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  <cell r="AB150">
            <v>0</v>
          </cell>
          <cell r="AC150">
            <v>0</v>
          </cell>
          <cell r="AF150">
            <v>0</v>
          </cell>
          <cell r="AG150">
            <v>0</v>
          </cell>
          <cell r="AJ150">
            <v>0</v>
          </cell>
          <cell r="AK150">
            <v>0</v>
          </cell>
          <cell r="AN150">
            <v>0</v>
          </cell>
          <cell r="AO150">
            <v>0</v>
          </cell>
          <cell r="AR150">
            <v>0</v>
          </cell>
          <cell r="AS150">
            <v>0</v>
          </cell>
          <cell r="AV150">
            <v>0</v>
          </cell>
          <cell r="AW150">
            <v>0</v>
          </cell>
          <cell r="AZ150">
            <v>0</v>
          </cell>
          <cell r="BA150">
            <v>0</v>
          </cell>
          <cell r="BD150">
            <v>0</v>
          </cell>
          <cell r="BE150">
            <v>0</v>
          </cell>
        </row>
        <row r="151">
          <cell r="L151">
            <v>0</v>
          </cell>
          <cell r="M151">
            <v>0</v>
          </cell>
          <cell r="P151">
            <v>0</v>
          </cell>
          <cell r="Q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  <cell r="AB151">
            <v>447</v>
          </cell>
          <cell r="AC151">
            <v>1962.33</v>
          </cell>
          <cell r="AF151">
            <v>778</v>
          </cell>
          <cell r="AG151">
            <v>3384.2999999999997</v>
          </cell>
          <cell r="AJ151">
            <v>1449</v>
          </cell>
          <cell r="AK151">
            <v>6477.03</v>
          </cell>
          <cell r="AN151">
            <v>382</v>
          </cell>
          <cell r="AO151">
            <v>1673.1599999999999</v>
          </cell>
          <cell r="AR151">
            <v>1025</v>
          </cell>
          <cell r="AS151">
            <v>4489.5</v>
          </cell>
          <cell r="AV151">
            <v>880</v>
          </cell>
          <cell r="AW151">
            <v>3872.0000000000005</v>
          </cell>
          <cell r="AZ151">
            <v>157</v>
          </cell>
          <cell r="BA151">
            <v>686.09</v>
          </cell>
          <cell r="BD151">
            <v>1348</v>
          </cell>
          <cell r="BE151">
            <v>5742.48</v>
          </cell>
        </row>
        <row r="153">
          <cell r="L153">
            <v>0</v>
          </cell>
          <cell r="M153">
            <v>0</v>
          </cell>
          <cell r="P153">
            <v>0</v>
          </cell>
          <cell r="Q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  <cell r="AB153">
            <v>0</v>
          </cell>
          <cell r="AC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N153">
            <v>0</v>
          </cell>
          <cell r="AO153">
            <v>0</v>
          </cell>
          <cell r="AR153">
            <v>1457</v>
          </cell>
          <cell r="AS153">
            <v>6381.66</v>
          </cell>
          <cell r="AV153">
            <v>0</v>
          </cell>
          <cell r="AW153">
            <v>0</v>
          </cell>
          <cell r="AZ153">
            <v>1500</v>
          </cell>
          <cell r="BA153">
            <v>6555</v>
          </cell>
          <cell r="BD153">
            <v>507</v>
          </cell>
          <cell r="BE153">
            <v>2159.8199999999997</v>
          </cell>
        </row>
        <row r="155">
          <cell r="L155">
            <v>0</v>
          </cell>
          <cell r="M155">
            <v>0</v>
          </cell>
          <cell r="P155">
            <v>141</v>
          </cell>
          <cell r="Q155">
            <v>616.16999999999996</v>
          </cell>
          <cell r="T155">
            <v>134</v>
          </cell>
          <cell r="U155">
            <v>584.24</v>
          </cell>
          <cell r="X155">
            <v>193</v>
          </cell>
          <cell r="Y155">
            <v>862.70999999999992</v>
          </cell>
          <cell r="AB155">
            <v>143</v>
          </cell>
          <cell r="AC155">
            <v>627.77</v>
          </cell>
          <cell r="AF155">
            <v>132</v>
          </cell>
          <cell r="AG155">
            <v>574.19999999999993</v>
          </cell>
          <cell r="AJ155">
            <v>140</v>
          </cell>
          <cell r="AK155">
            <v>625.79999999999995</v>
          </cell>
          <cell r="AN155">
            <v>925</v>
          </cell>
          <cell r="AO155">
            <v>4051.5</v>
          </cell>
          <cell r="AR155">
            <v>2012</v>
          </cell>
          <cell r="AS155">
            <v>8812.56</v>
          </cell>
          <cell r="AV155">
            <v>4747</v>
          </cell>
          <cell r="AW155">
            <v>20886.800000000003</v>
          </cell>
          <cell r="AZ155">
            <v>1820</v>
          </cell>
          <cell r="BA155">
            <v>7953.4000000000005</v>
          </cell>
          <cell r="BD155">
            <v>95</v>
          </cell>
          <cell r="BE155">
            <v>404.7</v>
          </cell>
        </row>
        <row r="157">
          <cell r="L157">
            <v>0</v>
          </cell>
          <cell r="M157">
            <v>0</v>
          </cell>
          <cell r="P157">
            <v>0</v>
          </cell>
          <cell r="Q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  <cell r="AB157">
            <v>0</v>
          </cell>
          <cell r="AC157">
            <v>0</v>
          </cell>
          <cell r="AF157">
            <v>0</v>
          </cell>
          <cell r="AG157">
            <v>0</v>
          </cell>
          <cell r="AJ157">
            <v>0</v>
          </cell>
          <cell r="AK157">
            <v>0</v>
          </cell>
          <cell r="AN157">
            <v>0</v>
          </cell>
          <cell r="AO157">
            <v>0</v>
          </cell>
          <cell r="AR157">
            <v>0</v>
          </cell>
          <cell r="AS157">
            <v>0</v>
          </cell>
          <cell r="AV157">
            <v>0</v>
          </cell>
          <cell r="AW157">
            <v>0</v>
          </cell>
          <cell r="AZ157">
            <v>0</v>
          </cell>
          <cell r="BA157">
            <v>0</v>
          </cell>
          <cell r="BD157">
            <v>0</v>
          </cell>
          <cell r="BE157">
            <v>0</v>
          </cell>
        </row>
        <row r="159">
          <cell r="L159">
            <v>0</v>
          </cell>
          <cell r="M159">
            <v>0</v>
          </cell>
          <cell r="P159">
            <v>0</v>
          </cell>
          <cell r="Q159">
            <v>0</v>
          </cell>
          <cell r="T159">
            <v>0</v>
          </cell>
          <cell r="U159">
            <v>0</v>
          </cell>
          <cell r="X159">
            <v>0</v>
          </cell>
          <cell r="Y159">
            <v>0</v>
          </cell>
          <cell r="AB159">
            <v>0</v>
          </cell>
          <cell r="AC159">
            <v>0</v>
          </cell>
          <cell r="AF159">
            <v>0</v>
          </cell>
          <cell r="AG159">
            <v>0</v>
          </cell>
          <cell r="AJ159">
            <v>0</v>
          </cell>
          <cell r="AK159">
            <v>0</v>
          </cell>
          <cell r="AN159">
            <v>0</v>
          </cell>
          <cell r="AO159">
            <v>0</v>
          </cell>
          <cell r="AR159">
            <v>0</v>
          </cell>
          <cell r="AS159">
            <v>0</v>
          </cell>
          <cell r="AV159">
            <v>0</v>
          </cell>
          <cell r="AW159">
            <v>0</v>
          </cell>
          <cell r="AZ159">
            <v>1888</v>
          </cell>
          <cell r="BA159">
            <v>8250.56</v>
          </cell>
          <cell r="BD159">
            <v>17</v>
          </cell>
          <cell r="BE159">
            <v>72.42</v>
          </cell>
        </row>
        <row r="161">
          <cell r="L161">
            <v>0</v>
          </cell>
          <cell r="M161">
            <v>0</v>
          </cell>
          <cell r="P161">
            <v>0</v>
          </cell>
          <cell r="Q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  <cell r="AB161">
            <v>0</v>
          </cell>
          <cell r="AC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N161">
            <v>0</v>
          </cell>
          <cell r="AO161">
            <v>0</v>
          </cell>
          <cell r="AR161">
            <v>0</v>
          </cell>
          <cell r="AS161">
            <v>0</v>
          </cell>
          <cell r="AV161">
            <v>0</v>
          </cell>
          <cell r="AW161">
            <v>0</v>
          </cell>
          <cell r="AZ161">
            <v>6497</v>
          </cell>
          <cell r="BA161">
            <v>28391.89</v>
          </cell>
          <cell r="BD161">
            <v>245</v>
          </cell>
          <cell r="BE161">
            <v>1043.7</v>
          </cell>
        </row>
        <row r="163">
          <cell r="L163">
            <v>0</v>
          </cell>
          <cell r="M163">
            <v>0</v>
          </cell>
          <cell r="P163">
            <v>0</v>
          </cell>
          <cell r="Q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  <cell r="AB163">
            <v>0</v>
          </cell>
          <cell r="AC163">
            <v>0</v>
          </cell>
          <cell r="AF163">
            <v>0</v>
          </cell>
          <cell r="AG163">
            <v>0</v>
          </cell>
          <cell r="AJ163">
            <v>0</v>
          </cell>
          <cell r="AK163">
            <v>0</v>
          </cell>
          <cell r="AN163">
            <v>0</v>
          </cell>
          <cell r="AO163">
            <v>0</v>
          </cell>
          <cell r="AR163">
            <v>0</v>
          </cell>
          <cell r="AS163">
            <v>0</v>
          </cell>
          <cell r="AV163">
            <v>0</v>
          </cell>
          <cell r="AW163">
            <v>0</v>
          </cell>
          <cell r="AZ163">
            <v>971</v>
          </cell>
          <cell r="BA163">
            <v>4243.2700000000004</v>
          </cell>
          <cell r="BD163">
            <v>0</v>
          </cell>
          <cell r="BE163">
            <v>0</v>
          </cell>
        </row>
        <row r="165">
          <cell r="L165">
            <v>0</v>
          </cell>
          <cell r="M165">
            <v>0</v>
          </cell>
          <cell r="P165">
            <v>0</v>
          </cell>
          <cell r="Q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  <cell r="AB165">
            <v>0</v>
          </cell>
          <cell r="AC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N165">
            <v>0</v>
          </cell>
          <cell r="AO165">
            <v>0</v>
          </cell>
          <cell r="AR165">
            <v>0</v>
          </cell>
          <cell r="AS165">
            <v>0</v>
          </cell>
          <cell r="AV165">
            <v>0</v>
          </cell>
          <cell r="AW165">
            <v>0</v>
          </cell>
          <cell r="AZ165">
            <v>375</v>
          </cell>
          <cell r="BA165">
            <v>1638.75</v>
          </cell>
          <cell r="BD165">
            <v>0</v>
          </cell>
          <cell r="BE165">
            <v>0</v>
          </cell>
        </row>
        <row r="167"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F167">
            <v>0</v>
          </cell>
          <cell r="AG167">
            <v>0</v>
          </cell>
          <cell r="AJ167">
            <v>0</v>
          </cell>
          <cell r="AK167">
            <v>0</v>
          </cell>
          <cell r="AN167">
            <v>0</v>
          </cell>
          <cell r="AO167">
            <v>0</v>
          </cell>
          <cell r="AR167">
            <v>0</v>
          </cell>
          <cell r="AS167">
            <v>0</v>
          </cell>
          <cell r="AV167">
            <v>0</v>
          </cell>
          <cell r="AW167">
            <v>0</v>
          </cell>
          <cell r="AZ167">
            <v>686.02</v>
          </cell>
          <cell r="BA167">
            <v>2997.9074000000001</v>
          </cell>
          <cell r="BD167">
            <v>16.180000000000064</v>
          </cell>
          <cell r="BE167">
            <v>68.92680000000027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"/>
      <sheetName val="คำนวณ"/>
      <sheetName val="คำนวณ (รวมแต่ละอาคาร)"/>
      <sheetName val="อก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342</v>
          </cell>
          <cell r="L8">
            <v>418</v>
          </cell>
          <cell r="O8">
            <v>382</v>
          </cell>
          <cell r="R8">
            <v>83</v>
          </cell>
          <cell r="U8">
            <v>179</v>
          </cell>
          <cell r="X8">
            <v>111</v>
          </cell>
          <cell r="AA8">
            <v>171</v>
          </cell>
          <cell r="AD8">
            <v>205</v>
          </cell>
          <cell r="AG8">
            <v>172</v>
          </cell>
          <cell r="AJ8">
            <v>169</v>
          </cell>
          <cell r="AM8">
            <v>117</v>
          </cell>
          <cell r="AP8">
            <v>118</v>
          </cell>
        </row>
        <row r="13">
          <cell r="I13">
            <v>513</v>
          </cell>
          <cell r="L13">
            <v>781</v>
          </cell>
          <cell r="O13">
            <v>671</v>
          </cell>
          <cell r="R13">
            <v>367</v>
          </cell>
          <cell r="U13">
            <v>736</v>
          </cell>
          <cell r="X13">
            <v>876</v>
          </cell>
          <cell r="AA13">
            <v>742</v>
          </cell>
          <cell r="AD13">
            <v>990</v>
          </cell>
          <cell r="AG13">
            <v>640</v>
          </cell>
          <cell r="AJ13">
            <v>591</v>
          </cell>
          <cell r="AM13">
            <v>460</v>
          </cell>
          <cell r="AP13">
            <v>337</v>
          </cell>
        </row>
        <row r="21">
          <cell r="I21">
            <v>1212</v>
          </cell>
          <cell r="L21">
            <v>1708</v>
          </cell>
          <cell r="O21">
            <v>1750</v>
          </cell>
          <cell r="R21">
            <v>1248</v>
          </cell>
          <cell r="U21">
            <v>1213</v>
          </cell>
          <cell r="X21">
            <v>1738</v>
          </cell>
          <cell r="AA21">
            <v>2564</v>
          </cell>
          <cell r="AD21">
            <v>11941</v>
          </cell>
          <cell r="AG21">
            <v>2200</v>
          </cell>
          <cell r="AJ21">
            <v>1755</v>
          </cell>
          <cell r="AM21">
            <v>2137</v>
          </cell>
          <cell r="AP21">
            <v>1530</v>
          </cell>
        </row>
        <row r="25">
          <cell r="I25">
            <v>706</v>
          </cell>
          <cell r="L25">
            <v>990</v>
          </cell>
          <cell r="O25">
            <v>1100</v>
          </cell>
          <cell r="R25">
            <v>1229</v>
          </cell>
          <cell r="U25">
            <v>1178</v>
          </cell>
          <cell r="X25">
            <v>910</v>
          </cell>
          <cell r="AA25">
            <v>2146</v>
          </cell>
          <cell r="AD25">
            <v>2359</v>
          </cell>
          <cell r="AG25">
            <v>812</v>
          </cell>
          <cell r="AJ25">
            <v>791</v>
          </cell>
          <cell r="AM25">
            <v>1243</v>
          </cell>
          <cell r="AP25">
            <v>819</v>
          </cell>
        </row>
        <row r="33">
          <cell r="I33">
            <v>82</v>
          </cell>
          <cell r="L33">
            <v>110</v>
          </cell>
          <cell r="O33">
            <v>86</v>
          </cell>
          <cell r="R33">
            <v>118</v>
          </cell>
          <cell r="U33">
            <v>94</v>
          </cell>
          <cell r="X33">
            <v>103</v>
          </cell>
          <cell r="AA33">
            <v>87</v>
          </cell>
          <cell r="AD33">
            <v>123</v>
          </cell>
          <cell r="AG33">
            <v>107</v>
          </cell>
          <cell r="AJ33">
            <v>93</v>
          </cell>
          <cell r="AM33">
            <v>117</v>
          </cell>
          <cell r="AP33">
            <v>89</v>
          </cell>
        </row>
        <row r="38">
          <cell r="I38">
            <v>94</v>
          </cell>
          <cell r="L38">
            <v>107</v>
          </cell>
          <cell r="O38">
            <v>133</v>
          </cell>
          <cell r="R38">
            <v>140</v>
          </cell>
          <cell r="U38">
            <v>69</v>
          </cell>
          <cell r="X38">
            <v>218</v>
          </cell>
          <cell r="AA38">
            <v>144</v>
          </cell>
          <cell r="AD38">
            <v>97</v>
          </cell>
          <cell r="AG38">
            <v>157</v>
          </cell>
          <cell r="AJ38">
            <v>115</v>
          </cell>
          <cell r="AM38">
            <v>177</v>
          </cell>
          <cell r="AP38">
            <v>109</v>
          </cell>
        </row>
        <row r="42">
          <cell r="I42">
            <v>47</v>
          </cell>
          <cell r="L42">
            <v>54</v>
          </cell>
          <cell r="O42">
            <v>182</v>
          </cell>
          <cell r="R42">
            <v>223</v>
          </cell>
          <cell r="U42">
            <v>191</v>
          </cell>
          <cell r="X42">
            <v>229</v>
          </cell>
          <cell r="AA42">
            <v>180</v>
          </cell>
          <cell r="AD42">
            <v>154</v>
          </cell>
          <cell r="AG42">
            <v>133</v>
          </cell>
          <cell r="AJ42">
            <v>188</v>
          </cell>
          <cell r="AM42">
            <v>183</v>
          </cell>
          <cell r="AP42">
            <v>82</v>
          </cell>
        </row>
        <row r="49">
          <cell r="I49">
            <v>0</v>
          </cell>
          <cell r="L49">
            <v>0</v>
          </cell>
          <cell r="O49">
            <v>0</v>
          </cell>
          <cell r="R49">
            <v>25</v>
          </cell>
          <cell r="U49">
            <v>2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  <cell r="AJ49">
            <v>0</v>
          </cell>
          <cell r="AM49">
            <v>0</v>
          </cell>
          <cell r="AP49">
            <v>68</v>
          </cell>
        </row>
        <row r="95">
          <cell r="I95">
            <v>4146</v>
          </cell>
          <cell r="L95">
            <v>5075</v>
          </cell>
          <cell r="O95">
            <v>4549</v>
          </cell>
          <cell r="R95">
            <v>1959</v>
          </cell>
          <cell r="U95">
            <v>2098</v>
          </cell>
          <cell r="X95">
            <v>3369</v>
          </cell>
          <cell r="AA95">
            <v>5753</v>
          </cell>
          <cell r="AD95">
            <v>6701</v>
          </cell>
          <cell r="AG95">
            <v>6235</v>
          </cell>
          <cell r="AJ95">
            <v>4995</v>
          </cell>
          <cell r="AM95">
            <v>4619</v>
          </cell>
        </row>
        <row r="123">
          <cell r="I123">
            <v>445</v>
          </cell>
          <cell r="L123">
            <v>496</v>
          </cell>
          <cell r="O123">
            <v>352</v>
          </cell>
          <cell r="R123">
            <v>0</v>
          </cell>
          <cell r="U123">
            <v>0</v>
          </cell>
          <cell r="X123">
            <v>99</v>
          </cell>
          <cell r="AA123">
            <v>687</v>
          </cell>
          <cell r="AD123">
            <v>774</v>
          </cell>
          <cell r="AG123">
            <v>640</v>
          </cell>
          <cell r="AJ123">
            <v>496</v>
          </cell>
          <cell r="AM123">
            <v>362</v>
          </cell>
          <cell r="AP123">
            <v>1605</v>
          </cell>
        </row>
        <row r="127">
          <cell r="I127">
            <v>83</v>
          </cell>
          <cell r="L127">
            <v>96</v>
          </cell>
          <cell r="O127">
            <v>1096</v>
          </cell>
          <cell r="R127">
            <v>0</v>
          </cell>
          <cell r="U127">
            <v>0</v>
          </cell>
          <cell r="X127">
            <v>285</v>
          </cell>
          <cell r="AA127">
            <v>602</v>
          </cell>
          <cell r="AD127">
            <v>599</v>
          </cell>
          <cell r="AG127">
            <v>603</v>
          </cell>
          <cell r="AJ127">
            <v>480</v>
          </cell>
          <cell r="AM127">
            <v>459</v>
          </cell>
          <cell r="AP127">
            <v>438</v>
          </cell>
        </row>
        <row r="131">
          <cell r="I131">
            <v>298</v>
          </cell>
          <cell r="L131">
            <v>327</v>
          </cell>
          <cell r="O131">
            <v>347</v>
          </cell>
          <cell r="R131">
            <v>0</v>
          </cell>
          <cell r="U131">
            <v>0</v>
          </cell>
          <cell r="X131">
            <v>426</v>
          </cell>
          <cell r="AA131">
            <v>56</v>
          </cell>
          <cell r="AD131">
            <v>575</v>
          </cell>
          <cell r="AG131">
            <v>522</v>
          </cell>
          <cell r="AJ131">
            <v>399</v>
          </cell>
          <cell r="AM131">
            <v>192</v>
          </cell>
          <cell r="AP131">
            <v>442</v>
          </cell>
        </row>
        <row r="135">
          <cell r="I135">
            <v>-9901</v>
          </cell>
          <cell r="L135">
            <v>117</v>
          </cell>
          <cell r="O135">
            <v>82</v>
          </cell>
          <cell r="R135">
            <v>0</v>
          </cell>
          <cell r="U135">
            <v>0</v>
          </cell>
          <cell r="X135">
            <v>13</v>
          </cell>
          <cell r="AA135">
            <v>124</v>
          </cell>
          <cell r="AD135">
            <v>113</v>
          </cell>
          <cell r="AG135">
            <v>91</v>
          </cell>
          <cell r="AJ135">
            <v>92</v>
          </cell>
          <cell r="AM135">
            <v>67</v>
          </cell>
          <cell r="AP135">
            <v>68</v>
          </cell>
        </row>
        <row r="140">
          <cell r="I140">
            <v>326</v>
          </cell>
          <cell r="L140">
            <v>366</v>
          </cell>
          <cell r="O140">
            <v>360</v>
          </cell>
          <cell r="R140">
            <v>0</v>
          </cell>
          <cell r="U140">
            <v>0</v>
          </cell>
          <cell r="X140">
            <v>59</v>
          </cell>
          <cell r="AA140">
            <v>385</v>
          </cell>
          <cell r="AD140">
            <v>448</v>
          </cell>
          <cell r="AG140">
            <v>402</v>
          </cell>
          <cell r="AJ140">
            <v>350</v>
          </cell>
          <cell r="AM140">
            <v>297</v>
          </cell>
          <cell r="AP140">
            <v>255</v>
          </cell>
        </row>
        <row r="144">
          <cell r="I144">
            <v>329</v>
          </cell>
          <cell r="L144">
            <v>374</v>
          </cell>
          <cell r="O144">
            <v>349</v>
          </cell>
          <cell r="R144">
            <v>0</v>
          </cell>
          <cell r="U144">
            <v>0</v>
          </cell>
          <cell r="X144">
            <v>47</v>
          </cell>
          <cell r="AA144">
            <v>507</v>
          </cell>
          <cell r="AD144">
            <v>557</v>
          </cell>
          <cell r="AG144">
            <v>517</v>
          </cell>
          <cell r="AJ144">
            <v>449</v>
          </cell>
          <cell r="AM144">
            <v>357</v>
          </cell>
          <cell r="AP144">
            <v>408</v>
          </cell>
        </row>
        <row r="148">
          <cell r="I148">
            <v>444</v>
          </cell>
          <cell r="L148">
            <v>483</v>
          </cell>
          <cell r="O148">
            <v>446</v>
          </cell>
          <cell r="R148">
            <v>0</v>
          </cell>
          <cell r="U148">
            <v>0</v>
          </cell>
          <cell r="X148">
            <v>119</v>
          </cell>
          <cell r="AA148">
            <v>882</v>
          </cell>
          <cell r="AD148">
            <v>994</v>
          </cell>
          <cell r="AG148">
            <v>947</v>
          </cell>
          <cell r="AJ148">
            <v>805</v>
          </cell>
          <cell r="AM148">
            <v>658</v>
          </cell>
          <cell r="AP148">
            <v>657</v>
          </cell>
        </row>
        <row r="152">
          <cell r="I152">
            <v>494</v>
          </cell>
          <cell r="L152">
            <v>467</v>
          </cell>
          <cell r="O152">
            <v>426</v>
          </cell>
          <cell r="R152">
            <v>0</v>
          </cell>
          <cell r="U152">
            <v>0</v>
          </cell>
          <cell r="X152">
            <v>159</v>
          </cell>
          <cell r="AA152">
            <v>707</v>
          </cell>
          <cell r="AD152">
            <v>724</v>
          </cell>
          <cell r="AG152">
            <v>750</v>
          </cell>
          <cell r="AJ152">
            <v>543</v>
          </cell>
          <cell r="AM152">
            <v>475</v>
          </cell>
          <cell r="AP152">
            <v>432</v>
          </cell>
        </row>
        <row r="158">
          <cell r="I158">
            <v>123</v>
          </cell>
          <cell r="L158">
            <v>1489</v>
          </cell>
          <cell r="O158">
            <v>1022</v>
          </cell>
          <cell r="R158">
            <v>353</v>
          </cell>
          <cell r="U158">
            <v>718</v>
          </cell>
          <cell r="X158">
            <v>500</v>
          </cell>
          <cell r="AA158">
            <v>1597</v>
          </cell>
          <cell r="AD158">
            <v>1550</v>
          </cell>
          <cell r="AG158">
            <v>1235</v>
          </cell>
          <cell r="AJ158">
            <v>892</v>
          </cell>
          <cell r="AM158">
            <v>640</v>
          </cell>
          <cell r="AP158">
            <v>874</v>
          </cell>
        </row>
        <row r="160">
          <cell r="I160">
            <v>27</v>
          </cell>
          <cell r="L160">
            <v>53</v>
          </cell>
          <cell r="O160">
            <v>40</v>
          </cell>
        </row>
        <row r="163">
          <cell r="I163">
            <v>149</v>
          </cell>
          <cell r="L163">
            <v>185</v>
          </cell>
          <cell r="O163">
            <v>167</v>
          </cell>
          <cell r="R163">
            <v>106</v>
          </cell>
          <cell r="U163">
            <v>47</v>
          </cell>
          <cell r="X163">
            <v>50</v>
          </cell>
          <cell r="AA163">
            <v>159</v>
          </cell>
          <cell r="AD163">
            <v>243</v>
          </cell>
          <cell r="AG163">
            <v>248</v>
          </cell>
          <cell r="AJ163">
            <v>220</v>
          </cell>
          <cell r="AM163">
            <v>102</v>
          </cell>
          <cell r="AP163">
            <v>222</v>
          </cell>
        </row>
        <row r="173">
          <cell r="I173">
            <v>3309</v>
          </cell>
          <cell r="L173">
            <v>1378</v>
          </cell>
          <cell r="O173">
            <v>1879</v>
          </cell>
          <cell r="R173">
            <v>11514</v>
          </cell>
          <cell r="U173">
            <v>1541</v>
          </cell>
          <cell r="X173">
            <v>1601</v>
          </cell>
          <cell r="AA173">
            <v>2319</v>
          </cell>
          <cell r="AD173">
            <v>2279</v>
          </cell>
          <cell r="AG173">
            <v>2470</v>
          </cell>
          <cell r="AJ173">
            <v>2107</v>
          </cell>
          <cell r="AM173">
            <v>1905</v>
          </cell>
          <cell r="AP173">
            <v>1666</v>
          </cell>
        </row>
        <row r="180">
          <cell r="I180">
            <v>341</v>
          </cell>
          <cell r="L180">
            <v>393</v>
          </cell>
          <cell r="O180">
            <v>355</v>
          </cell>
          <cell r="R180">
            <v>370</v>
          </cell>
          <cell r="U180">
            <v>327</v>
          </cell>
          <cell r="X180">
            <v>334</v>
          </cell>
          <cell r="AA180">
            <v>407</v>
          </cell>
          <cell r="AD180">
            <v>363</v>
          </cell>
          <cell r="AG180">
            <v>345</v>
          </cell>
          <cell r="AJ180">
            <v>223</v>
          </cell>
          <cell r="AM180">
            <v>302</v>
          </cell>
          <cell r="AP180">
            <v>216</v>
          </cell>
        </row>
        <row r="205">
          <cell r="I205">
            <v>9345</v>
          </cell>
          <cell r="L205">
            <v>9776</v>
          </cell>
          <cell r="O205">
            <v>11158</v>
          </cell>
          <cell r="R205">
            <v>10771</v>
          </cell>
          <cell r="U205">
            <v>8408</v>
          </cell>
          <cell r="X205">
            <v>7589</v>
          </cell>
          <cell r="AA205">
            <v>8251</v>
          </cell>
          <cell r="AD205">
            <v>9957</v>
          </cell>
          <cell r="AG205">
            <v>9235</v>
          </cell>
          <cell r="AJ205">
            <v>7177</v>
          </cell>
          <cell r="AM205">
            <v>9070</v>
          </cell>
          <cell r="AP205">
            <v>8549</v>
          </cell>
        </row>
        <row r="216">
          <cell r="I216">
            <v>860</v>
          </cell>
          <cell r="L216">
            <v>925</v>
          </cell>
          <cell r="O216">
            <v>800</v>
          </cell>
          <cell r="R216">
            <v>792</v>
          </cell>
          <cell r="U216">
            <v>687</v>
          </cell>
          <cell r="X216">
            <v>1010</v>
          </cell>
          <cell r="AA216">
            <v>1080</v>
          </cell>
          <cell r="AD216">
            <v>1155</v>
          </cell>
          <cell r="AG216">
            <v>1033</v>
          </cell>
          <cell r="AJ216">
            <v>988</v>
          </cell>
          <cell r="AM216">
            <v>1000</v>
          </cell>
          <cell r="AP216">
            <v>732</v>
          </cell>
        </row>
        <row r="222">
          <cell r="I222">
            <v>477</v>
          </cell>
          <cell r="L222">
            <v>460</v>
          </cell>
          <cell r="O222">
            <v>209</v>
          </cell>
          <cell r="R222">
            <v>43</v>
          </cell>
          <cell r="U222">
            <v>125</v>
          </cell>
          <cell r="X222">
            <v>162</v>
          </cell>
          <cell r="AA222">
            <v>229</v>
          </cell>
          <cell r="AD222">
            <v>313</v>
          </cell>
          <cell r="AG222">
            <v>335</v>
          </cell>
          <cell r="AJ222">
            <v>378</v>
          </cell>
          <cell r="AM222">
            <v>234</v>
          </cell>
          <cell r="AP222">
            <v>225</v>
          </cell>
        </row>
        <row r="227">
          <cell r="I227">
            <v>75</v>
          </cell>
          <cell r="L227">
            <v>115</v>
          </cell>
          <cell r="O227">
            <v>41</v>
          </cell>
          <cell r="R227">
            <v>0</v>
          </cell>
          <cell r="U227">
            <v>45</v>
          </cell>
          <cell r="X227">
            <v>10</v>
          </cell>
          <cell r="AA227">
            <v>35</v>
          </cell>
          <cell r="AD227">
            <v>48</v>
          </cell>
          <cell r="AG227">
            <v>34</v>
          </cell>
          <cell r="AJ227">
            <v>39</v>
          </cell>
          <cell r="AM227">
            <v>15</v>
          </cell>
          <cell r="AP227">
            <v>30</v>
          </cell>
        </row>
        <row r="234">
          <cell r="I234">
            <v>31</v>
          </cell>
          <cell r="L234">
            <v>49</v>
          </cell>
          <cell r="O234">
            <v>129</v>
          </cell>
          <cell r="R234">
            <v>0</v>
          </cell>
          <cell r="U234">
            <v>2</v>
          </cell>
          <cell r="X234">
            <v>0</v>
          </cell>
          <cell r="AA234">
            <v>331</v>
          </cell>
          <cell r="AD234">
            <v>379</v>
          </cell>
          <cell r="AG234">
            <v>364</v>
          </cell>
          <cell r="AJ234">
            <v>330</v>
          </cell>
          <cell r="AM234">
            <v>233</v>
          </cell>
          <cell r="AP234">
            <v>227</v>
          </cell>
        </row>
        <row r="239">
          <cell r="I239">
            <v>62</v>
          </cell>
          <cell r="L239">
            <v>87</v>
          </cell>
          <cell r="O239">
            <v>88</v>
          </cell>
          <cell r="R239">
            <v>70</v>
          </cell>
          <cell r="U239">
            <v>70</v>
          </cell>
          <cell r="X239">
            <v>88</v>
          </cell>
          <cell r="AA239">
            <v>85</v>
          </cell>
          <cell r="AD239">
            <v>82</v>
          </cell>
          <cell r="AG239">
            <v>100</v>
          </cell>
          <cell r="AJ239">
            <v>89</v>
          </cell>
          <cell r="AM239">
            <v>111</v>
          </cell>
          <cell r="AP239">
            <v>72</v>
          </cell>
        </row>
        <row r="241">
          <cell r="I241">
            <v>61</v>
          </cell>
          <cell r="L241">
            <v>74</v>
          </cell>
          <cell r="O241">
            <v>45</v>
          </cell>
          <cell r="R241">
            <v>0</v>
          </cell>
          <cell r="U241">
            <v>0</v>
          </cell>
          <cell r="X241">
            <v>0</v>
          </cell>
          <cell r="AA241">
            <v>52</v>
          </cell>
          <cell r="AD241">
            <v>87</v>
          </cell>
          <cell r="AG241">
            <v>79</v>
          </cell>
          <cell r="AJ241">
            <v>60</v>
          </cell>
          <cell r="AM241">
            <v>16</v>
          </cell>
          <cell r="AP241">
            <v>53</v>
          </cell>
        </row>
        <row r="243">
          <cell r="I243">
            <v>340</v>
          </cell>
          <cell r="L243">
            <v>418</v>
          </cell>
          <cell r="O243">
            <v>379</v>
          </cell>
          <cell r="R243">
            <v>418</v>
          </cell>
          <cell r="U243">
            <v>367</v>
          </cell>
          <cell r="X243">
            <v>404</v>
          </cell>
          <cell r="AA243">
            <v>394</v>
          </cell>
          <cell r="AD243">
            <v>450</v>
          </cell>
          <cell r="AG243">
            <v>425</v>
          </cell>
          <cell r="AJ243">
            <v>409</v>
          </cell>
          <cell r="AM243">
            <v>438</v>
          </cell>
          <cell r="AP243">
            <v>326</v>
          </cell>
        </row>
        <row r="257">
          <cell r="I257">
            <v>109</v>
          </cell>
          <cell r="L257">
            <v>131</v>
          </cell>
          <cell r="O257">
            <v>200</v>
          </cell>
          <cell r="R257">
            <v>120</v>
          </cell>
          <cell r="U257">
            <v>66</v>
          </cell>
          <cell r="X257">
            <v>146</v>
          </cell>
          <cell r="AA257">
            <v>333</v>
          </cell>
          <cell r="AD257">
            <v>435</v>
          </cell>
          <cell r="AG257">
            <v>525</v>
          </cell>
          <cell r="AJ257">
            <v>303</v>
          </cell>
          <cell r="AM257">
            <v>179</v>
          </cell>
        </row>
        <row r="262">
          <cell r="I262">
            <v>3454</v>
          </cell>
          <cell r="L262">
            <v>633</v>
          </cell>
          <cell r="O262">
            <v>250</v>
          </cell>
          <cell r="R262">
            <v>290</v>
          </cell>
          <cell r="U262">
            <v>272</v>
          </cell>
          <cell r="X262">
            <v>278</v>
          </cell>
          <cell r="AA262">
            <v>494</v>
          </cell>
          <cell r="AD262">
            <v>509</v>
          </cell>
          <cell r="AG262">
            <v>463</v>
          </cell>
          <cell r="AJ262">
            <v>284</v>
          </cell>
          <cell r="AM262">
            <v>534</v>
          </cell>
          <cell r="AP262">
            <v>384</v>
          </cell>
        </row>
        <row r="264">
          <cell r="I264">
            <v>412</v>
          </cell>
          <cell r="L264">
            <v>646</v>
          </cell>
          <cell r="O264">
            <v>677</v>
          </cell>
          <cell r="R264">
            <v>521</v>
          </cell>
          <cell r="U264">
            <v>603</v>
          </cell>
          <cell r="X264">
            <v>617</v>
          </cell>
          <cell r="AA264">
            <v>847</v>
          </cell>
          <cell r="AD264">
            <v>919</v>
          </cell>
          <cell r="AG264">
            <v>891</v>
          </cell>
          <cell r="AJ264">
            <v>902</v>
          </cell>
          <cell r="AM264">
            <v>851</v>
          </cell>
          <cell r="AP264">
            <v>627</v>
          </cell>
        </row>
        <row r="267">
          <cell r="AP267">
            <v>228</v>
          </cell>
        </row>
        <row r="317">
          <cell r="I317">
            <v>15</v>
          </cell>
          <cell r="L317">
            <v>26</v>
          </cell>
          <cell r="O317">
            <v>17</v>
          </cell>
          <cell r="R317">
            <v>9</v>
          </cell>
          <cell r="U317">
            <v>0</v>
          </cell>
          <cell r="X317">
            <v>0</v>
          </cell>
          <cell r="AA317">
            <v>25</v>
          </cell>
          <cell r="AD317">
            <v>25</v>
          </cell>
          <cell r="AG317">
            <v>24</v>
          </cell>
          <cell r="AJ317">
            <v>26</v>
          </cell>
          <cell r="AM317">
            <v>18</v>
          </cell>
          <cell r="AP317">
            <v>12</v>
          </cell>
        </row>
        <row r="338">
          <cell r="L338"/>
          <cell r="O338"/>
          <cell r="R338"/>
          <cell r="U338"/>
          <cell r="X338"/>
          <cell r="AA338"/>
          <cell r="AD338"/>
          <cell r="AG338"/>
          <cell r="AJ338"/>
          <cell r="AM338"/>
          <cell r="AP338"/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3970963.757393878</v>
          </cell>
          <cell r="AF5">
            <v>357957.64000000013</v>
          </cell>
          <cell r="AG5">
            <v>1745573.2361229744</v>
          </cell>
        </row>
        <row r="7">
          <cell r="AE7">
            <v>1248638.8545082817</v>
          </cell>
          <cell r="AF7">
            <v>89749.92</v>
          </cell>
          <cell r="AG7">
            <v>438365.06789875822</v>
          </cell>
        </row>
        <row r="9">
          <cell r="AE9">
            <v>236255.63504535001</v>
          </cell>
          <cell r="AF9">
            <v>13478</v>
          </cell>
          <cell r="AG9">
            <v>65880.925633000006</v>
          </cell>
        </row>
        <row r="11">
          <cell r="AE11">
            <v>63810.482284260004</v>
          </cell>
          <cell r="AF11">
            <v>7234</v>
          </cell>
          <cell r="AG11">
            <v>35523.85947843</v>
          </cell>
        </row>
        <row r="13">
          <cell r="AE13">
            <v>2497444.2453739196</v>
          </cell>
          <cell r="AF13">
            <v>305028</v>
          </cell>
          <cell r="AG13">
            <v>1487324.8820824302</v>
          </cell>
        </row>
        <row r="15">
          <cell r="AE15">
            <v>392082.57002556574</v>
          </cell>
          <cell r="AF15">
            <v>19367.510000000035</v>
          </cell>
          <cell r="AG15">
            <v>94301.357259295371</v>
          </cell>
        </row>
        <row r="19">
          <cell r="AF19">
            <v>75331.53</v>
          </cell>
          <cell r="AG19">
            <v>368069.39138611243</v>
          </cell>
        </row>
        <row r="21">
          <cell r="AE21">
            <v>458100.06275026832</v>
          </cell>
          <cell r="AF21">
            <v>33858.99</v>
          </cell>
          <cell r="AG21">
            <v>165148.59039300249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3530443.955948188</v>
          </cell>
          <cell r="AF27">
            <v>261329.07</v>
          </cell>
          <cell r="AG27">
            <v>1274799.0503885567</v>
          </cell>
        </row>
        <row r="29">
          <cell r="AE29">
            <v>231331.10992961281</v>
          </cell>
          <cell r="AF29">
            <v>17447.89</v>
          </cell>
          <cell r="AG29">
            <v>85113.195893017793</v>
          </cell>
        </row>
        <row r="31">
          <cell r="AE31">
            <v>79470.950431402031</v>
          </cell>
          <cell r="AF31">
            <v>5748.8399999999674</v>
          </cell>
          <cell r="AG31">
            <v>28011.63766388745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1525881.9367279424</v>
          </cell>
          <cell r="AF43">
            <v>106955.29000000001</v>
          </cell>
          <cell r="AG43">
            <v>521495.67904116987</v>
          </cell>
        </row>
        <row r="45">
          <cell r="AE45">
            <v>315146.82</v>
          </cell>
          <cell r="AF45">
            <v>41474</v>
          </cell>
          <cell r="AG45">
            <v>202110.11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37389.51</v>
          </cell>
          <cell r="AF57">
            <v>3844</v>
          </cell>
          <cell r="AG57">
            <v>21923.82</v>
          </cell>
        </row>
        <row r="58">
          <cell r="AE58">
            <v>23895906.614417437</v>
          </cell>
          <cell r="AF58">
            <v>1992336.7800000003</v>
          </cell>
          <cell r="AG58">
            <v>9764785.5288704131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92"/>
  <sheetViews>
    <sheetView showGridLines="0" tabSelected="1" view="pageBreakPreview" zoomScaleNormal="100" zoomScaleSheetLayoutView="100" workbookViewId="0">
      <pane xSplit="6936" ySplit="1704" topLeftCell="F130" activePane="bottomRight"/>
      <selection activeCell="J170" sqref="J170"/>
      <selection pane="topRight" activeCell="K1" sqref="K1"/>
      <selection pane="bottomLeft" activeCell="E166" sqref="E166"/>
      <selection pane="bottomRight" activeCell="K251" sqref="K251"/>
    </sheetView>
  </sheetViews>
  <sheetFormatPr defaultColWidth="9.109375" defaultRowHeight="20.399999999999999" x14ac:dyDescent="0.55000000000000004"/>
  <cols>
    <col min="1" max="1" width="6.6640625" style="329" customWidth="1"/>
    <col min="2" max="2" width="32.109375" style="255" customWidth="1"/>
    <col min="3" max="3" width="4.88671875" style="256" customWidth="1"/>
    <col min="4" max="4" width="7" style="256" customWidth="1"/>
    <col min="5" max="5" width="10.21875" style="257" customWidth="1"/>
    <col min="6" max="6" width="10.77734375" style="216" customWidth="1"/>
    <col min="7" max="7" width="10.77734375" style="258" customWidth="1"/>
    <col min="8" max="8" width="10.77734375" style="216" customWidth="1"/>
    <col min="9" max="9" width="11.77734375" style="258" customWidth="1"/>
    <col min="10" max="10" width="11.5546875" style="216" customWidth="1"/>
    <col min="11" max="11" width="10.77734375" style="258" customWidth="1"/>
    <col min="12" max="12" width="10.77734375" style="216" customWidth="1"/>
    <col min="13" max="13" width="10.77734375" style="217" customWidth="1"/>
    <col min="14" max="14" width="10.77734375" style="216" customWidth="1"/>
    <col min="15" max="15" width="10.77734375" style="217" customWidth="1"/>
    <col min="16" max="16" width="10.77734375" style="216" customWidth="1"/>
    <col min="17" max="17" width="10.77734375" style="217" customWidth="1"/>
    <col min="18" max="18" width="10.77734375" style="216" customWidth="1"/>
    <col min="19" max="19" width="10.77734375" style="217" customWidth="1"/>
    <col min="20" max="20" width="10.77734375" style="216" customWidth="1"/>
    <col min="21" max="21" width="10.77734375" style="217" customWidth="1"/>
    <col min="22" max="22" width="10.77734375" style="216" customWidth="1"/>
    <col min="23" max="23" width="10.77734375" style="217" customWidth="1"/>
    <col min="24" max="24" width="10.77734375" style="216" customWidth="1"/>
    <col min="25" max="25" width="10.77734375" style="258" customWidth="1"/>
    <col min="26" max="26" width="10.77734375" style="216" customWidth="1"/>
    <col min="27" max="27" width="10.77734375" style="258" customWidth="1"/>
    <col min="28" max="28" width="10.77734375" style="216" customWidth="1"/>
    <col min="29" max="29" width="10.77734375" style="258" customWidth="1"/>
    <col min="30" max="30" width="12.77734375" style="258" hidden="1" customWidth="1"/>
    <col min="31" max="31" width="12.77734375" style="257" hidden="1" customWidth="1"/>
    <col min="32" max="32" width="12.77734375" style="260" hidden="1" customWidth="1"/>
    <col min="33" max="35" width="12.77734375" style="257" hidden="1" customWidth="1"/>
    <col min="36" max="36" width="9.109375" style="257" customWidth="1"/>
    <col min="37" max="16384" width="9.109375" style="257"/>
  </cols>
  <sheetData>
    <row r="1" spans="1:35" ht="31.5" customHeight="1" x14ac:dyDescent="0.6">
      <c r="A1" s="254" t="s">
        <v>270</v>
      </c>
      <c r="H1" s="169"/>
      <c r="I1" s="259"/>
      <c r="J1" s="169"/>
      <c r="K1" s="259"/>
      <c r="L1" s="169"/>
      <c r="M1" s="170"/>
      <c r="N1" s="169"/>
      <c r="O1" s="170"/>
      <c r="P1" s="169"/>
      <c r="Q1" s="170"/>
      <c r="R1" s="169"/>
      <c r="T1" s="169"/>
      <c r="U1" s="170"/>
      <c r="Y1" s="259"/>
    </row>
    <row r="2" spans="1:35" x14ac:dyDescent="0.55000000000000004">
      <c r="A2" s="261" t="s">
        <v>0</v>
      </c>
      <c r="B2" s="262" t="s">
        <v>1</v>
      </c>
      <c r="C2" s="389" t="s">
        <v>271</v>
      </c>
      <c r="D2" s="349" t="s">
        <v>272</v>
      </c>
      <c r="E2" s="261" t="s">
        <v>2</v>
      </c>
      <c r="F2" s="175" t="s">
        <v>288</v>
      </c>
      <c r="G2" s="176"/>
      <c r="H2" s="177" t="s">
        <v>289</v>
      </c>
      <c r="I2" s="178"/>
      <c r="J2" s="177" t="s">
        <v>290</v>
      </c>
      <c r="K2" s="179"/>
      <c r="L2" s="175" t="s">
        <v>291</v>
      </c>
      <c r="M2" s="179"/>
      <c r="N2" s="180" t="s">
        <v>292</v>
      </c>
      <c r="O2" s="179"/>
      <c r="P2" s="181" t="s">
        <v>293</v>
      </c>
      <c r="Q2" s="179"/>
      <c r="R2" s="175" t="s">
        <v>294</v>
      </c>
      <c r="S2" s="179"/>
      <c r="T2" s="181" t="s">
        <v>295</v>
      </c>
      <c r="U2" s="179"/>
      <c r="V2" s="175" t="s">
        <v>296</v>
      </c>
      <c r="W2" s="179"/>
      <c r="X2" s="175" t="s">
        <v>297</v>
      </c>
      <c r="Y2" s="179"/>
      <c r="Z2" s="175" t="s">
        <v>298</v>
      </c>
      <c r="AA2" s="179"/>
      <c r="AB2" s="66" t="s">
        <v>299</v>
      </c>
      <c r="AC2" s="67"/>
      <c r="AD2" s="66" t="s">
        <v>264</v>
      </c>
      <c r="AE2" s="67"/>
      <c r="AF2" s="66" t="s">
        <v>273</v>
      </c>
      <c r="AG2" s="67"/>
      <c r="AH2" s="66" t="s">
        <v>274</v>
      </c>
      <c r="AI2" s="67"/>
    </row>
    <row r="3" spans="1:35" x14ac:dyDescent="0.55000000000000004">
      <c r="A3" s="263"/>
      <c r="B3" s="264"/>
      <c r="C3" s="293" t="s">
        <v>275</v>
      </c>
      <c r="D3" s="265"/>
      <c r="E3" s="266" t="s">
        <v>276</v>
      </c>
      <c r="F3" s="187" t="s">
        <v>3</v>
      </c>
      <c r="G3" s="186" t="s">
        <v>306</v>
      </c>
      <c r="H3" s="187" t="s">
        <v>3</v>
      </c>
      <c r="I3" s="186" t="s">
        <v>308</v>
      </c>
      <c r="J3" s="187" t="s">
        <v>3</v>
      </c>
      <c r="K3" s="186" t="s">
        <v>309</v>
      </c>
      <c r="L3" s="187" t="s">
        <v>3</v>
      </c>
      <c r="M3" s="186" t="s">
        <v>310</v>
      </c>
      <c r="N3" s="187" t="s">
        <v>3</v>
      </c>
      <c r="O3" s="186" t="s">
        <v>311</v>
      </c>
      <c r="P3" s="187" t="s">
        <v>3</v>
      </c>
      <c r="Q3" s="186" t="s">
        <v>316</v>
      </c>
      <c r="R3" s="187" t="s">
        <v>3</v>
      </c>
      <c r="S3" s="186" t="s">
        <v>310</v>
      </c>
      <c r="T3" s="187" t="s">
        <v>3</v>
      </c>
      <c r="U3" s="186" t="s">
        <v>321</v>
      </c>
      <c r="V3" s="187" t="s">
        <v>3</v>
      </c>
      <c r="W3" s="186" t="s">
        <v>321</v>
      </c>
      <c r="X3" s="187" t="s">
        <v>3</v>
      </c>
      <c r="Y3" s="186" t="s">
        <v>326</v>
      </c>
      <c r="Z3" s="187" t="s">
        <v>3</v>
      </c>
      <c r="AA3" s="186" t="s">
        <v>308</v>
      </c>
      <c r="AB3" s="187" t="s">
        <v>3</v>
      </c>
      <c r="AC3" s="186" t="s">
        <v>306</v>
      </c>
      <c r="AD3" s="65" t="s">
        <v>3</v>
      </c>
      <c r="AE3" s="186" t="s">
        <v>4</v>
      </c>
      <c r="AF3" s="65" t="s">
        <v>3</v>
      </c>
      <c r="AG3" s="186" t="s">
        <v>4</v>
      </c>
      <c r="AH3" s="65" t="s">
        <v>3</v>
      </c>
      <c r="AI3" s="186" t="s">
        <v>4</v>
      </c>
    </row>
    <row r="4" spans="1:35" x14ac:dyDescent="0.55000000000000004">
      <c r="A4" s="267" t="str">
        <f>[5]ตารางจด!$A$4</f>
        <v>ส่วนกลาง</v>
      </c>
      <c r="B4" s="393"/>
      <c r="C4" s="268"/>
      <c r="D4" s="268"/>
      <c r="E4" s="269"/>
      <c r="F4" s="193"/>
      <c r="G4" s="270"/>
      <c r="H4" s="193"/>
      <c r="I4" s="270"/>
      <c r="J4" s="193"/>
      <c r="K4" s="270"/>
      <c r="L4" s="193"/>
      <c r="M4" s="194"/>
      <c r="N4" s="193"/>
      <c r="O4" s="194"/>
      <c r="P4" s="271"/>
      <c r="Q4" s="194"/>
      <c r="R4" s="193"/>
      <c r="S4" s="194"/>
      <c r="T4" s="193"/>
      <c r="U4" s="194"/>
      <c r="V4" s="193"/>
      <c r="W4" s="194"/>
      <c r="X4" s="193"/>
      <c r="Y4" s="270"/>
      <c r="Z4" s="193"/>
      <c r="AA4" s="270"/>
      <c r="AB4" s="193"/>
      <c r="AC4" s="270"/>
      <c r="AD4" s="272"/>
      <c r="AE4" s="273"/>
    </row>
    <row r="5" spans="1:35" x14ac:dyDescent="0.55000000000000004">
      <c r="A5" s="274">
        <f>[5]ตารางจด!A5</f>
        <v>1</v>
      </c>
      <c r="B5" s="394" t="str">
        <f>[5]ตารางจด!B5</f>
        <v>อาคารเทพศาสตร์สถิตย์</v>
      </c>
      <c r="C5" s="390">
        <f>[5]ตารางจด!C5</f>
        <v>0</v>
      </c>
      <c r="D5" s="274">
        <f>[5]ตารางจด!D5</f>
        <v>60</v>
      </c>
      <c r="E5" s="275">
        <f>[5]ตารางจด!E5</f>
        <v>8419187</v>
      </c>
      <c r="F5" s="276">
        <f>[5]คำนวณหน่วย!L5</f>
        <v>2460</v>
      </c>
      <c r="G5" s="277">
        <f>[5]คำนวณหน่วย!M5</f>
        <v>10479.6</v>
      </c>
      <c r="H5" s="276">
        <f>[5]คำนวณหน่วย!P5</f>
        <v>3540</v>
      </c>
      <c r="I5" s="277">
        <f>[5]คำนวณหน่วย!Q5</f>
        <v>15469.800000000001</v>
      </c>
      <c r="J5" s="276">
        <f>[5]คำนวณหน่วย!T5</f>
        <v>5160</v>
      </c>
      <c r="K5" s="277">
        <f>[5]คำนวณหน่วย!U5</f>
        <v>22497.600000000002</v>
      </c>
      <c r="L5" s="276">
        <f>[5]คำนวณหน่วย!X5</f>
        <v>6360</v>
      </c>
      <c r="M5" s="427">
        <f>[5]คำนวณหน่วย!Y5</f>
        <v>28429.199999999997</v>
      </c>
      <c r="N5" s="276">
        <f>[5]คำนวณหน่วย!AB5</f>
        <v>7500</v>
      </c>
      <c r="O5" s="427">
        <f>[5]คำนวณหน่วย!AC5</f>
        <v>32925</v>
      </c>
      <c r="P5" s="278">
        <f>[5]คำนวณหน่วย!AF5</f>
        <v>6300</v>
      </c>
      <c r="Q5" s="427">
        <f>[5]คำนวณหน่วย!AG5</f>
        <v>27404.999999999996</v>
      </c>
      <c r="R5" s="276">
        <f>[5]คำนวณหน่วย!AJ5</f>
        <v>7080</v>
      </c>
      <c r="S5" s="427">
        <f>[5]คำนวณหน่วย!AK5</f>
        <v>31647.599999999999</v>
      </c>
      <c r="T5" s="276">
        <f>[5]คำนวณหน่วย!AN5</f>
        <v>7680</v>
      </c>
      <c r="U5" s="427">
        <f>[5]คำนวณหน่วย!AO5</f>
        <v>33638.400000000001</v>
      </c>
      <c r="V5" s="276">
        <f>[5]คำนวณหน่วย!AR5</f>
        <v>3600</v>
      </c>
      <c r="W5" s="427">
        <f>[5]คำนวณหน่วย!AS5</f>
        <v>15768</v>
      </c>
      <c r="X5" s="276">
        <f>[5]คำนวณหน่วย!AV5</f>
        <v>4560</v>
      </c>
      <c r="Y5" s="277">
        <f>[5]คำนวณหน่วย!AW5</f>
        <v>20064</v>
      </c>
      <c r="Z5" s="276">
        <f>[5]คำนวณหน่วย!AZ5</f>
        <v>5040</v>
      </c>
      <c r="AA5" s="277">
        <f>[5]คำนวณหน่วย!BA5</f>
        <v>22024.799999999999</v>
      </c>
      <c r="AB5" s="276">
        <f>[5]คำนวณหน่วย!BD5</f>
        <v>2700</v>
      </c>
      <c r="AC5" s="277">
        <f>[5]คำนวณหน่วย!BE5</f>
        <v>11502</v>
      </c>
      <c r="AD5" s="272"/>
      <c r="AE5" s="273"/>
    </row>
    <row r="6" spans="1:35" x14ac:dyDescent="0.55000000000000004">
      <c r="A6" s="274">
        <f>[5]ตารางจด!A6</f>
        <v>2</v>
      </c>
      <c r="B6" s="394" t="str">
        <f>[5]ตารางจด!B6</f>
        <v>สนามบาสเกตบอล</v>
      </c>
      <c r="C6" s="390">
        <f>[5]ตารางจด!C6</f>
        <v>0</v>
      </c>
      <c r="D6" s="274">
        <f>[5]ตารางจด!D6</f>
        <v>1</v>
      </c>
      <c r="E6" s="275">
        <f>[5]ตารางจด!E6</f>
        <v>8419168</v>
      </c>
      <c r="F6" s="276">
        <f>[5]คำนวณหน่วย!L6</f>
        <v>31</v>
      </c>
      <c r="G6" s="277">
        <f>[5]คำนวณหน่วย!M6</f>
        <v>132.06</v>
      </c>
      <c r="H6" s="276">
        <f>[5]คำนวณหน่วย!P6</f>
        <v>2</v>
      </c>
      <c r="I6" s="277">
        <f>[5]คำนวณหน่วย!Q6</f>
        <v>8.74</v>
      </c>
      <c r="J6" s="276">
        <f>[5]คำนวณหน่วย!T6</f>
        <v>3</v>
      </c>
      <c r="K6" s="277">
        <f>[5]คำนวณหน่วย!U6</f>
        <v>13.080000000000002</v>
      </c>
      <c r="L6" s="276">
        <f>[5]คำนวณหน่วย!X6</f>
        <v>2</v>
      </c>
      <c r="M6" s="427">
        <f>[5]คำนวณหน่วย!Y6</f>
        <v>8.94</v>
      </c>
      <c r="N6" s="276">
        <f>[5]คำนวณหน่วย!AB6</f>
        <v>90</v>
      </c>
      <c r="O6" s="427">
        <f>[5]คำนวณหน่วย!AC6</f>
        <v>395.09999999999997</v>
      </c>
      <c r="P6" s="278">
        <f>[5]คำนวณหน่วย!AF6</f>
        <v>28</v>
      </c>
      <c r="Q6" s="427">
        <f>[5]คำนวณหน่วย!AG6</f>
        <v>121.79999999999998</v>
      </c>
      <c r="R6" s="276">
        <f>[5]คำนวณหน่วย!AJ6</f>
        <v>6</v>
      </c>
      <c r="S6" s="427">
        <f>[5]คำนวณหน่วย!AK6</f>
        <v>26.82</v>
      </c>
      <c r="T6" s="276">
        <f>[5]คำนวณหน่วย!AN6</f>
        <v>2</v>
      </c>
      <c r="U6" s="427">
        <f>[5]คำนวณหน่วย!AO6</f>
        <v>8.76</v>
      </c>
      <c r="V6" s="276">
        <f>[5]คำนวณหน่วย!AR6</f>
        <v>8</v>
      </c>
      <c r="W6" s="427">
        <f>[5]คำนวณหน่วย!AS6</f>
        <v>35.04</v>
      </c>
      <c r="X6" s="276">
        <f>[5]คำนวณหน่วย!AV6</f>
        <v>9</v>
      </c>
      <c r="Y6" s="277">
        <f>[5]คำนวณหน่วย!AW6</f>
        <v>39.6</v>
      </c>
      <c r="Z6" s="276">
        <f>[5]คำนวณหน่วย!AZ6</f>
        <v>7</v>
      </c>
      <c r="AA6" s="277">
        <f>[5]คำนวณหน่วย!BA6</f>
        <v>30.59</v>
      </c>
      <c r="AB6" s="276">
        <f>[5]คำนวณหน่วย!BD6</f>
        <v>3</v>
      </c>
      <c r="AC6" s="277">
        <f>[5]คำนวณหน่วย!BE6</f>
        <v>12.78</v>
      </c>
      <c r="AD6" s="272"/>
      <c r="AE6" s="273"/>
    </row>
    <row r="7" spans="1:35" x14ac:dyDescent="0.55000000000000004">
      <c r="A7" s="274">
        <f>[5]ตารางจด!A7</f>
        <v>3</v>
      </c>
      <c r="B7" s="394" t="str">
        <f>[5]ตารางจด!B7</f>
        <v>โรงประชุม (รวมอาคารห้องน้ำ) (ชูติวัตร เดิม)</v>
      </c>
      <c r="C7" s="390">
        <f>[5]ตารางจด!C7</f>
        <v>0</v>
      </c>
      <c r="D7" s="274">
        <f>[5]ตารางจด!D7</f>
        <v>1</v>
      </c>
      <c r="E7" s="275">
        <f>[5]ตารางจด!E7</f>
        <v>8708273</v>
      </c>
      <c r="F7" s="276" t="str">
        <f>[5]คำนวณหน่วย!L7</f>
        <v>เสีย</v>
      </c>
      <c r="G7" s="277" t="str">
        <f>[5]คำนวณหน่วย!M7</f>
        <v>เสีย</v>
      </c>
      <c r="H7" s="276" t="str">
        <f>[5]คำนวณหน่วย!P7</f>
        <v>เสีย</v>
      </c>
      <c r="I7" s="277" t="str">
        <f>[5]คำนวณหน่วย!Q7</f>
        <v>เสีย</v>
      </c>
      <c r="J7" s="276" t="str">
        <f>[5]คำนวณหน่วย!T7</f>
        <v>เสีย</v>
      </c>
      <c r="K7" s="277" t="str">
        <f>[5]คำนวณหน่วย!U7</f>
        <v>เสีย</v>
      </c>
      <c r="L7" s="276" t="str">
        <f>[5]คำนวณหน่วย!X7</f>
        <v>เสีย</v>
      </c>
      <c r="M7" s="427" t="str">
        <f>[5]คำนวณหน่วย!Y7</f>
        <v>เสีย</v>
      </c>
      <c r="N7" s="276" t="str">
        <f>[5]คำนวณหน่วย!AB7</f>
        <v>เสีย</v>
      </c>
      <c r="O7" s="427" t="str">
        <f>[5]คำนวณหน่วย!AC7</f>
        <v>เสีย</v>
      </c>
      <c r="P7" s="278" t="str">
        <f>[5]คำนวณหน่วย!AF7</f>
        <v>เสีย</v>
      </c>
      <c r="Q7" s="427" t="str">
        <f>[5]คำนวณหน่วย!AG7</f>
        <v>เสีย</v>
      </c>
      <c r="R7" s="276" t="str">
        <f>[5]คำนวณหน่วย!AJ7</f>
        <v>เสีย</v>
      </c>
      <c r="S7" s="427" t="str">
        <f>[5]คำนวณหน่วย!AK7</f>
        <v>เสีย</v>
      </c>
      <c r="T7" s="276" t="str">
        <f>[5]คำนวณหน่วย!AN7</f>
        <v>เสีย</v>
      </c>
      <c r="U7" s="427" t="str">
        <f>[5]คำนวณหน่วย!AO7</f>
        <v>เสีย</v>
      </c>
      <c r="V7" s="276" t="str">
        <f>[5]คำนวณหน่วย!AR7</f>
        <v>เสีย</v>
      </c>
      <c r="W7" s="427" t="str">
        <f>[5]คำนวณหน่วย!AS7</f>
        <v>เสีย</v>
      </c>
      <c r="X7" s="276" t="str">
        <f>[5]คำนวณหน่วย!AV7</f>
        <v>เสีย</v>
      </c>
      <c r="Y7" s="277" t="str">
        <f>[5]คำนวณหน่วย!AW7</f>
        <v>เสีย</v>
      </c>
      <c r="Z7" s="276" t="str">
        <f>[5]คำนวณหน่วย!AZ7</f>
        <v>เสีย</v>
      </c>
      <c r="AA7" s="277" t="str">
        <f>[5]คำนวณหน่วย!BA7</f>
        <v>เสีย</v>
      </c>
      <c r="AB7" s="276" t="str">
        <f>[5]คำนวณหน่วย!BD7</f>
        <v>เสีย</v>
      </c>
      <c r="AC7" s="277" t="str">
        <f>[5]คำนวณหน่วย!BE7</f>
        <v>เสีย</v>
      </c>
      <c r="AD7" s="272"/>
      <c r="AE7" s="273"/>
    </row>
    <row r="8" spans="1:35" x14ac:dyDescent="0.55000000000000004">
      <c r="A8" s="274">
        <f>[5]ตารางจด!A8</f>
        <v>4</v>
      </c>
      <c r="B8" s="394" t="str">
        <f>[5]ตารางจด!B8</f>
        <v>สนามเทนนิส</v>
      </c>
      <c r="C8" s="390">
        <f>[5]ตารางจด!C8</f>
        <v>0</v>
      </c>
      <c r="D8" s="274">
        <f>[5]ตารางจด!D8</f>
        <v>1</v>
      </c>
      <c r="E8" s="275">
        <f>[5]ตารางจด!E8</f>
        <v>8585262</v>
      </c>
      <c r="F8" s="276">
        <f>[5]คำนวณหน่วย!L8</f>
        <v>77</v>
      </c>
      <c r="G8" s="277">
        <f>[5]คำนวณหน่วย!M8</f>
        <v>328.02</v>
      </c>
      <c r="H8" s="276">
        <f>[5]คำนวณหน่วย!P8</f>
        <v>90</v>
      </c>
      <c r="I8" s="277">
        <f>[5]คำนวณหน่วย!Q8</f>
        <v>393.3</v>
      </c>
      <c r="J8" s="276">
        <f>[5]คำนวณหน่วย!T8</f>
        <v>84</v>
      </c>
      <c r="K8" s="277">
        <f>[5]คำนวณหน่วย!U8</f>
        <v>366.24</v>
      </c>
      <c r="L8" s="276">
        <f>[5]คำนวณหน่วย!X8</f>
        <v>37</v>
      </c>
      <c r="M8" s="427">
        <f>[5]คำนวณหน่วย!Y8</f>
        <v>165.39</v>
      </c>
      <c r="N8" s="276">
        <f>[5]คำนวณหน่วย!AB8</f>
        <v>36</v>
      </c>
      <c r="O8" s="427">
        <f>[5]คำนวณหน่วย!AC8</f>
        <v>158.04</v>
      </c>
      <c r="P8" s="278">
        <f>[5]คำนวณหน่วย!AF8</f>
        <v>44</v>
      </c>
      <c r="Q8" s="427">
        <f>[5]คำนวณหน่วย!AG8</f>
        <v>191.39999999999998</v>
      </c>
      <c r="R8" s="276">
        <f>[5]คำนวณหน่วย!AJ8</f>
        <v>34</v>
      </c>
      <c r="S8" s="427">
        <f>[5]คำนวณหน่วย!AK8</f>
        <v>151.97999999999999</v>
      </c>
      <c r="T8" s="276">
        <f>[5]คำนวณหน่วย!AN8</f>
        <v>56</v>
      </c>
      <c r="U8" s="427">
        <f>[5]คำนวณหน่วย!AO8</f>
        <v>245.28</v>
      </c>
      <c r="V8" s="276">
        <f>[5]คำนวณหน่วย!AR8</f>
        <v>161</v>
      </c>
      <c r="W8" s="427">
        <f>[5]คำนวณหน่วย!AS8</f>
        <v>705.18</v>
      </c>
      <c r="X8" s="276">
        <f>[5]คำนวณหน่วย!AV8</f>
        <v>153</v>
      </c>
      <c r="Y8" s="277">
        <f>[5]คำนวณหน่วย!AW8</f>
        <v>673.2</v>
      </c>
      <c r="Z8" s="276">
        <f>[5]คำนวณหน่วย!AZ8</f>
        <v>220</v>
      </c>
      <c r="AA8" s="277">
        <f>[5]คำนวณหน่วย!BA8</f>
        <v>961.4</v>
      </c>
      <c r="AB8" s="276">
        <f>[5]คำนวณหน่วย!BD8</f>
        <v>245</v>
      </c>
      <c r="AC8" s="277">
        <f>[5]คำนวณหน่วย!BE8</f>
        <v>1043.7</v>
      </c>
      <c r="AD8" s="272"/>
      <c r="AE8" s="273"/>
    </row>
    <row r="9" spans="1:35" x14ac:dyDescent="0.55000000000000004">
      <c r="A9" s="274">
        <f>[5]ตารางจด!A9</f>
        <v>5</v>
      </c>
      <c r="B9" s="394" t="str">
        <f>[5]ตารางจด!B9</f>
        <v>ลานจตุรัสนานาชาติ</v>
      </c>
      <c r="C9" s="390">
        <f>[5]ตารางจด!C9</f>
        <v>0</v>
      </c>
      <c r="D9" s="274">
        <f>[5]ตารางจด!D9</f>
        <v>1</v>
      </c>
      <c r="E9" s="275">
        <f>[5]ตารางจด!E9</f>
        <v>9842044</v>
      </c>
      <c r="F9" s="276">
        <f>[5]คำนวณหน่วย!L9</f>
        <v>1488</v>
      </c>
      <c r="G9" s="277">
        <f>[5]คำนวณหน่วย!M9</f>
        <v>6338.88</v>
      </c>
      <c r="H9" s="276">
        <f>[5]คำนวณหน่วย!P9</f>
        <v>2129</v>
      </c>
      <c r="I9" s="277">
        <f>[5]คำนวณหน่วย!Q9</f>
        <v>9303.73</v>
      </c>
      <c r="J9" s="276">
        <f>[5]คำนวณหน่วย!T9</f>
        <v>1718</v>
      </c>
      <c r="K9" s="277">
        <f>[5]คำนวณหน่วย!U9</f>
        <v>7490.4800000000005</v>
      </c>
      <c r="L9" s="276">
        <f>[5]คำนวณหน่วย!X9</f>
        <v>1502</v>
      </c>
      <c r="M9" s="427">
        <f>[5]คำนวณหน่วย!Y9</f>
        <v>6713.94</v>
      </c>
      <c r="N9" s="276">
        <f>[5]คำนวณหน่วย!AB9</f>
        <v>1370</v>
      </c>
      <c r="O9" s="427">
        <f>[5]คำนวณหน่วย!AC9</f>
        <v>6014.2999999999993</v>
      </c>
      <c r="P9" s="278">
        <f>[5]คำนวณหน่วย!AF9</f>
        <v>1477</v>
      </c>
      <c r="Q9" s="427">
        <f>[5]คำนวณหน่วย!AG9</f>
        <v>6424.95</v>
      </c>
      <c r="R9" s="276">
        <f>[5]คำนวณหน่วย!AJ9</f>
        <v>1891</v>
      </c>
      <c r="S9" s="427">
        <f>[5]คำนวณหน่วย!AK9</f>
        <v>8452.77</v>
      </c>
      <c r="T9" s="276">
        <f>[5]คำนวณหน่วย!AN9</f>
        <v>1817</v>
      </c>
      <c r="U9" s="427">
        <f>[5]คำนวณหน่วย!AO9</f>
        <v>7958.46</v>
      </c>
      <c r="V9" s="276">
        <f>[5]คำนวณหน่วย!AR9</f>
        <v>1924</v>
      </c>
      <c r="W9" s="427">
        <f>[5]คำนวณหน่วย!AS9</f>
        <v>8427.119999999999</v>
      </c>
      <c r="X9" s="276">
        <f>[5]คำนวณหน่วย!AV9</f>
        <v>2401</v>
      </c>
      <c r="Y9" s="277">
        <f>[5]คำนวณหน่วย!AW9</f>
        <v>10564.400000000001</v>
      </c>
      <c r="Z9" s="276">
        <f>[5]คำนวณหน่วย!AZ9</f>
        <v>2704</v>
      </c>
      <c r="AA9" s="277">
        <f>[5]คำนวณหน่วย!BA9</f>
        <v>11816.48</v>
      </c>
      <c r="AB9" s="276">
        <f>[5]คำนวณหน่วย!BD9</f>
        <v>2230</v>
      </c>
      <c r="AC9" s="277">
        <f>[5]คำนวณหน่วย!BE9</f>
        <v>9499.7999999999993</v>
      </c>
      <c r="AD9" s="272"/>
      <c r="AE9" s="273"/>
    </row>
    <row r="10" spans="1:35" x14ac:dyDescent="0.55000000000000004">
      <c r="A10" s="274">
        <f>[5]ตารางจด!A10</f>
        <v>6</v>
      </c>
      <c r="B10" s="394" t="str">
        <f>[5]ตารางจด!B10</f>
        <v>อาคารแผ่พืชน์</v>
      </c>
      <c r="C10" s="390">
        <f>[5]ตารางจด!C10</f>
        <v>0</v>
      </c>
      <c r="D10" s="274">
        <f>[5]ตารางจด!D10</f>
        <v>20</v>
      </c>
      <c r="E10" s="275">
        <f>[5]ตารางจด!E10</f>
        <v>41293</v>
      </c>
      <c r="F10" s="276">
        <f>[5]คำนวณหน่วย!L10</f>
        <v>620</v>
      </c>
      <c r="G10" s="277">
        <f>[5]คำนวณหน่วย!M10</f>
        <v>2641.2</v>
      </c>
      <c r="H10" s="276">
        <f>[5]คำนวณหน่วย!P10</f>
        <v>660</v>
      </c>
      <c r="I10" s="277">
        <f>[5]คำนวณหน่วย!Q10</f>
        <v>2884.2000000000003</v>
      </c>
      <c r="J10" s="276">
        <f>[5]คำนวณหน่วย!T10</f>
        <v>520</v>
      </c>
      <c r="K10" s="277">
        <f>[5]คำนวณหน่วย!U10</f>
        <v>2267.2000000000003</v>
      </c>
      <c r="L10" s="276">
        <f>[5]คำนวณหน่วย!X10</f>
        <v>400</v>
      </c>
      <c r="M10" s="427">
        <f>[5]คำนวณหน่วย!Y10</f>
        <v>1788</v>
      </c>
      <c r="N10" s="276">
        <f>[5]คำนวณหน่วย!AB10</f>
        <v>920</v>
      </c>
      <c r="O10" s="427">
        <f>[5]คำนวณหน่วย!AC10</f>
        <v>4038.7999999999997</v>
      </c>
      <c r="P10" s="278">
        <f>[5]คำนวณหน่วย!AF10</f>
        <v>600</v>
      </c>
      <c r="Q10" s="427">
        <f>[5]คำนวณหน่วย!AG10</f>
        <v>2610</v>
      </c>
      <c r="R10" s="276">
        <f>[5]คำนวณหน่วย!AJ10</f>
        <v>900</v>
      </c>
      <c r="S10" s="427">
        <f>[5]คำนวณหน่วย!AK10</f>
        <v>4023</v>
      </c>
      <c r="T10" s="276">
        <f>[5]คำนวณหน่วย!AN10</f>
        <v>800</v>
      </c>
      <c r="U10" s="427">
        <f>[5]คำนวณหน่วย!AO10</f>
        <v>3504</v>
      </c>
      <c r="V10" s="276">
        <f>[5]คำนวณหน่วย!AR10</f>
        <v>320</v>
      </c>
      <c r="W10" s="427">
        <f>[5]คำนวณหน่วย!AS10</f>
        <v>1401.6</v>
      </c>
      <c r="X10" s="276">
        <f>[5]คำนวณหน่วย!AV10</f>
        <v>300</v>
      </c>
      <c r="Y10" s="277">
        <f>[5]คำนวณหน่วย!AW10</f>
        <v>1320</v>
      </c>
      <c r="Z10" s="276">
        <f>[5]คำนวณหน่วย!AZ10</f>
        <v>420</v>
      </c>
      <c r="AA10" s="277">
        <f>[5]คำนวณหน่วย!BA10</f>
        <v>1835.4</v>
      </c>
      <c r="AB10" s="276">
        <f>[5]คำนวณหน่วย!BD10</f>
        <v>160</v>
      </c>
      <c r="AC10" s="277">
        <f>[5]คำนวณหน่วย!BE10</f>
        <v>681.59999999999991</v>
      </c>
      <c r="AD10" s="272"/>
      <c r="AE10" s="273"/>
    </row>
    <row r="11" spans="1:35" s="172" customFormat="1" x14ac:dyDescent="0.55000000000000004">
      <c r="A11" s="274">
        <f>[5]ตารางจด!A11</f>
        <v>7</v>
      </c>
      <c r="B11" s="394" t="str">
        <f>[5]ตารางจด!B11</f>
        <v>อาคารวุฒากาศ</v>
      </c>
      <c r="C11" s="390">
        <f>[5]ตารางจด!C11</f>
        <v>0</v>
      </c>
      <c r="D11" s="274">
        <f>[5]ตารางจด!D11</f>
        <v>1</v>
      </c>
      <c r="E11" s="275">
        <f>[5]ตารางจด!E11</f>
        <v>9850772</v>
      </c>
      <c r="F11" s="332">
        <f>[5]คำนวณหน่วย!L11</f>
        <v>3425</v>
      </c>
      <c r="G11" s="333">
        <f>[5]คำนวณหน่วย!M11</f>
        <v>14590.5</v>
      </c>
      <c r="H11" s="332">
        <f>[5]คำนวณหน่วย!P11</f>
        <v>3637</v>
      </c>
      <c r="I11" s="333">
        <f>[5]คำนวณหน่วย!Q11</f>
        <v>15893.69</v>
      </c>
      <c r="J11" s="332">
        <f>[5]คำนวณหน่วย!T11</f>
        <v>4842</v>
      </c>
      <c r="K11" s="333">
        <f>[5]คำนวณหน่วย!U11</f>
        <v>21111.120000000003</v>
      </c>
      <c r="L11" s="332">
        <f>[5]คำนวณหน่วย!X11</f>
        <v>4841</v>
      </c>
      <c r="M11" s="428">
        <f>[5]คำนวณหน่วย!Y11</f>
        <v>21639.27</v>
      </c>
      <c r="N11" s="332">
        <f>[5]คำนวณหน่วย!AB11</f>
        <v>5489</v>
      </c>
      <c r="O11" s="428">
        <f>[5]คำนวณหน่วย!AC11</f>
        <v>24096.71</v>
      </c>
      <c r="P11" s="334">
        <f>[5]คำนวณหน่วย!AF11</f>
        <v>5339</v>
      </c>
      <c r="Q11" s="428">
        <f>[5]คำนวณหน่วย!AG11</f>
        <v>23224.649999999998</v>
      </c>
      <c r="R11" s="332">
        <f>[5]คำนวณหน่วย!AJ11</f>
        <v>4810</v>
      </c>
      <c r="S11" s="428">
        <f>[5]คำนวณหน่วย!AK11</f>
        <v>21500.699999999997</v>
      </c>
      <c r="T11" s="332">
        <f>[5]คำนวณหน่วย!AN11</f>
        <v>4843</v>
      </c>
      <c r="U11" s="428">
        <f>[5]คำนวณหน่วย!AO11</f>
        <v>21212.34</v>
      </c>
      <c r="V11" s="332">
        <f>[5]คำนวณหน่วย!AR11</f>
        <v>4498</v>
      </c>
      <c r="W11" s="428">
        <f>[5]คำนวณหน่วย!AS11</f>
        <v>19701.239999999998</v>
      </c>
      <c r="X11" s="332">
        <f>[5]คำนวณหน่วย!AV11</f>
        <v>4098</v>
      </c>
      <c r="Y11" s="333">
        <f>[5]คำนวณหน่วย!AW11</f>
        <v>18031.2</v>
      </c>
      <c r="Z11" s="332">
        <f>[5]คำนวณหน่วย!AZ11</f>
        <v>4500</v>
      </c>
      <c r="AA11" s="333">
        <f>[5]คำนวณหน่วย!BA11</f>
        <v>19665</v>
      </c>
      <c r="AB11" s="332">
        <f>[5]คำนวณหน่วย!BD11</f>
        <v>1864</v>
      </c>
      <c r="AC11" s="333">
        <f>[5]คำนวณหน่วย!BE11</f>
        <v>7940.6399999999994</v>
      </c>
      <c r="AD11" s="279"/>
      <c r="AE11" s="280"/>
      <c r="AF11" s="281"/>
    </row>
    <row r="12" spans="1:35" x14ac:dyDescent="0.55000000000000004">
      <c r="A12" s="195">
        <f>[5]ตารางจด!A12</f>
        <v>8</v>
      </c>
      <c r="B12" s="206" t="str">
        <f>[5]ตารางจด!B12</f>
        <v>อาคารเฉลิมพระเกียรติ โซน A , B มิเตอร์ตัวที่ 1</v>
      </c>
      <c r="C12" s="391">
        <f>[5]ตารางจด!C12</f>
        <v>0</v>
      </c>
      <c r="D12" s="195">
        <f>[5]ตารางจด!D12</f>
        <v>200</v>
      </c>
      <c r="E12" s="213">
        <f>[5]ตารางจด!E12</f>
        <v>8419207</v>
      </c>
      <c r="F12" s="207">
        <f>[5]คำนวณหน่วย!L12</f>
        <v>3778.67</v>
      </c>
      <c r="G12" s="282">
        <f>[5]คำนวณหน่วย!M12</f>
        <v>16097.134199999999</v>
      </c>
      <c r="H12" s="207">
        <f>[5]คำนวณหน่วย!P12</f>
        <v>10575.69</v>
      </c>
      <c r="I12" s="282">
        <f>[5]คำนวณหน่วย!Q12</f>
        <v>46215.765300000006</v>
      </c>
      <c r="J12" s="207">
        <f>[5]คำนวณหน่วย!T12</f>
        <v>3354.23</v>
      </c>
      <c r="K12" s="282">
        <f>[5]คำนวณหน่วย!U12</f>
        <v>14624.442800000001</v>
      </c>
      <c r="L12" s="207">
        <f>[5]คำนวณหน่วย!X12</f>
        <v>17552.48</v>
      </c>
      <c r="M12" s="72">
        <f>[5]คำนวณหน่วย!Y12</f>
        <v>78459.585599999991</v>
      </c>
      <c r="N12" s="207">
        <f>[5]คำนวณหน่วย!AB12</f>
        <v>10496.59</v>
      </c>
      <c r="O12" s="72">
        <f>[5]คำนวณหน่วย!AC12</f>
        <v>46080.030099999996</v>
      </c>
      <c r="P12" s="214">
        <f>[5]คำนวณหน่วย!AF12</f>
        <v>12354.29</v>
      </c>
      <c r="Q12" s="72">
        <f>[5]คำนวณหน่วย!AG12</f>
        <v>53741.161500000002</v>
      </c>
      <c r="R12" s="207">
        <f>[5]คำนวณหน่วย!AJ12</f>
        <v>19658.79</v>
      </c>
      <c r="S12" s="72">
        <f>[5]คำนวณหน่วย!AK12</f>
        <v>87874.791299999997</v>
      </c>
      <c r="T12" s="207">
        <f>[5]คำนวณหน่วย!AN12</f>
        <v>28518.720000000001</v>
      </c>
      <c r="U12" s="72">
        <f>[5]คำนวณหน่วย!AO12</f>
        <v>124911.9936</v>
      </c>
      <c r="V12" s="207">
        <f>[5]คำนวณหน่วย!AR12</f>
        <v>17280.919999999998</v>
      </c>
      <c r="W12" s="72">
        <f>[5]คำนวณหน่วย!AS12</f>
        <v>75690.429599999989</v>
      </c>
      <c r="X12" s="207">
        <f>[5]คำนวณหน่วย!AV12</f>
        <v>16799.59</v>
      </c>
      <c r="Y12" s="282">
        <f>[5]คำนวณหน่วย!AW12</f>
        <v>73918.196000000011</v>
      </c>
      <c r="Z12" s="207">
        <f>[5]คำนวณหน่วย!AZ12</f>
        <v>17507.98</v>
      </c>
      <c r="AA12" s="282">
        <f>[5]คำนวณหน่วย!BA12</f>
        <v>76509.872600000002</v>
      </c>
      <c r="AB12" s="207">
        <f>[5]คำนวณหน่วย!BD12</f>
        <v>15951.98</v>
      </c>
      <c r="AC12" s="282">
        <f>[5]คำนวณหน่วย!BE12</f>
        <v>67955.434799999988</v>
      </c>
      <c r="AD12" s="272"/>
      <c r="AE12" s="273"/>
    </row>
    <row r="13" spans="1:35" x14ac:dyDescent="0.55000000000000004">
      <c r="A13" s="195">
        <f>[5]ตารางจด!A13</f>
        <v>9</v>
      </c>
      <c r="B13" s="206" t="str">
        <f>[5]ตารางจด!B13</f>
        <v>อาคารเฉลิมพระเกียรติ โซน A , B มิเตอร์ตัวที่ 2</v>
      </c>
      <c r="C13" s="391">
        <f>[5]ตารางจด!C13</f>
        <v>0</v>
      </c>
      <c r="D13" s="195">
        <f>[5]ตารางจด!D13</f>
        <v>200</v>
      </c>
      <c r="E13" s="213">
        <f>[5]ตารางจด!E13</f>
        <v>8419191</v>
      </c>
      <c r="F13" s="283">
        <f>[5]คำนวณหน่วย!L13-'[6]คำนวณ (รวมแต่ละอาคาร)'!I$8</f>
        <v>2996.52</v>
      </c>
      <c r="G13" s="284">
        <f>F13*'2567-บิลค่าไฟฟ้า'!$G$5</f>
        <v>12755.3775085212</v>
      </c>
      <c r="H13" s="283">
        <f>[5]คำนวณหน่วย!P13-'[6]คำนวณ (รวมแต่ละอาคาร)'!L$8</f>
        <v>14114.74</v>
      </c>
      <c r="I13" s="284">
        <f>H13*'2567-บิลค่าไฟฟ้า'!K$5</f>
        <v>61718.177051803999</v>
      </c>
      <c r="J13" s="283">
        <f>[5]คำนวณหน่วย!T13-'[6]คำนวณ (รวมแต่ละอาคาร)'!$O$8</f>
        <v>2985.39</v>
      </c>
      <c r="K13" s="284">
        <f>J13*'2567-บิลค่าไฟฟ้า'!O5</f>
        <v>13002.792913383299</v>
      </c>
      <c r="L13" s="283">
        <f>[5]คำนวณหน่วย!X13-'[6]คำนวณ (รวมแต่ละอาคาร)'!$R$8</f>
        <v>16843.2</v>
      </c>
      <c r="M13" s="429">
        <f>L13*'2567-บิลค่าไฟฟ้า'!S5</f>
        <v>75314.088866015998</v>
      </c>
      <c r="N13" s="283">
        <f>[5]คำนวณหน่วย!AB13-'[6]คำนวณ (รวมแต่ละอาคาร)'!$U$8</f>
        <v>6292.87</v>
      </c>
      <c r="O13" s="429">
        <f>N13*'2567-บิลค่าไฟฟ้า'!W5</f>
        <v>27605.681051242998</v>
      </c>
      <c r="P13" s="285">
        <f>[5]คำนวณหน่วย!AF13-'[6]คำนวณ (รวมแต่ละอาคาร)'!$X$8</f>
        <v>10686.92</v>
      </c>
      <c r="Q13" s="429">
        <f>P13*'2567-บิลค่าไฟฟ้า'!AA5</f>
        <v>46445.579279666003</v>
      </c>
      <c r="R13" s="283">
        <f>[5]คำนวณหน่วย!AJ13-'[6]คำนวณ (รวมแต่ละอาคาร)'!$AA$8</f>
        <v>14427.27</v>
      </c>
      <c r="S13" s="429">
        <f>R13*'2567-บิลค่าไฟฟ้า'!AE5</f>
        <v>64481.718513455096</v>
      </c>
      <c r="T13" s="283">
        <f>[5]คำนวณหน่วย!AN13-'[6]คำนวณ (รวมแต่ละอาคาร)'!$AD$8</f>
        <v>27451.86</v>
      </c>
      <c r="U13" s="429">
        <f>T13*'2567-บิลค่าไฟฟ้า'!AI5</f>
        <v>120362.4366720018</v>
      </c>
      <c r="V13" s="283">
        <f>[5]คำนวณหน่วย!AR13-'[6]คำนวณ (รวมแต่ละอาคาร)'!$AG$8</f>
        <v>17586.25</v>
      </c>
      <c r="W13" s="429">
        <f>V13*'2567-บิลค่าไฟฟ้า'!AM5</f>
        <v>77107.257991362494</v>
      </c>
      <c r="X13" s="283">
        <f>[5]คำนวณหน่วย!AV13-'[6]คำนวณ (รวมแต่ละอาคาร)'!$AJ$8</f>
        <v>12917.88</v>
      </c>
      <c r="Y13" s="284">
        <f>X13*'2567-บิลค่าไฟฟ้า'!AQ5</f>
        <v>56812.319395621198</v>
      </c>
      <c r="Z13" s="283">
        <f>[5]คำนวณหน่วย!AZ13-'[6]คำนวณ (รวมแต่ละอาคาร)'!$AM$8</f>
        <v>9052.7000000000007</v>
      </c>
      <c r="AA13" s="284">
        <f>Z13*'2567-บิลค่าไฟฟ้า'!AU5</f>
        <v>39602.389709704003</v>
      </c>
      <c r="AB13" s="283">
        <f>[5]คำนวณหน่วย!BD13-'[6]คำนวณ (รวมแต่ละอาคาร)'!$AP$8</f>
        <v>19987.2</v>
      </c>
      <c r="AC13" s="284">
        <f>AB13*'2567-บิลค่าไฟฟ้า'!AY5</f>
        <v>85187.456512704011</v>
      </c>
      <c r="AD13" s="272"/>
      <c r="AE13" s="273"/>
    </row>
    <row r="14" spans="1:35" x14ac:dyDescent="0.55000000000000004">
      <c r="A14" s="195">
        <f>[5]ตารางจด!A14</f>
        <v>10</v>
      </c>
      <c r="B14" s="206" t="str">
        <f>[5]ตารางจด!B14</f>
        <v>สนามกีฬาอินทนิล (อัฒจัททร์ 2 หลัง)</v>
      </c>
      <c r="C14" s="391">
        <f>[5]ตารางจด!C14</f>
        <v>0</v>
      </c>
      <c r="D14" s="195">
        <f>[5]ตารางจด!D14</f>
        <v>80</v>
      </c>
      <c r="E14" s="213">
        <f>[5]ตารางจด!E14</f>
        <v>8279819</v>
      </c>
      <c r="F14" s="283">
        <f>[5]คำนวณหน่วย!L14-'[6]คำนวณ (รวมแต่ละอาคาร)'!I$13</f>
        <v>1990.5300000000002</v>
      </c>
      <c r="G14" s="284">
        <f>F14*'2567-บิลค่าไฟฟ้า'!$G$5</f>
        <v>8473.1493839643008</v>
      </c>
      <c r="H14" s="283">
        <f>[5]คำนวณหน่วย!P14-'[6]คำนวณ (รวมแต่ละอาคาร)'!L$13</f>
        <v>1420.96</v>
      </c>
      <c r="I14" s="284">
        <f>H14*'2567-บิลค่าไฟฟ้า'!K$5</f>
        <v>6213.2962324159998</v>
      </c>
      <c r="J14" s="283">
        <f>[5]คำนวณหน่วย!T14-'[6]คำนวณ (รวมแต่ละอาคาร)'!$O$13</f>
        <v>1190.94</v>
      </c>
      <c r="K14" s="284">
        <f>J14*'2567-บิลค่าไฟฟ้า'!$O$5</f>
        <v>5187.1099562418003</v>
      </c>
      <c r="L14" s="283">
        <f>[5]คำนวณหน่วย!X14-'[6]คำนวณ (รวมแต่ละอาคาร)'!$R$13</f>
        <v>1089.47</v>
      </c>
      <c r="M14" s="429">
        <f>L14*'2567-บิลค่าไฟฟ้า'!$S$5</f>
        <v>4871.5469980086</v>
      </c>
      <c r="N14" s="283">
        <f>[5]คำนวณหน่วย!AB14-'[6]คำนวณ (รวมแต่ละอาคาร)'!$U$13</f>
        <v>1120.93</v>
      </c>
      <c r="O14" s="429">
        <f>N14*'2567-บิลค่าไฟฟ้า'!$W$5</f>
        <v>4917.3169095769999</v>
      </c>
      <c r="P14" s="285">
        <f>[5]คำนวณหน่วย!AF14-'[6]คำนวณ (รวมแต่ละอาคาร)'!$X$13</f>
        <v>879.25</v>
      </c>
      <c r="Q14" s="429">
        <f>P14*'2567-บิลค่าไฟฟ้า'!$AA$5</f>
        <v>3821.2390082125003</v>
      </c>
      <c r="R14" s="283">
        <f>[5]คำนวณหน่วย!AJ14-'[6]คำนวณ (รวมแต่ละอาคาร)'!$AA$13</f>
        <v>1234.93</v>
      </c>
      <c r="S14" s="429">
        <f>R14*'2567-บิลค่าไฟฟ้า'!$AE$5</f>
        <v>5519.4370552309001</v>
      </c>
      <c r="T14" s="283">
        <f>[5]คำนวณหน่วย!AN14-'[6]คำนวณ (รวมแต่ละอาคาร)'!$AD$13</f>
        <v>721.74</v>
      </c>
      <c r="U14" s="429">
        <f>T14*'2567-บิลค่าไฟฟ้า'!AI$5</f>
        <v>3164.4626281661999</v>
      </c>
      <c r="V14" s="283">
        <f>[5]คำนวณหน่วย!AR14-'[6]คำนวณ (รวมแต่ละอาคาร)'!$AG$13</f>
        <v>755.71</v>
      </c>
      <c r="W14" s="429">
        <f>V14*'2567-บิลค่าไฟฟ้า'!AM$5</f>
        <v>3313.4253144731001</v>
      </c>
      <c r="X14" s="283">
        <f>[5]คำนวณหน่วย!AV14-'[6]คำนวณ (รวมแต่ละอาคาร)'!$AJ$13</f>
        <v>657.04</v>
      </c>
      <c r="Y14" s="284">
        <f>X14*'2567-บิลค่าไฟฟ้า'!AQ$5</f>
        <v>2889.6356318296002</v>
      </c>
      <c r="Z14" s="283">
        <f>[5]คำนวณหน่วย!AZ14-'[6]คำนวณ (รวมแต่ละอาคาร)'!$AM$13</f>
        <v>655.17000000000007</v>
      </c>
      <c r="AA14" s="284">
        <f>Z14*'2567-บิลค่าไฟฟ้า'!AU$5</f>
        <v>2866.1391260184005</v>
      </c>
      <c r="AB14" s="283">
        <f>[5]คำนวณหน่วย!BD14-'[6]คำนวณ (รวมแต่ละอาคาร)'!$AP$13</f>
        <v>475.47</v>
      </c>
      <c r="AC14" s="284">
        <f>AB14*'2567-บิลค่าไฟฟ้า'!AY$5</f>
        <v>2026.5009580179003</v>
      </c>
      <c r="AD14" s="272"/>
      <c r="AE14" s="273"/>
    </row>
    <row r="15" spans="1:35" x14ac:dyDescent="0.55000000000000004">
      <c r="A15" s="274">
        <f>[5]ตารางจด!A15</f>
        <v>0</v>
      </c>
      <c r="B15" s="394" t="str">
        <f>[5]ตารางจด!B15</f>
        <v>อาคารสปอร์ตคอมเพล็กซ์</v>
      </c>
      <c r="C15" s="390">
        <f>[5]ตารางจด!C15</f>
        <v>0</v>
      </c>
      <c r="D15" s="274">
        <f>[5]ตารางจด!D15</f>
        <v>0</v>
      </c>
      <c r="E15" s="275">
        <f>[5]ตารางจด!E15</f>
        <v>0</v>
      </c>
      <c r="F15" s="276">
        <f>[5]คำนวณหน่วย!L15</f>
        <v>4589.1000000000022</v>
      </c>
      <c r="G15" s="277">
        <f>[5]คำนวณหน่วย!M15</f>
        <v>19549.56600000001</v>
      </c>
      <c r="H15" s="276">
        <f>[5]คำนวณหน่วย!P15</f>
        <v>2530.0999999999985</v>
      </c>
      <c r="I15" s="277">
        <f>[5]คำนวณหน่วย!Q15</f>
        <v>11056.536999999995</v>
      </c>
      <c r="J15" s="276">
        <f>[5]คำนวณหน่วย!T15</f>
        <v>2460.6999999999971</v>
      </c>
      <c r="K15" s="277">
        <f>[5]คำนวณหน่วย!U15</f>
        <v>10728.651999999987</v>
      </c>
      <c r="L15" s="276">
        <f>[5]คำนวณหน่วย!X15</f>
        <v>3711.7000000000044</v>
      </c>
      <c r="M15" s="427">
        <f>[5]คำนวณหน่วย!Y15</f>
        <v>16591.299000000017</v>
      </c>
      <c r="N15" s="276">
        <f>[5]คำนวณหน่วย!AB15</f>
        <v>2461.4000000000015</v>
      </c>
      <c r="O15" s="427">
        <f>[5]คำนวณหน่วย!AC15</f>
        <v>10805.546000000006</v>
      </c>
      <c r="P15" s="278">
        <f>[5]คำนวณหน่วย!AF15</f>
        <v>2659.5</v>
      </c>
      <c r="Q15" s="427">
        <f>[5]คำนวณหน่วย!AG15</f>
        <v>11568.824999999999</v>
      </c>
      <c r="R15" s="276">
        <f>[5]คำนวณหน่วย!AJ15</f>
        <v>5956.2999999999956</v>
      </c>
      <c r="S15" s="427">
        <f>[5]คำนวณหน่วย!AK15</f>
        <v>26624.660999999978</v>
      </c>
      <c r="T15" s="276">
        <f>[5]คำนวณหน่วย!AN15</f>
        <v>6351.0999999999985</v>
      </c>
      <c r="U15" s="427">
        <f>[5]คำนวณหน่วย!AO15</f>
        <v>27817.817999999992</v>
      </c>
      <c r="V15" s="276">
        <f>[5]คำนวณหน่วย!AR15</f>
        <v>9730.8000000000029</v>
      </c>
      <c r="W15" s="427">
        <f>[5]คำนวณหน่วย!AS15</f>
        <v>42620.90400000001</v>
      </c>
      <c r="X15" s="276">
        <f>[5]คำนวณหน่วย!AV15</f>
        <v>3303.3000000000029</v>
      </c>
      <c r="Y15" s="277">
        <f>[5]คำนวณหน่วย!AW15</f>
        <v>14534.520000000013</v>
      </c>
      <c r="Z15" s="276">
        <f>[5]คำนวณหน่วย!AZ15</f>
        <v>4102.3000000000029</v>
      </c>
      <c r="AA15" s="277">
        <f>[5]คำนวณหน่วย!BA15</f>
        <v>17927.051000000014</v>
      </c>
      <c r="AB15" s="276">
        <f>[5]คำนวณหน่วย!BD15</f>
        <v>6156</v>
      </c>
      <c r="AC15" s="277">
        <f>[5]คำนวณหน่วย!BE15</f>
        <v>26224.559999999998</v>
      </c>
      <c r="AD15" s="272"/>
      <c r="AE15" s="273"/>
    </row>
    <row r="16" spans="1:35" x14ac:dyDescent="0.55000000000000004">
      <c r="A16" s="274">
        <f>[5]ตารางจด!A16</f>
        <v>11</v>
      </c>
      <c r="B16" s="394" t="str">
        <f>[5]ตารางจด!B16</f>
        <v>โรงประปา 2</v>
      </c>
      <c r="C16" s="390">
        <f>[5]ตารางจด!C16</f>
        <v>0</v>
      </c>
      <c r="D16" s="274">
        <f>[5]ตารางจด!D16</f>
        <v>80</v>
      </c>
      <c r="E16" s="275">
        <f>[5]ตารางจด!E16</f>
        <v>9846196</v>
      </c>
      <c r="F16" s="276">
        <f>[5]คำนวณหน่วย!L16</f>
        <v>2000</v>
      </c>
      <c r="G16" s="277">
        <f>[5]คำนวณหน่วย!M16</f>
        <v>8520</v>
      </c>
      <c r="H16" s="276">
        <f>[5]คำนวณหน่วย!P16</f>
        <v>2640</v>
      </c>
      <c r="I16" s="277">
        <f>[5]คำนวณหน่วย!Q16</f>
        <v>11536.800000000001</v>
      </c>
      <c r="J16" s="276">
        <f>[5]คำนวณหน่วย!T16</f>
        <v>2400</v>
      </c>
      <c r="K16" s="277">
        <f>[5]คำนวณหน่วย!U16</f>
        <v>10464</v>
      </c>
      <c r="L16" s="276">
        <f>[5]คำนวณหน่วย!X16</f>
        <v>3840</v>
      </c>
      <c r="M16" s="427">
        <f>[5]คำนวณหน่วย!Y16</f>
        <v>17164.8</v>
      </c>
      <c r="N16" s="276">
        <f>[5]คำนวณหน่วย!AB16</f>
        <v>800</v>
      </c>
      <c r="O16" s="427">
        <f>[5]คำนวณหน่วย!AC16</f>
        <v>3511.9999999999995</v>
      </c>
      <c r="P16" s="278">
        <f>[5]คำนวณหน่วย!AF16</f>
        <v>160</v>
      </c>
      <c r="Q16" s="427">
        <f>[5]คำนวณหน่วย!AG16</f>
        <v>696</v>
      </c>
      <c r="R16" s="276">
        <f>[5]คำนวณหน่วย!AJ16</f>
        <v>560</v>
      </c>
      <c r="S16" s="427">
        <f>[5]คำนวณหน่วย!AK16</f>
        <v>2503.1999999999998</v>
      </c>
      <c r="T16" s="276">
        <f>[5]คำนวณหน่วย!AN16</f>
        <v>960</v>
      </c>
      <c r="U16" s="427">
        <f>[5]คำนวณหน่วย!AO16</f>
        <v>4204.8</v>
      </c>
      <c r="V16" s="276">
        <f>[5]คำนวณหน่วย!AR16</f>
        <v>1680</v>
      </c>
      <c r="W16" s="427">
        <f>[5]คำนวณหน่วย!AS16</f>
        <v>7358.4</v>
      </c>
      <c r="X16" s="276">
        <f>[5]คำนวณหน่วย!AV16</f>
        <v>2000</v>
      </c>
      <c r="Y16" s="277">
        <f>[5]คำนวณหน่วย!AW16</f>
        <v>8800</v>
      </c>
      <c r="Z16" s="276">
        <f>[5]คำนวณหน่วย!AZ16</f>
        <v>2320</v>
      </c>
      <c r="AA16" s="277">
        <f>[5]คำนวณหน่วย!BA16</f>
        <v>10138.4</v>
      </c>
      <c r="AB16" s="276">
        <f>[5]คำนวณหน่วย!BD16</f>
        <v>800</v>
      </c>
      <c r="AC16" s="277">
        <f>[5]คำนวณหน่วย!BE16</f>
        <v>3408</v>
      </c>
      <c r="AD16" s="272"/>
      <c r="AE16" s="273"/>
    </row>
    <row r="17" spans="1:36" s="172" customFormat="1" x14ac:dyDescent="0.55000000000000004">
      <c r="A17" s="274">
        <f>[5]ตารางจด!A17</f>
        <v>12</v>
      </c>
      <c r="B17" s="394" t="str">
        <f>[5]ตารางจด!B17</f>
        <v>อาคารเรือนธรรม</v>
      </c>
      <c r="C17" s="390">
        <f>[5]ตารางจด!C17</f>
        <v>0</v>
      </c>
      <c r="D17" s="274">
        <f>[5]ตารางจด!D17</f>
        <v>1</v>
      </c>
      <c r="E17" s="275">
        <f>[5]ตารางจด!E17</f>
        <v>9100349</v>
      </c>
      <c r="F17" s="332">
        <f>[5]คำนวณหน่วย!L17</f>
        <v>377</v>
      </c>
      <c r="G17" s="333">
        <f>[5]คำนวณหน่วย!M17</f>
        <v>1606.02</v>
      </c>
      <c r="H17" s="332">
        <f>[5]คำนวณหน่วย!P17</f>
        <v>446</v>
      </c>
      <c r="I17" s="333">
        <f>[5]คำนวณหน่วย!Q17</f>
        <v>1949.02</v>
      </c>
      <c r="J17" s="332">
        <f>[5]คำนวณหน่วย!T17</f>
        <v>538</v>
      </c>
      <c r="K17" s="333">
        <f>[5]คำนวณหน่วย!U17</f>
        <v>2345.6800000000003</v>
      </c>
      <c r="L17" s="332">
        <f>[5]คำนวณหน่วย!X17</f>
        <v>696</v>
      </c>
      <c r="M17" s="428">
        <f>[5]คำนวณหน่วย!Y17</f>
        <v>3111.12</v>
      </c>
      <c r="N17" s="332">
        <f>[5]คำนวณหน่วย!AB17</f>
        <v>364</v>
      </c>
      <c r="O17" s="428">
        <f>[5]คำนวณหน่วย!AC17</f>
        <v>1597.9599999999998</v>
      </c>
      <c r="P17" s="334">
        <f>[5]คำนวณหน่วย!AF17</f>
        <v>381</v>
      </c>
      <c r="Q17" s="428">
        <f>[5]คำนวณหน่วย!AG17</f>
        <v>1657.35</v>
      </c>
      <c r="R17" s="332">
        <f>[5]คำนวณหน่วย!AJ17</f>
        <v>382</v>
      </c>
      <c r="S17" s="428">
        <f>[5]คำนวณหน่วย!AK17</f>
        <v>1707.54</v>
      </c>
      <c r="T17" s="332">
        <f>[5]คำนวณหน่วย!AN17</f>
        <v>364</v>
      </c>
      <c r="U17" s="428">
        <f>[5]คำนวณหน่วย!AO17</f>
        <v>1594.32</v>
      </c>
      <c r="V17" s="332">
        <f>[5]คำนวณหน่วย!AR17</f>
        <v>392</v>
      </c>
      <c r="W17" s="428">
        <f>[5]คำนวณหน่วย!AS17</f>
        <v>1716.96</v>
      </c>
      <c r="X17" s="332">
        <f>[5]คำนวณหน่วย!AV17</f>
        <v>385</v>
      </c>
      <c r="Y17" s="333">
        <f>[5]คำนวณหน่วย!AW17</f>
        <v>1694.0000000000002</v>
      </c>
      <c r="Z17" s="332">
        <f>[5]คำนวณหน่วย!AZ17</f>
        <v>532</v>
      </c>
      <c r="AA17" s="333">
        <f>[5]คำนวณหน่วย!BA17</f>
        <v>2324.84</v>
      </c>
      <c r="AB17" s="332">
        <f>[5]คำนวณหน่วย!BD17</f>
        <v>312</v>
      </c>
      <c r="AC17" s="333">
        <f>[5]คำนวณหน่วย!BE17</f>
        <v>1329.12</v>
      </c>
      <c r="AD17" s="279"/>
      <c r="AE17" s="280"/>
      <c r="AF17" s="281"/>
    </row>
    <row r="18" spans="1:36" x14ac:dyDescent="0.55000000000000004">
      <c r="A18" s="274">
        <f>[5]ตารางจด!A18</f>
        <v>13</v>
      </c>
      <c r="B18" s="394" t="str">
        <f>[5]ตารางจด!B18</f>
        <v>อาคารพิพิธภัณฑ์เกษตรไทย</v>
      </c>
      <c r="C18" s="390">
        <f>[5]ตารางจด!C18</f>
        <v>0</v>
      </c>
      <c r="D18" s="274">
        <f>[5]ตารางจด!D18</f>
        <v>1</v>
      </c>
      <c r="E18" s="275">
        <f>[5]ตารางจด!E18</f>
        <v>8011304</v>
      </c>
      <c r="F18" s="276">
        <f>[5]คำนวณหน่วย!L18</f>
        <v>180</v>
      </c>
      <c r="G18" s="277">
        <f>[5]คำนวณหน่วย!M18</f>
        <v>766.8</v>
      </c>
      <c r="H18" s="276">
        <f>[5]คำนวณหน่วย!P18</f>
        <v>329</v>
      </c>
      <c r="I18" s="277">
        <f>[5]คำนวณหน่วย!Q18</f>
        <v>1437.73</v>
      </c>
      <c r="J18" s="276">
        <f>[5]คำนวณหน่วย!T18</f>
        <v>430</v>
      </c>
      <c r="K18" s="277">
        <f>[5]คำนวณหน่วย!U18</f>
        <v>1874.8000000000002</v>
      </c>
      <c r="L18" s="276">
        <f>[5]คำนวณหน่วย!X18</f>
        <v>267</v>
      </c>
      <c r="M18" s="427">
        <f>[5]คำนวณหน่วย!Y18</f>
        <v>1193.49</v>
      </c>
      <c r="N18" s="276">
        <f>[5]คำนวณหน่วย!AB18</f>
        <v>321</v>
      </c>
      <c r="O18" s="427">
        <f>[5]คำนวณหน่วย!AC18</f>
        <v>1409.1899999999998</v>
      </c>
      <c r="P18" s="278">
        <f>[5]คำนวณหน่วย!AF18</f>
        <v>221</v>
      </c>
      <c r="Q18" s="427">
        <f>[5]คำนวณหน่วย!AG18</f>
        <v>961.34999999999991</v>
      </c>
      <c r="R18" s="276">
        <f>[5]คำนวณหน่วย!AJ18</f>
        <v>244</v>
      </c>
      <c r="S18" s="427">
        <f>[5]คำนวณหน่วย!AK18</f>
        <v>1090.6799999999998</v>
      </c>
      <c r="T18" s="276">
        <f>[5]คำนวณหน่วย!AN18</f>
        <v>217</v>
      </c>
      <c r="U18" s="427">
        <f>[5]คำนวณหน่วย!AO18</f>
        <v>950.45999999999992</v>
      </c>
      <c r="V18" s="276">
        <f>[5]คำนวณหน่วย!AR18</f>
        <v>200</v>
      </c>
      <c r="W18" s="427">
        <f>[5]คำนวณหน่วย!AS18</f>
        <v>876</v>
      </c>
      <c r="X18" s="276">
        <f>[5]คำนวณหน่วย!AV18</f>
        <v>367</v>
      </c>
      <c r="Y18" s="277">
        <f>[5]คำนวณหน่วย!AW18</f>
        <v>1614.8000000000002</v>
      </c>
      <c r="Z18" s="276">
        <f>[5]คำนวณหน่วย!AZ18</f>
        <v>372</v>
      </c>
      <c r="AA18" s="277">
        <f>[5]คำนวณหน่วย!BA18</f>
        <v>1625.64</v>
      </c>
      <c r="AB18" s="276">
        <f>[5]คำนวณหน่วย!BD18</f>
        <v>318</v>
      </c>
      <c r="AC18" s="277">
        <f>[5]คำนวณหน่วย!BE18</f>
        <v>1354.6799999999998</v>
      </c>
      <c r="AD18" s="272"/>
      <c r="AE18" s="273"/>
    </row>
    <row r="19" spans="1:36" x14ac:dyDescent="0.55000000000000004">
      <c r="A19" s="195">
        <f>[5]ตารางจด!A19</f>
        <v>14</v>
      </c>
      <c r="B19" s="206" t="str">
        <f>[5]ตารางจด!B19</f>
        <v>อาคารเรียนรวมแม่โจ้ 70 ปี</v>
      </c>
      <c r="C19" s="391">
        <f>[5]ตารางจด!C19</f>
        <v>0</v>
      </c>
      <c r="D19" s="195">
        <f>[5]ตารางจด!D19</f>
        <v>200</v>
      </c>
      <c r="E19" s="213">
        <f>[5]ตารางจด!E19</f>
        <v>27425</v>
      </c>
      <c r="F19" s="283">
        <f>[5]คำนวณหน่วย!L19-('[6]คำนวณ (รวมแต่ละอาคาร)'!I21+'[6]คำนวณ (รวมแต่ละอาคาร)'!I158)</f>
        <v>32906.239999999998</v>
      </c>
      <c r="G19" s="284">
        <f>F19*'2567-บิลค่าไฟฟ้า'!$G$5</f>
        <v>140072.98919613438</v>
      </c>
      <c r="H19" s="283">
        <f>[5]คำนวณหน่วย!P19-('[6]คำนวณ (รวมแต่ละอาคาร)'!L21+'[6]คำนวณ (รวมแต่ละอาคาร)'!L158)</f>
        <v>31461.760000000002</v>
      </c>
      <c r="I19" s="284">
        <f>H19*'2567-บิลค่าไฟฟ้า'!K$5</f>
        <v>137569.83650009602</v>
      </c>
      <c r="J19" s="283">
        <f>[5]คำนวณหน่วย!T19-('[6]คำนวณ (รวมแต่ละอาคาร)'!O21+'[6]คำนวณ (รวมแต่ละอาคาร)'!O158)</f>
        <v>37054.94</v>
      </c>
      <c r="K19" s="284">
        <f>J19*'2567-บิลค่าไฟฟ้า'!$O$5</f>
        <v>161391.8822123218</v>
      </c>
      <c r="L19" s="283">
        <f>[5]คำนวณหน่วย!X19-('[6]คำนวณ (รวมแต่ละอาคาร)'!R21+'[6]คำนวณ (รวมแต่ละอาคาร)'!R158)</f>
        <v>16958.95</v>
      </c>
      <c r="M19" s="429">
        <f>L19*'2567-บิลค่าไฟฟ้า'!$S$5</f>
        <v>75831.663067250993</v>
      </c>
      <c r="N19" s="283">
        <f>[5]คำนวณหน่วย!AB19-('[6]คำนวณ (รวมแต่ละอาคาร)'!U21+'[6]คำนวณ (รวมแต่ละอาคาร)'!U158)</f>
        <v>20673.79</v>
      </c>
      <c r="O19" s="429">
        <f>N19*'2567-บิลค่าไฟฟ้า'!$W$5</f>
        <v>90692.172706630998</v>
      </c>
      <c r="P19" s="285">
        <f>[5]คำนวณหน่วย!AF19-('[6]คำนวณ (รวมแต่ละอาคาร)'!X21+'[6]คำนวณ (รวมแต่ละอาคาร)'!X158)</f>
        <v>2111.63</v>
      </c>
      <c r="Q19" s="429">
        <f>P19*'2567-บิลค่าไฟฟ้า'!$AA$5</f>
        <v>9177.1884298115001</v>
      </c>
      <c r="R19" s="283">
        <f>[5]คำนวณหน่วย!AJ19-('[6]คำนวณ (รวมแต่ละอาคาร)'!AA21+'[6]คำนวณ (รวมแต่ละอาคาร)'!AA158)</f>
        <v>51015.83</v>
      </c>
      <c r="S19" s="429">
        <f>R19*'2567-บิลค่าไฟฟ้า'!$AE$5</f>
        <v>228011.8407564479</v>
      </c>
      <c r="T19" s="283">
        <f>[5]คำนวณหน่วย!AN19-('[6]คำนวณ (รวมแต่ละอาคาร)'!AD21+'[6]คำนวณ (รวมแต่ละอาคาร)'!AD158)</f>
        <v>35169.9</v>
      </c>
      <c r="U19" s="429">
        <f>T19*'2567-บิลค่าไฟฟ้า'!AI$5</f>
        <v>154202.114592987</v>
      </c>
      <c r="V19" s="283">
        <f>[5]คำนวณหน่วย!AR19-('[6]คำนวณ (รวมแต่ละอาคาร)'!AG21+'[6]คำนวณ (รวมแต่ละอาคาร)'!AG158)</f>
        <v>45700.639999999999</v>
      </c>
      <c r="W19" s="429">
        <f>V19*'2567-บิลค่าไฟฟ้า'!AM$5</f>
        <v>200375.35226955041</v>
      </c>
      <c r="X19" s="283">
        <f>[5]คำนวณหน่วย!AV19-('[6]คำนวณ (รวมแต่ละอาคาร)'!AJ21+'[6]คำนวณ (รวมแต่ละอาคาร)'!AJ158)</f>
        <v>42584.72</v>
      </c>
      <c r="Y19" s="284">
        <f>X19*'2567-บิลค่าไฟฟ้า'!AQ$5</f>
        <v>187285.89474535282</v>
      </c>
      <c r="Z19" s="283">
        <f>[5]คำนวณหน่วย!AZ19-('[6]คำนวณ (รวมแต่ละอาคาร)'!AM21+'[6]คำนวณ (รวมแต่ละอาคาร)'!AM158)</f>
        <v>25931.48</v>
      </c>
      <c r="AA19" s="284">
        <f>Z19*'2567-บิลค่าไฟฟ้า'!AU$5</f>
        <v>113441.13653488961</v>
      </c>
      <c r="AB19" s="283">
        <f>[5]คำนวณหน่วย!BD19-('[6]คำนวณ (รวมแต่ละอาคาร)'!AP21+'[6]คำนวณ (รวมแต่ละอาคาร)'!AP158)</f>
        <v>26188.01</v>
      </c>
      <c r="AC19" s="284">
        <f>AB19*'2567-บิลค่าไฟฟ้า'!AY$5</f>
        <v>111615.9323481657</v>
      </c>
      <c r="AD19" s="272"/>
      <c r="AE19" s="273"/>
    </row>
    <row r="20" spans="1:36" x14ac:dyDescent="0.55000000000000004">
      <c r="A20" s="195">
        <f>[5]ตารางจด!A20</f>
        <v>15</v>
      </c>
      <c r="B20" s="206" t="str">
        <f>[5]ตารางจด!B20</f>
        <v>อาคารเฉลิมพระเกียรติสมเด็จพระเทพรัตนราชสุดา</v>
      </c>
      <c r="C20" s="391">
        <f>[5]ตารางจด!C20</f>
        <v>0</v>
      </c>
      <c r="D20" s="195">
        <f>[5]ตารางจด!D20</f>
        <v>600</v>
      </c>
      <c r="E20" s="213">
        <f>[5]ตารางจด!E20</f>
        <v>8562045</v>
      </c>
      <c r="F20" s="207">
        <f>[5]คำนวณหน่วย!L20</f>
        <v>20790.400000000001</v>
      </c>
      <c r="G20" s="282">
        <f>[5]คำนวณหน่วย!M20</f>
        <v>88567.104000000007</v>
      </c>
      <c r="H20" s="207">
        <f>[5]คำนวณหน่วย!P20</f>
        <v>22913.62</v>
      </c>
      <c r="I20" s="282">
        <f>[5]คำนวณหน่วย!Q20</f>
        <v>100132.5194</v>
      </c>
      <c r="J20" s="207">
        <f>[5]คำนวณหน่วย!T20</f>
        <v>33335.589999999997</v>
      </c>
      <c r="K20" s="282">
        <f>[5]คำนวณหน่วย!U20</f>
        <v>145343.17239999998</v>
      </c>
      <c r="L20" s="207">
        <f>[5]คำนวณหน่วย!X20</f>
        <v>35918.89</v>
      </c>
      <c r="M20" s="72">
        <f>[5]คำนวณหน่วย!Y20</f>
        <v>160557.43829999998</v>
      </c>
      <c r="N20" s="207">
        <f>[5]คำนวณหน่วย!AB20</f>
        <v>40619.65</v>
      </c>
      <c r="O20" s="72">
        <f>[5]คำนวณหน่วย!AC20</f>
        <v>178320.2635</v>
      </c>
      <c r="P20" s="214">
        <f>[5]คำนวณหน่วย!AF20</f>
        <v>35454.080000000002</v>
      </c>
      <c r="Q20" s="72">
        <f>[5]คำนวณหน่วย!AG20</f>
        <v>154225.24799999999</v>
      </c>
      <c r="R20" s="207">
        <f>[5]คำนวณหน่วย!AJ20</f>
        <v>39560.269999999997</v>
      </c>
      <c r="S20" s="72">
        <f>[5]คำนวณหน่วย!AK20</f>
        <v>176834.40689999997</v>
      </c>
      <c r="T20" s="207">
        <f>[5]คำนวณหน่วย!AN20</f>
        <v>37745.519999999997</v>
      </c>
      <c r="U20" s="72">
        <f>[5]คำนวณหน่วย!AO20</f>
        <v>165325.37759999998</v>
      </c>
      <c r="V20" s="207">
        <f>[5]คำนวณหน่วย!AR20</f>
        <v>36835.01</v>
      </c>
      <c r="W20" s="72">
        <f>[5]คำนวณหน่วย!AS20</f>
        <v>161337.3438</v>
      </c>
      <c r="X20" s="207">
        <f>[5]คำนวณหน่วย!AV20</f>
        <v>32478.639999999999</v>
      </c>
      <c r="Y20" s="282">
        <f>[5]คำนวณหน่วย!AW20</f>
        <v>142906.016</v>
      </c>
      <c r="Z20" s="207">
        <f>[5]คำนวณหน่วย!AZ20</f>
        <v>24157.83</v>
      </c>
      <c r="AA20" s="282">
        <f>[5]คำนวณหน่วย!BA20</f>
        <v>105569.71710000001</v>
      </c>
      <c r="AB20" s="207">
        <f>[5]คำนวณหน่วย!BD20</f>
        <v>20165.89</v>
      </c>
      <c r="AC20" s="282">
        <f>[5]คำนวณหน่วย!BE20</f>
        <v>85906.691399999996</v>
      </c>
      <c r="AD20" s="272"/>
      <c r="AE20" s="273"/>
    </row>
    <row r="21" spans="1:36" x14ac:dyDescent="0.55000000000000004">
      <c r="A21" s="274">
        <f>[5]ตารางจด!A21</f>
        <v>16</v>
      </c>
      <c r="B21" s="394" t="str">
        <f>[5]ตารางจด!B21</f>
        <v>อาคารเรือนกระจก</v>
      </c>
      <c r="C21" s="390">
        <f>[5]ตารางจด!C21</f>
        <v>0</v>
      </c>
      <c r="D21" s="274">
        <f>[5]ตารางจด!D21</f>
        <v>1</v>
      </c>
      <c r="E21" s="275">
        <f>[5]ตารางจด!E21</f>
        <v>9841446</v>
      </c>
      <c r="F21" s="276">
        <f>[5]คำนวณหน่วย!L21</f>
        <v>0</v>
      </c>
      <c r="G21" s="277">
        <f>[5]คำนวณหน่วย!M21</f>
        <v>0</v>
      </c>
      <c r="H21" s="276">
        <f>[5]คำนวณหน่วย!P21</f>
        <v>0</v>
      </c>
      <c r="I21" s="277">
        <f>[5]คำนวณหน่วย!Q21</f>
        <v>0</v>
      </c>
      <c r="J21" s="276">
        <f>[5]คำนวณหน่วย!T21</f>
        <v>0</v>
      </c>
      <c r="K21" s="277">
        <f>[5]คำนวณหน่วย!U21</f>
        <v>0</v>
      </c>
      <c r="L21" s="276">
        <f>[5]คำนวณหน่วย!X21</f>
        <v>0</v>
      </c>
      <c r="M21" s="427">
        <f>[5]คำนวณหน่วย!Y21</f>
        <v>0</v>
      </c>
      <c r="N21" s="276">
        <f>[5]คำนวณหน่วย!AB21</f>
        <v>0</v>
      </c>
      <c r="O21" s="427">
        <f>[5]คำนวณหน่วย!AC21</f>
        <v>0</v>
      </c>
      <c r="P21" s="278">
        <f>[5]คำนวณหน่วย!AF21</f>
        <v>0</v>
      </c>
      <c r="Q21" s="427">
        <f>[5]คำนวณหน่วย!AG21</f>
        <v>0</v>
      </c>
      <c r="R21" s="276">
        <f>[5]คำนวณหน่วย!AJ21</f>
        <v>0</v>
      </c>
      <c r="S21" s="427">
        <f>[5]คำนวณหน่วย!AK21</f>
        <v>0</v>
      </c>
      <c r="T21" s="276">
        <f>[5]คำนวณหน่วย!AN21</f>
        <v>0</v>
      </c>
      <c r="U21" s="427">
        <f>[5]คำนวณหน่วย!AO21</f>
        <v>0</v>
      </c>
      <c r="V21" s="276">
        <f>[5]คำนวณหน่วย!AR21</f>
        <v>0</v>
      </c>
      <c r="W21" s="427">
        <f>[5]คำนวณหน่วย!AS21</f>
        <v>0</v>
      </c>
      <c r="X21" s="276">
        <f>[5]คำนวณหน่วย!AV21</f>
        <v>0</v>
      </c>
      <c r="Y21" s="277">
        <f>[5]คำนวณหน่วย!AW21</f>
        <v>0</v>
      </c>
      <c r="Z21" s="276">
        <f>[5]คำนวณหน่วย!AZ21</f>
        <v>0</v>
      </c>
      <c r="AA21" s="277">
        <f>[5]คำนวณหน่วย!BA21</f>
        <v>0</v>
      </c>
      <c r="AB21" s="276">
        <f>[5]คำนวณหน่วย!BD21</f>
        <v>0</v>
      </c>
      <c r="AC21" s="277">
        <f>[5]คำนวณหน่วย!BE21</f>
        <v>0</v>
      </c>
      <c r="AD21" s="272"/>
      <c r="AE21" s="273"/>
    </row>
    <row r="22" spans="1:36" x14ac:dyDescent="0.55000000000000004">
      <c r="A22" s="274">
        <f>[5]ตารางจด!A22</f>
        <v>17</v>
      </c>
      <c r="B22" s="394" t="str">
        <f>[5]ตารางจด!B22</f>
        <v>อาคาร 80 ปี</v>
      </c>
      <c r="C22" s="390" t="str">
        <f>[5]ตารางจด!C22</f>
        <v>GWh</v>
      </c>
      <c r="D22" s="274">
        <f>[5]ตารางจด!D22</f>
        <v>1000000</v>
      </c>
      <c r="E22" s="331" t="str">
        <f>[5]ตารางจด!E22</f>
        <v>Digital</v>
      </c>
      <c r="F22" s="283">
        <f>[5]คำนวณหน่วย!L22-'[6]คำนวณ (รวมแต่ละอาคาร)'!$I$25</f>
        <v>9294.0000000000091</v>
      </c>
      <c r="G22" s="284">
        <f>F22*'2567-บิลค่าไฟฟ้า'!$G$5</f>
        <v>39562.051501140042</v>
      </c>
      <c r="H22" s="283">
        <f>[5]คำนวณหน่วย!P22-'[6]คำนวณ (รวมแต่ละอาคาร)'!$L$25</f>
        <v>44109.99999999992</v>
      </c>
      <c r="I22" s="284">
        <f>H22*'2567-บิลค่าไฟฟ้า'!K$5</f>
        <v>192875.58890599964</v>
      </c>
      <c r="J22" s="283">
        <f>[5]คำนวณหน่วย!T22-'[6]คำนวณ (รวมแต่ละอาคาร)'!$O$25</f>
        <v>3799.9999999999045</v>
      </c>
      <c r="K22" s="284">
        <f>J22*'2567-บิลค่าไฟฟ้า'!$O$5</f>
        <v>16550.806785999583</v>
      </c>
      <c r="L22" s="283">
        <f>[5]คำนวณหน่วย!X22-'[6]คำนวณ (รวมแต่ละอาคาร)'!$R$25</f>
        <v>8771.0000000000091</v>
      </c>
      <c r="M22" s="429">
        <f>L22*'2567-บิลค่าไฟฟ้า'!$S$5</f>
        <v>39219.380725980038</v>
      </c>
      <c r="N22" s="283">
        <f>[5]คำนวณหน่วย!AB22-'[6]คำนวณ (รวมแต่ละอาคาร)'!$U$25</f>
        <v>8822.0000000000091</v>
      </c>
      <c r="O22" s="429">
        <f>N22*'2567-บิลค่าไฟฟ้า'!$W$5</f>
        <v>38700.516335800035</v>
      </c>
      <c r="P22" s="285">
        <f>[5]คำนวณหน่วย!AF22-'[6]คำนวณ (รวมแต่ละอาคาร)'!$X$25</f>
        <v>9090.0000000000091</v>
      </c>
      <c r="Q22" s="429">
        <f>P22*'2567-บิลค่าไฟฟ้า'!$AA$5</f>
        <v>39505.331344500039</v>
      </c>
      <c r="R22" s="283">
        <f>[5]คำนวณหน่วย!AJ22-'[6]คำนวณ (รวมแต่ละอาคาร)'!$AA$25</f>
        <v>37854.000000000036</v>
      </c>
      <c r="S22" s="429">
        <f>R22*'2567-บิลค่าไฟฟ้า'!$AE$5</f>
        <v>169185.92170302014</v>
      </c>
      <c r="T22" s="283">
        <f>[5]คำนวณหน่วย!AN22-'[6]คำนวณ (รวมแต่ละอาคาร)'!$AD$25</f>
        <v>27641.000000000025</v>
      </c>
      <c r="U22" s="429">
        <f>T22*'2567-บิลค่าไฟฟ้า'!AI$5</f>
        <v>121191.7193243301</v>
      </c>
      <c r="V22" s="283">
        <f>[5]คำนวณหน่วย!AR22-'[6]คำนวณ (รวมแต่ละอาคาร)'!$AG$25</f>
        <v>29188.000000000025</v>
      </c>
      <c r="W22" s="429">
        <f>V22*'2567-บิลค่าไฟฟ้า'!AM$5</f>
        <v>127975.3583766801</v>
      </c>
      <c r="X22" s="283">
        <f>[5]คำนวณหน่วย!AV22-'[6]คำนวณ (รวมแต่ละอาคาร)'!$AJ$25</f>
        <v>29209.000000000025</v>
      </c>
      <c r="Y22" s="284">
        <f>X22*'2567-บิลค่าไฟฟ้า'!AQ$5</f>
        <v>128460.01334791012</v>
      </c>
      <c r="Z22" s="283">
        <f>[5]คำนวณหน่วย!AZ22-'[6]คำนวณ (รวมแต่ละอาคาร)'!$AM$25</f>
        <v>8757.0000000000091</v>
      </c>
      <c r="AA22" s="284">
        <f>Z22*'2567-บิลค่าไฟฟ้า'!AU$5</f>
        <v>38308.80584664004</v>
      </c>
      <c r="AB22" s="283">
        <f>[5]คำนวณหน่วย!BD22-'[6]คำนวณ (รวมแต่ละอาคาร)'!$AP$25</f>
        <v>29181.000000000025</v>
      </c>
      <c r="AC22" s="284">
        <f>AB22*'2567-บิลค่าไฟฟ้า'!AY$5</f>
        <v>124372.35673317012</v>
      </c>
      <c r="AD22" s="272"/>
      <c r="AE22" s="273"/>
    </row>
    <row r="23" spans="1:36" x14ac:dyDescent="0.55000000000000004">
      <c r="A23" s="274">
        <f>[5]ตารางจด!A23</f>
        <v>18</v>
      </c>
      <c r="B23" s="394" t="str">
        <f>[5]ตารางจด!B23</f>
        <v>อาคารเกษตรทฤษฎีใหม่</v>
      </c>
      <c r="C23" s="390">
        <f>[5]ตารางจด!C23</f>
        <v>0</v>
      </c>
      <c r="D23" s="274">
        <f>[5]ตารางจด!D23</f>
        <v>1</v>
      </c>
      <c r="E23" s="275">
        <f>[5]ตารางจด!E23</f>
        <v>8573816</v>
      </c>
      <c r="F23" s="276">
        <f>[5]คำนวณหน่วย!L23</f>
        <v>297</v>
      </c>
      <c r="G23" s="277">
        <f>[5]คำนวณหน่วย!M23</f>
        <v>1265.22</v>
      </c>
      <c r="H23" s="276">
        <f>[5]คำนวณหน่วย!P23</f>
        <v>311</v>
      </c>
      <c r="I23" s="277">
        <f>[5]คำนวณหน่วย!Q23</f>
        <v>1359.07</v>
      </c>
      <c r="J23" s="276">
        <f>[5]คำนวณหน่วย!T23</f>
        <v>254</v>
      </c>
      <c r="K23" s="277">
        <f>[5]คำนวณหน่วย!U23</f>
        <v>1107.44</v>
      </c>
      <c r="L23" s="276">
        <f>[5]คำนวณหน่วย!X23</f>
        <v>248</v>
      </c>
      <c r="M23" s="427">
        <f>[5]คำนวณหน่วย!Y23</f>
        <v>1108.56</v>
      </c>
      <c r="N23" s="276">
        <f>[5]คำนวณหน่วย!AB23</f>
        <v>0</v>
      </c>
      <c r="O23" s="427">
        <f>[5]คำนวณหน่วย!AC23</f>
        <v>0</v>
      </c>
      <c r="P23" s="278">
        <f>[5]คำนวณหน่วย!AF23</f>
        <v>484</v>
      </c>
      <c r="Q23" s="427">
        <f>[5]คำนวณหน่วย!AG23</f>
        <v>2105.3999999999996</v>
      </c>
      <c r="R23" s="276">
        <f>[5]คำนวณหน่วย!AJ23</f>
        <v>207</v>
      </c>
      <c r="S23" s="427">
        <f>[5]คำนวณหน่วย!AK23</f>
        <v>925.29</v>
      </c>
      <c r="T23" s="276">
        <f>[5]คำนวณหน่วย!AN23</f>
        <v>362</v>
      </c>
      <c r="U23" s="427">
        <f>[5]คำนวณหน่วย!AO23</f>
        <v>1585.56</v>
      </c>
      <c r="V23" s="276">
        <f>[5]คำนวณหน่วย!AR23</f>
        <v>222</v>
      </c>
      <c r="W23" s="427">
        <f>[5]คำนวณหน่วย!AS23</f>
        <v>972.36</v>
      </c>
      <c r="X23" s="276">
        <f>[5]คำนวณหน่วย!AV23</f>
        <v>169</v>
      </c>
      <c r="Y23" s="277">
        <f>[5]คำนวณหน่วย!AW23</f>
        <v>743.6</v>
      </c>
      <c r="Z23" s="276">
        <f>[5]คำนวณหน่วย!AZ23</f>
        <v>264</v>
      </c>
      <c r="AA23" s="277">
        <f>[5]คำนวณหน่วย!BA23</f>
        <v>1153.68</v>
      </c>
      <c r="AB23" s="276">
        <f>[5]คำนวณหน่วย!BD23</f>
        <v>234</v>
      </c>
      <c r="AC23" s="277">
        <f>[5]คำนวณหน่วย!BE23</f>
        <v>996.83999999999992</v>
      </c>
      <c r="AD23" s="272"/>
      <c r="AE23" s="273"/>
    </row>
    <row r="24" spans="1:36" x14ac:dyDescent="0.55000000000000004">
      <c r="A24" s="274">
        <f>[5]ตารางจด!A24</f>
        <v>19</v>
      </c>
      <c r="B24" s="394" t="str">
        <f>[5]ตารางจด!B24</f>
        <v>อาคารโรงสูบน้ำแรงดันต่ำ</v>
      </c>
      <c r="C24" s="390">
        <f>[5]ตารางจด!C24</f>
        <v>0</v>
      </c>
      <c r="D24" s="274">
        <f>[5]ตารางจด!D24</f>
        <v>1</v>
      </c>
      <c r="E24" s="275">
        <f>[5]ตารางจด!E24</f>
        <v>8573823</v>
      </c>
      <c r="F24" s="276">
        <f>[5]คำนวณหน่วย!L24</f>
        <v>3132</v>
      </c>
      <c r="G24" s="277">
        <f>[5]คำนวณหน่วย!M24</f>
        <v>13342.32</v>
      </c>
      <c r="H24" s="276">
        <f>[5]คำนวณหน่วย!P24</f>
        <v>4748</v>
      </c>
      <c r="I24" s="277">
        <f>[5]คำนวณหน่วย!Q24</f>
        <v>20748.760000000002</v>
      </c>
      <c r="J24" s="276">
        <f>[5]คำนวณหน่วย!T24</f>
        <v>3785</v>
      </c>
      <c r="K24" s="277">
        <f>[5]คำนวณหน่วย!U24</f>
        <v>16502.600000000002</v>
      </c>
      <c r="L24" s="276">
        <f>[5]คำนวณหน่วย!X24</f>
        <v>3297</v>
      </c>
      <c r="M24" s="427">
        <f>[5]คำนวณหน่วย!Y24</f>
        <v>14737.589999999998</v>
      </c>
      <c r="N24" s="276">
        <f>[5]คำนวณหน่วย!AB24</f>
        <v>3329</v>
      </c>
      <c r="O24" s="427">
        <f>[5]คำนวณหน่วย!AC24</f>
        <v>14614.31</v>
      </c>
      <c r="P24" s="278">
        <f>[5]คำนวณหน่วย!AF24</f>
        <v>3117</v>
      </c>
      <c r="Q24" s="427">
        <f>[5]คำนวณหน่วย!AG24</f>
        <v>13558.949999999999</v>
      </c>
      <c r="R24" s="276">
        <f>[5]คำนวณหน่วย!AJ24</f>
        <v>4012</v>
      </c>
      <c r="S24" s="427">
        <f>[5]คำนวณหน่วย!AK24</f>
        <v>17933.64</v>
      </c>
      <c r="T24" s="276">
        <f>[5]คำนวณหน่วย!AN24</f>
        <v>4256</v>
      </c>
      <c r="U24" s="427">
        <f>[5]คำนวณหน่วย!AO24</f>
        <v>18641.28</v>
      </c>
      <c r="V24" s="276">
        <f>[5]คำนวณหน่วย!AR24</f>
        <v>4462</v>
      </c>
      <c r="W24" s="427">
        <f>[5]คำนวณหน่วย!AS24</f>
        <v>19543.560000000001</v>
      </c>
      <c r="X24" s="276">
        <f>[5]คำนวณหน่วย!AV24</f>
        <v>4375</v>
      </c>
      <c r="Y24" s="277">
        <f>[5]คำนวณหน่วย!AW24</f>
        <v>19250</v>
      </c>
      <c r="Z24" s="276">
        <f>[5]คำนวณหน่วย!AZ24</f>
        <v>4460</v>
      </c>
      <c r="AA24" s="277">
        <f>[5]คำนวณหน่วย!BA24</f>
        <v>19490.2</v>
      </c>
      <c r="AB24" s="276">
        <f>[5]คำนวณหน่วย!BD24</f>
        <v>3477</v>
      </c>
      <c r="AC24" s="277">
        <f>[5]คำนวณหน่วย!BE24</f>
        <v>14812.019999999999</v>
      </c>
      <c r="AD24" s="272"/>
      <c r="AE24" s="273"/>
      <c r="AJ24" s="273"/>
    </row>
    <row r="25" spans="1:36" x14ac:dyDescent="0.55000000000000004">
      <c r="A25" s="195">
        <f>[5]ตารางจด!A25</f>
        <v>20</v>
      </c>
      <c r="B25" s="206" t="str">
        <f>[5]ตารางจด!B25</f>
        <v>อาคารโรงสูบน้ำแรงดันสูง</v>
      </c>
      <c r="C25" s="391">
        <f>[5]ตารางจด!C25</f>
        <v>0</v>
      </c>
      <c r="D25" s="195">
        <f>[5]ตารางจด!D25</f>
        <v>50</v>
      </c>
      <c r="E25" s="213">
        <f>[5]ตารางจด!E25</f>
        <v>8561987</v>
      </c>
      <c r="F25" s="207">
        <f>[5]คำนวณหน่วย!L25</f>
        <v>7900</v>
      </c>
      <c r="G25" s="282">
        <f>[5]คำนวณหน่วย!M25</f>
        <v>33654</v>
      </c>
      <c r="H25" s="207">
        <f>[5]คำนวณหน่วย!P25</f>
        <v>9500</v>
      </c>
      <c r="I25" s="282">
        <f>[5]คำนวณหน่วย!Q25</f>
        <v>41515</v>
      </c>
      <c r="J25" s="207">
        <f>[5]คำนวณหน่วย!T25</f>
        <v>7700</v>
      </c>
      <c r="K25" s="282">
        <f>[5]คำนวณหน่วย!U25</f>
        <v>33572</v>
      </c>
      <c r="L25" s="207">
        <f>[5]คำนวณหน่วย!X25</f>
        <v>6500</v>
      </c>
      <c r="M25" s="72">
        <f>[5]คำนวณหน่วย!Y25</f>
        <v>29055</v>
      </c>
      <c r="N25" s="207">
        <f>[5]คำนวณหน่วย!AB25</f>
        <v>6750</v>
      </c>
      <c r="O25" s="72">
        <f>[5]คำนวณหน่วย!AC25</f>
        <v>29632.499999999996</v>
      </c>
      <c r="P25" s="214">
        <f>[5]คำนวณหน่วย!AF25</f>
        <v>6200</v>
      </c>
      <c r="Q25" s="72">
        <f>[5]คำนวณหน่วย!AG25</f>
        <v>26969.999999999996</v>
      </c>
      <c r="R25" s="207">
        <f>[5]คำนวณหน่วย!AJ25</f>
        <v>7900</v>
      </c>
      <c r="S25" s="72">
        <f>[5]คำนวณหน่วย!AK25</f>
        <v>35313</v>
      </c>
      <c r="T25" s="207">
        <f>[5]คำนวณหน่วย!AN25</f>
        <v>9350</v>
      </c>
      <c r="U25" s="72">
        <f>[5]คำนวณหน่วย!AO25</f>
        <v>40953</v>
      </c>
      <c r="V25" s="207">
        <f>[5]คำนวณหน่วย!AR25</f>
        <v>8350</v>
      </c>
      <c r="W25" s="72">
        <f>[5]คำนวณหน่วย!AS25</f>
        <v>36573</v>
      </c>
      <c r="X25" s="207">
        <f>[5]คำนวณหน่วย!AV25</f>
        <v>8350</v>
      </c>
      <c r="Y25" s="282">
        <f>[5]คำนวณหน่วย!AW25</f>
        <v>36740</v>
      </c>
      <c r="Z25" s="207">
        <f>[5]คำนวณหน่วย!AZ25</f>
        <v>8450</v>
      </c>
      <c r="AA25" s="282">
        <f>[5]คำนวณหน่วย!BA25</f>
        <v>36926.5</v>
      </c>
      <c r="AB25" s="207">
        <f>[5]คำนวณหน่วย!BD25</f>
        <v>6700</v>
      </c>
      <c r="AC25" s="282">
        <f>[5]คำนวณหน่วย!BE25</f>
        <v>28542</v>
      </c>
      <c r="AD25" s="272"/>
      <c r="AE25" s="273"/>
    </row>
    <row r="26" spans="1:36" x14ac:dyDescent="0.55000000000000004">
      <c r="A26" s="274">
        <f>[5]ตารางจด!A26</f>
        <v>21</v>
      </c>
      <c r="B26" s="394" t="str">
        <f>[5]ตารางจด!B26</f>
        <v>อาคารจ่ายสารเคมีและเก็บสารเคมี</v>
      </c>
      <c r="C26" s="390">
        <f>[5]ตารางจด!C26</f>
        <v>0</v>
      </c>
      <c r="D26" s="274">
        <f>[5]ตารางจด!D26</f>
        <v>1</v>
      </c>
      <c r="E26" s="275">
        <f>[5]ตารางจด!E26</f>
        <v>8548598</v>
      </c>
      <c r="F26" s="276">
        <f>[5]คำนวณหน่วย!L26</f>
        <v>39</v>
      </c>
      <c r="G26" s="277">
        <f>[5]คำนวณหน่วย!M26</f>
        <v>166.14</v>
      </c>
      <c r="H26" s="276">
        <f>[5]คำนวณหน่วย!P26</f>
        <v>50</v>
      </c>
      <c r="I26" s="277">
        <f>[5]คำนวณหน่วย!Q26</f>
        <v>218.5</v>
      </c>
      <c r="J26" s="276">
        <f>[5]คำนวณหน่วย!T26</f>
        <v>60</v>
      </c>
      <c r="K26" s="277">
        <f>[5]คำนวณหน่วย!U26</f>
        <v>261.60000000000002</v>
      </c>
      <c r="L26" s="276">
        <f>[5]คำนวณหน่วย!X26</f>
        <v>66</v>
      </c>
      <c r="M26" s="427">
        <f>[5]คำนวณหน่วย!Y26</f>
        <v>295.02</v>
      </c>
      <c r="N26" s="276">
        <f>[5]คำนวณหน่วย!AB26</f>
        <v>1014</v>
      </c>
      <c r="O26" s="427">
        <f>[5]คำนวณหน่วย!AC26</f>
        <v>4451.46</v>
      </c>
      <c r="P26" s="278">
        <f>[5]คำนวณหน่วย!AF26</f>
        <v>41</v>
      </c>
      <c r="Q26" s="427">
        <f>[5]คำนวณหน่วย!AG26</f>
        <v>178.35</v>
      </c>
      <c r="R26" s="276">
        <f>[5]คำนวณหน่วย!AJ26</f>
        <v>46</v>
      </c>
      <c r="S26" s="427">
        <f>[5]คำนวณหน่วย!AK26</f>
        <v>205.61999999999998</v>
      </c>
      <c r="T26" s="276">
        <f>[5]คำนวณหน่วย!AN26</f>
        <v>59</v>
      </c>
      <c r="U26" s="427">
        <f>[5]คำนวณหน่วย!AO26</f>
        <v>258.42</v>
      </c>
      <c r="V26" s="276">
        <f>[5]คำนวณหน่วย!AR26</f>
        <v>53</v>
      </c>
      <c r="W26" s="427">
        <f>[5]คำนวณหน่วย!AS26</f>
        <v>232.14</v>
      </c>
      <c r="X26" s="276">
        <f>[5]คำนวณหน่วย!AV26</f>
        <v>41</v>
      </c>
      <c r="Y26" s="277">
        <f>[5]คำนวณหน่วย!AW26</f>
        <v>180.4</v>
      </c>
      <c r="Z26" s="276">
        <f>[5]คำนวณหน่วย!AZ26</f>
        <v>24</v>
      </c>
      <c r="AA26" s="277">
        <f>[5]คำนวณหน่วย!BA26</f>
        <v>104.88</v>
      </c>
      <c r="AB26" s="276">
        <f>[5]คำนวณหน่วย!BD26</f>
        <v>18</v>
      </c>
      <c r="AC26" s="277">
        <f>[5]คำนวณหน่วย!BE26</f>
        <v>76.679999999999993</v>
      </c>
      <c r="AD26" s="272"/>
      <c r="AE26" s="273"/>
    </row>
    <row r="27" spans="1:36" x14ac:dyDescent="0.55000000000000004">
      <c r="A27" s="274">
        <f>[5]ตารางจด!A27</f>
        <v>22</v>
      </c>
      <c r="B27" s="394" t="str">
        <f>[5]ตารางจด!B27</f>
        <v>ป้าย LED หน้ามหาวิทยาลัยแม่โจ้</v>
      </c>
      <c r="C27" s="390">
        <f>[5]ตารางจด!C27</f>
        <v>0</v>
      </c>
      <c r="D27" s="274">
        <f>[5]ตารางจด!D27</f>
        <v>1</v>
      </c>
      <c r="E27" s="275">
        <f>[5]ตารางจด!E27</f>
        <v>9769127</v>
      </c>
      <c r="F27" s="276">
        <f>[5]คำนวณหน่วย!L27</f>
        <v>412</v>
      </c>
      <c r="G27" s="277">
        <f>[5]คำนวณหน่วย!M27</f>
        <v>1755.12</v>
      </c>
      <c r="H27" s="276">
        <f>[5]คำนวณหน่วย!P27</f>
        <v>517</v>
      </c>
      <c r="I27" s="277">
        <f>[5]คำนวณหน่วย!Q27</f>
        <v>2259.29</v>
      </c>
      <c r="J27" s="276">
        <f>[5]คำนวณหน่วย!T27</f>
        <v>473</v>
      </c>
      <c r="K27" s="277">
        <f>[5]คำนวณหน่วย!U27</f>
        <v>2062.2800000000002</v>
      </c>
      <c r="L27" s="276">
        <f>[5]คำนวณหน่วย!X27</f>
        <v>533</v>
      </c>
      <c r="M27" s="427">
        <f>[5]คำนวณหน่วย!Y27</f>
        <v>2382.5099999999998</v>
      </c>
      <c r="N27" s="276">
        <f>[5]คำนวณหน่วย!AB27</f>
        <v>418</v>
      </c>
      <c r="O27" s="427">
        <f>[5]คำนวณหน่วย!AC27</f>
        <v>1835.0199999999998</v>
      </c>
      <c r="P27" s="278">
        <f>[5]คำนวณหน่วย!AF27</f>
        <v>499</v>
      </c>
      <c r="Q27" s="427">
        <f>[5]คำนวณหน่วย!AG27</f>
        <v>2170.6499999999996</v>
      </c>
      <c r="R27" s="276">
        <f>[5]คำนวณหน่วย!AJ27</f>
        <v>504</v>
      </c>
      <c r="S27" s="427">
        <f>[5]คำนวณหน่วย!AK27</f>
        <v>2252.8799999999997</v>
      </c>
      <c r="T27" s="276">
        <f>[5]คำนวณหน่วย!AN27</f>
        <v>484</v>
      </c>
      <c r="U27" s="427">
        <f>[5]คำนวณหน่วย!AO27</f>
        <v>2119.92</v>
      </c>
      <c r="V27" s="276" t="str">
        <f>[5]คำนวณหน่วย!AR27</f>
        <v>รื้อถอน</v>
      </c>
      <c r="W27" s="427" t="str">
        <f>[5]คำนวณหน่วย!AS27</f>
        <v>รื้อถอน</v>
      </c>
      <c r="X27" s="276" t="str">
        <f>[5]คำนวณหน่วย!AV27</f>
        <v>รื้อถอน</v>
      </c>
      <c r="Y27" s="277" t="str">
        <f>[5]คำนวณหน่วย!AW27</f>
        <v>รื้อถอน</v>
      </c>
      <c r="Z27" s="276" t="str">
        <f>[5]คำนวณหน่วย!AZ27</f>
        <v>รื้อถอน</v>
      </c>
      <c r="AA27" s="277" t="str">
        <f>[5]คำนวณหน่วย!BA27</f>
        <v>รื้อถอน</v>
      </c>
      <c r="AB27" s="276" t="s">
        <v>277</v>
      </c>
      <c r="AC27" s="277" t="s">
        <v>277</v>
      </c>
      <c r="AD27" s="272"/>
      <c r="AE27" s="273"/>
    </row>
    <row r="28" spans="1:36" x14ac:dyDescent="0.55000000000000004">
      <c r="A28" s="274">
        <f>[5]ตารางจด!A28</f>
        <v>23</v>
      </c>
      <c r="B28" s="394" t="str">
        <f>[5]ตารางจด!B28</f>
        <v>อาคารช่วงเกษตรศิลป์</v>
      </c>
      <c r="C28" s="390">
        <f>[5]ตารางจด!C28</f>
        <v>0</v>
      </c>
      <c r="D28" s="274">
        <f>[5]ตารางจด!D28</f>
        <v>1</v>
      </c>
      <c r="E28" s="331">
        <f>[5]ตารางจด!E28</f>
        <v>8142008</v>
      </c>
      <c r="F28" s="283" t="str">
        <f>[5]คำนวณหน่วย!$L$28</f>
        <v>ปรับปรุง</v>
      </c>
      <c r="G28" s="284" t="str">
        <f>F28</f>
        <v>ปรับปรุง</v>
      </c>
      <c r="H28" s="283" t="s">
        <v>307</v>
      </c>
      <c r="I28" s="284" t="s">
        <v>307</v>
      </c>
      <c r="J28" s="283" t="s">
        <v>307</v>
      </c>
      <c r="K28" s="284" t="s">
        <v>307</v>
      </c>
      <c r="L28" s="283" t="s">
        <v>307</v>
      </c>
      <c r="M28" s="429" t="s">
        <v>307</v>
      </c>
      <c r="N28" s="283" t="s">
        <v>307</v>
      </c>
      <c r="O28" s="429" t="s">
        <v>307</v>
      </c>
      <c r="P28" s="285" t="s">
        <v>307</v>
      </c>
      <c r="Q28" s="429" t="s">
        <v>307</v>
      </c>
      <c r="R28" s="283" t="s">
        <v>307</v>
      </c>
      <c r="S28" s="429" t="s">
        <v>307</v>
      </c>
      <c r="T28" s="283" t="s">
        <v>307</v>
      </c>
      <c r="U28" s="429" t="s">
        <v>307</v>
      </c>
      <c r="V28" s="283" t="s">
        <v>307</v>
      </c>
      <c r="W28" s="429" t="s">
        <v>307</v>
      </c>
      <c r="X28" s="283" t="s">
        <v>307</v>
      </c>
      <c r="Y28" s="284" t="s">
        <v>307</v>
      </c>
      <c r="Z28" s="283" t="s">
        <v>307</v>
      </c>
      <c r="AA28" s="284" t="s">
        <v>307</v>
      </c>
      <c r="AB28" s="283" t="s">
        <v>307</v>
      </c>
      <c r="AC28" s="284" t="s">
        <v>307</v>
      </c>
      <c r="AD28" s="272"/>
      <c r="AE28" s="273"/>
    </row>
    <row r="29" spans="1:36" x14ac:dyDescent="0.55000000000000004">
      <c r="A29" s="286" t="s">
        <v>5</v>
      </c>
      <c r="B29" s="395"/>
      <c r="C29" s="287"/>
      <c r="D29" s="287"/>
      <c r="E29" s="288"/>
      <c r="F29" s="289">
        <f t="shared" ref="F29:AC29" si="0">SUM(F5:F28)</f>
        <v>98783.46</v>
      </c>
      <c r="G29" s="330">
        <f t="shared" si="0"/>
        <v>420663.25178975996</v>
      </c>
      <c r="H29" s="289">
        <f t="shared" si="0"/>
        <v>155725.86999999991</v>
      </c>
      <c r="I29" s="330">
        <f t="shared" si="0"/>
        <v>680759.35039031564</v>
      </c>
      <c r="J29" s="289">
        <f t="shared" si="0"/>
        <v>112148.78999999989</v>
      </c>
      <c r="K29" s="330">
        <f t="shared" si="0"/>
        <v>488764.97906794643</v>
      </c>
      <c r="L29" s="289">
        <f t="shared" si="0"/>
        <v>129434.69000000002</v>
      </c>
      <c r="M29" s="208">
        <f t="shared" si="0"/>
        <v>578637.83255725564</v>
      </c>
      <c r="N29" s="289">
        <f t="shared" si="0"/>
        <v>118888.23000000003</v>
      </c>
      <c r="O29" s="208">
        <f t="shared" si="0"/>
        <v>521801.91660325113</v>
      </c>
      <c r="P29" s="289">
        <f t="shared" si="0"/>
        <v>98126.670000000013</v>
      </c>
      <c r="Q29" s="208">
        <f t="shared" si="0"/>
        <v>426760.42256219004</v>
      </c>
      <c r="R29" s="289">
        <f t="shared" si="0"/>
        <v>198283.39</v>
      </c>
      <c r="S29" s="208">
        <f t="shared" si="0"/>
        <v>886267.49722815398</v>
      </c>
      <c r="T29" s="289">
        <f t="shared" si="0"/>
        <v>194849.84000000003</v>
      </c>
      <c r="U29" s="208">
        <f t="shared" si="0"/>
        <v>853850.92241748527</v>
      </c>
      <c r="V29" s="289">
        <f t="shared" si="0"/>
        <v>182947.33000000005</v>
      </c>
      <c r="W29" s="208">
        <f t="shared" si="0"/>
        <v>801730.6713520661</v>
      </c>
      <c r="X29" s="289">
        <f t="shared" si="0"/>
        <v>165158.17000000001</v>
      </c>
      <c r="Y29" s="330">
        <f t="shared" si="0"/>
        <v>726521.79512071377</v>
      </c>
      <c r="Z29" s="289">
        <f t="shared" si="0"/>
        <v>119477.46000000002</v>
      </c>
      <c r="AA29" s="330">
        <f t="shared" si="0"/>
        <v>522322.92191725207</v>
      </c>
      <c r="AB29" s="289">
        <f t="shared" si="0"/>
        <v>137166.55000000005</v>
      </c>
      <c r="AC29" s="330">
        <f t="shared" si="0"/>
        <v>584488.79275205778</v>
      </c>
      <c r="AD29" s="71">
        <f>AB29+Z29+X29+V29+T29+R29+P29+N29+L29+J29+H29+F29</f>
        <v>1710990.4499999997</v>
      </c>
      <c r="AE29" s="89">
        <f>AC29+AA29+Y29+W29+U29+S29+Q29+O29+M29+K29+I29+G29</f>
        <v>7492570.3537584487</v>
      </c>
      <c r="AF29" s="71">
        <f>V29+T29+R29+P29+N29+L29+J29+H29+F29</f>
        <v>1289188.27</v>
      </c>
      <c r="AG29" s="89">
        <f>W29+U29+S29+Q29+O29+M29+K29+I29+G29</f>
        <v>5659236.843968424</v>
      </c>
      <c r="AH29" s="71">
        <f>AB29+Z29+X29</f>
        <v>421802.18000000005</v>
      </c>
      <c r="AI29" s="89">
        <f>AC29+AA29+Y29</f>
        <v>1833333.5097900236</v>
      </c>
    </row>
    <row r="30" spans="1:36" s="297" customFormat="1" x14ac:dyDescent="0.55000000000000004">
      <c r="A30" s="267" t="str">
        <f>[5]ตารางจด!$A$29</f>
        <v>สำนักงานมหาวิทยาลัย</v>
      </c>
      <c r="B30" s="396"/>
      <c r="C30" s="292"/>
      <c r="D30" s="292"/>
      <c r="E30" s="293"/>
      <c r="F30" s="294"/>
      <c r="G30" s="293"/>
      <c r="H30" s="294"/>
      <c r="I30" s="293"/>
      <c r="J30" s="294"/>
      <c r="K30" s="293"/>
      <c r="L30" s="294"/>
      <c r="M30" s="430"/>
      <c r="N30" s="294"/>
      <c r="O30" s="430"/>
      <c r="P30" s="295"/>
      <c r="Q30" s="430"/>
      <c r="R30" s="294"/>
      <c r="S30" s="430"/>
      <c r="T30" s="294"/>
      <c r="U30" s="430"/>
      <c r="V30" s="294"/>
      <c r="W30" s="430"/>
      <c r="X30" s="294"/>
      <c r="Y30" s="293"/>
      <c r="Z30" s="294"/>
      <c r="AA30" s="293"/>
      <c r="AB30" s="294"/>
      <c r="AC30" s="296"/>
      <c r="AD30" s="272"/>
      <c r="AE30" s="273"/>
      <c r="AF30" s="260"/>
      <c r="AG30" s="273"/>
      <c r="AH30" s="257"/>
      <c r="AI30" s="257"/>
    </row>
    <row r="31" spans="1:36" x14ac:dyDescent="0.55000000000000004">
      <c r="A31" s="274">
        <f>[5]ตารางจด!A30</f>
        <v>24</v>
      </c>
      <c r="B31" s="394" t="str">
        <f>[5]ตารางจด!B30</f>
        <v>อาคารสำนักงานมหาวิทยาลัย 1 (ดิม)</v>
      </c>
      <c r="C31" s="390">
        <f>[5]ตารางจด!C30</f>
        <v>0</v>
      </c>
      <c r="D31" s="274">
        <f>[5]ตารางจด!D30</f>
        <v>40</v>
      </c>
      <c r="E31" s="331">
        <v>8509795</v>
      </c>
      <c r="F31" s="283">
        <f>[5]คำนวณหน่วย!L30-'[6]คำนวณ (รวมแต่ละอาคาร)'!$I$33</f>
        <v>3758</v>
      </c>
      <c r="G31" s="284">
        <f>F31*'2567-บิลค่าไฟฟ้า'!$G$5</f>
        <v>15996.79250498</v>
      </c>
      <c r="H31" s="283">
        <f>[5]คำนวณหน่วย!P30-'[6]คำนวณ (รวมแต่ละอาคาร)'!$L$33</f>
        <v>2410</v>
      </c>
      <c r="I31" s="284">
        <f>H31*'2567-บิลค่าไฟฟ้า'!K$5</f>
        <v>10537.977085999999</v>
      </c>
      <c r="J31" s="283">
        <f>[5]คำนวณหน่วย!T30-'[6]คำนวณ (รวมแต่ละอาคาร)'!$O$33</f>
        <v>2714</v>
      </c>
      <c r="K31" s="284">
        <f>J31*'2567-บิลค่าไฟฟ้า'!$O$5</f>
        <v>11820.76042558</v>
      </c>
      <c r="L31" s="283">
        <f>[5]คำนวณหน่วย!X30-'[6]คำนวณ (รวมแต่ละอาคาร)'!$R$33</f>
        <v>3202</v>
      </c>
      <c r="M31" s="429">
        <f>L31*'2567-บิลค่าไฟฟ้า'!$S$5</f>
        <v>14317.689782759999</v>
      </c>
      <c r="N31" s="283">
        <f>[5]คำนวณหน่วย!AB30-'[6]คำนวณ (รวมแต่ละอาคาร)'!$U$33</f>
        <v>3186</v>
      </c>
      <c r="O31" s="429">
        <f>N31*'2567-บิลค่าไฟฟ้า'!$W$5</f>
        <v>13976.4050154</v>
      </c>
      <c r="P31" s="285">
        <f>[5]คำนวณหน่วย!AF30-'[6]คำนวณ (รวมแต่ละอาคาร)'!$X$33</f>
        <v>2937</v>
      </c>
      <c r="Q31" s="429">
        <f>P31*'2567-บิลค่าไฟฟ้า'!$AA$5</f>
        <v>12764.26382385</v>
      </c>
      <c r="R31" s="283">
        <f>[5]คำนวณหน่วย!AJ30-'[6]คำนวณ (รวมแต่ละอาคาร)'!$AA$33</f>
        <v>2873</v>
      </c>
      <c r="S31" s="429">
        <f>R31*'2567-บิลค่าไฟฟ้า'!$AE$5</f>
        <v>12840.681382489998</v>
      </c>
      <c r="T31" s="283">
        <f>[5]คำนวณหน่วย!AN30-'[6]คำนวณ (รวมแต่ละอาคาร)'!$AD$33</f>
        <v>3117</v>
      </c>
      <c r="U31" s="429">
        <f>T31*'2567-บิลค่าไฟฟ้า'!AI$5</f>
        <v>13666.45885221</v>
      </c>
      <c r="V31" s="283">
        <f>[5]คำนวณหน่วย!AR30-'[6]คำนวณ (รวมแต่ละอาคาร)'!$AG$33</f>
        <v>2693</v>
      </c>
      <c r="W31" s="429">
        <f>V31*'2567-บิลค่าไฟฟ้า'!AM$5</f>
        <v>11807.51130973</v>
      </c>
      <c r="X31" s="283">
        <f>[5]คำนวณหน่วย!AV30-'[6]คำนวณ (รวมแต่ละอาคาร)'!$AJ$33</f>
        <v>2107</v>
      </c>
      <c r="Y31" s="284">
        <f>X31*'2567-บิลค่าไฟฟ้า'!AQ$5</f>
        <v>9266.5016989300002</v>
      </c>
      <c r="Z31" s="283">
        <f>[5]คำนวณหน่วย!AZ30-'[6]คำนวณ (รวมแต่ละอาคาร)'!$AM$33</f>
        <v>3003</v>
      </c>
      <c r="AA31" s="284">
        <f>Z31*'2567-บิลค่าไฟฟ้า'!AU$5</f>
        <v>13137.072508560001</v>
      </c>
      <c r="AB31" s="283">
        <f>[5]คำนวณหน่วย!BD30-'[6]คำนวณ (รวมแต่ละอาคาร)'!$AP$33</f>
        <v>1871</v>
      </c>
      <c r="AC31" s="284">
        <f>AB31*'2567-บิลค่าไฟฟ้า'!AY$5</f>
        <v>7974.3901664700006</v>
      </c>
      <c r="AD31" s="272"/>
      <c r="AE31" s="273"/>
      <c r="AG31" s="273"/>
    </row>
    <row r="32" spans="1:36" x14ac:dyDescent="0.55000000000000004">
      <c r="A32" s="195">
        <f>[5]ตารางจด!A31</f>
        <v>25</v>
      </c>
      <c r="B32" s="206" t="str">
        <f>[5]ตารางจด!B31</f>
        <v>อาคารสำนักงานมหาวิทยาลัย 2 (เดิม)</v>
      </c>
      <c r="C32" s="391">
        <f>[5]ตารางจด!C31</f>
        <v>0</v>
      </c>
      <c r="D32" s="195">
        <f>[5]ตารางจด!D31</f>
        <v>80</v>
      </c>
      <c r="E32" s="331">
        <v>8379366</v>
      </c>
      <c r="F32" s="283">
        <f>[5]คำนวณหน่วย!L31-'[6]คำนวณ (รวมแต่ละอาคาร)'!$I$38</f>
        <v>6022.85</v>
      </c>
      <c r="G32" s="284">
        <f>F32*'2567-บิลค่าไฟฟ้า'!$G$5</f>
        <v>25637.648147583503</v>
      </c>
      <c r="H32" s="283">
        <f>[5]คำนวณหน่วย!P31-'[6]คำนวณ (รวมแต่ละอาคาร)'!$L$38</f>
        <v>6614.99</v>
      </c>
      <c r="I32" s="284">
        <f>H32*'2567-บิลค่าไฟฟ้า'!K$5</f>
        <v>28924.735702953996</v>
      </c>
      <c r="J32" s="283">
        <f>[5]คำนวณหน่วย!T31-'[6]คำนวณ (รวมแต่ละอาคาร)'!$O$38</f>
        <v>12727.63</v>
      </c>
      <c r="K32" s="284">
        <f>J32*'2567-บิลค่าไฟฟ้า'!$O$5</f>
        <v>55434.880256236094</v>
      </c>
      <c r="L32" s="283">
        <f>[5]คำนวณหน่วย!X31-'[6]คำนวณ (รวมแต่ละอาคาร)'!$R$38</f>
        <v>20539.86</v>
      </c>
      <c r="M32" s="429">
        <f>L32*'2567-บิลค่าไฟฟ้า'!$S$5</f>
        <v>91843.642617526799</v>
      </c>
      <c r="N32" s="283">
        <f>[5]คำนวณหน่วย!AB31-'[6]คำนวณ (รวมแต่ละอาคาร)'!$U$38</f>
        <v>20440.3</v>
      </c>
      <c r="O32" s="429">
        <f>N32*'2567-บิลค่าไฟฟ้า'!$W$5</f>
        <v>89667.894361669998</v>
      </c>
      <c r="P32" s="285">
        <f>[5]คำนวณหน่วย!AF31-'[6]คำนวณ (รวมแต่ละอาคาร)'!$X$38</f>
        <v>15527.38</v>
      </c>
      <c r="Q32" s="429">
        <f>P32*'2567-บิลค่าไฟฟ้า'!$AA$5</f>
        <v>67482.320331348994</v>
      </c>
      <c r="R32" s="283">
        <f>[5]คำนวณหน่วย!AJ31-'[6]คำนวณ (รวมแต่ละอาคาร)'!$AA$38</f>
        <v>15350.3</v>
      </c>
      <c r="S32" s="429">
        <f>R32*'2567-บิลค่าไฟฟ้า'!$AE$5</f>
        <v>68607.139375438986</v>
      </c>
      <c r="T32" s="283">
        <f>[5]คำนวณหน่วย!AN31-'[6]คำนวณ (รวมแต่ละอาคาร)'!$AD$38</f>
        <v>14566.88</v>
      </c>
      <c r="U32" s="429">
        <f>T32*'2567-บิลค่าไฟฟ้า'!AI$5</f>
        <v>63868.356151774395</v>
      </c>
      <c r="V32" s="283">
        <f>[5]คำนวณหน่วย!AR31-'[6]คำนวณ (รวมแต่ละอาคาร)'!$AG$38</f>
        <v>13155.57</v>
      </c>
      <c r="W32" s="429">
        <f>V32*'2567-บิลค่าไฟฟ้า'!AM$5</f>
        <v>57680.854645727697</v>
      </c>
      <c r="X32" s="283">
        <f>[5]คำนวณหน่วย!AV31-'[6]คำนวณ (รวมแต่ละอาคาร)'!$AJ$38</f>
        <v>14074.05</v>
      </c>
      <c r="Y32" s="284">
        <f>X32*'2567-บิลค่าไฟฟ้า'!AQ$5</f>
        <v>61897.108797259505</v>
      </c>
      <c r="Z32" s="283">
        <f>[5]คำนวณหน่วย!AZ31-'[6]คำนวณ (รวมแต่ละอาคาร)'!$AM$38</f>
        <v>7991.5</v>
      </c>
      <c r="AA32" s="284">
        <f>Z32*'2567-บิลค่าไฟฟ้า'!AU$5</f>
        <v>34960.011639080003</v>
      </c>
      <c r="AB32" s="283">
        <f>[5]คำนวณหน่วย!BD31-'[6]คำนวณ (รวมแต่ละอาคาร)'!$AP$38</f>
        <v>6011.82</v>
      </c>
      <c r="AC32" s="284">
        <f>AB32*'2567-บิลค่าไฟฟ้า'!AY$5</f>
        <v>25622.981448737402</v>
      </c>
      <c r="AD32" s="272"/>
      <c r="AE32" s="273"/>
      <c r="AG32" s="273"/>
    </row>
    <row r="33" spans="1:35" x14ac:dyDescent="0.55000000000000004">
      <c r="A33" s="274">
        <f>[5]ตารางจด!A32</f>
        <v>26</v>
      </c>
      <c r="B33" s="394" t="str">
        <f>[5]ตารางจด!B32</f>
        <v>อาคารสำนักงานมหาวิทยาลัย 3 มิเตอร์ตัวที่ 1</v>
      </c>
      <c r="C33" s="390">
        <f>[5]ตารางจด!C32</f>
        <v>0</v>
      </c>
      <c r="D33" s="274">
        <f>[5]ตารางจด!D32</f>
        <v>50</v>
      </c>
      <c r="E33" s="275">
        <v>8752785</v>
      </c>
      <c r="F33" s="276">
        <f>[5]คำนวณหน่วย!L32</f>
        <v>350</v>
      </c>
      <c r="G33" s="277">
        <f>[5]คำนวณหน่วย!M32</f>
        <v>1491</v>
      </c>
      <c r="H33" s="276">
        <f>[5]คำนวณหน่วย!P32</f>
        <v>600</v>
      </c>
      <c r="I33" s="277">
        <f>[5]คำนวณหน่วย!Q32</f>
        <v>2622</v>
      </c>
      <c r="J33" s="276">
        <f>[5]คำนวณหน่วย!T32</f>
        <v>1700</v>
      </c>
      <c r="K33" s="277">
        <f>[5]คำนวณหน่วย!U32</f>
        <v>7412.0000000000009</v>
      </c>
      <c r="L33" s="276">
        <f>[5]คำนวณหน่วย!X32</f>
        <v>2750</v>
      </c>
      <c r="M33" s="427">
        <f>[5]คำนวณหน่วย!Y32</f>
        <v>12292.5</v>
      </c>
      <c r="N33" s="276">
        <f>[5]คำนวณหน่วย!AB32</f>
        <v>2950</v>
      </c>
      <c r="O33" s="427">
        <f>[5]คำนวณหน่วย!AC32</f>
        <v>12950.499999999998</v>
      </c>
      <c r="P33" s="278">
        <f>[5]คำนวณหน่วย!AF32</f>
        <v>2300</v>
      </c>
      <c r="Q33" s="427">
        <f>[5]คำนวณหน่วย!AG32</f>
        <v>10005</v>
      </c>
      <c r="R33" s="276">
        <f>[5]คำนวณหน่วย!AJ32</f>
        <v>2350</v>
      </c>
      <c r="S33" s="427">
        <f>[5]คำนวณหน่วย!AK32</f>
        <v>10504.5</v>
      </c>
      <c r="T33" s="276">
        <f>[5]คำนวณหน่วย!AN32</f>
        <v>1800</v>
      </c>
      <c r="U33" s="427">
        <f>[5]คำนวณหน่วย!AO32</f>
        <v>7884</v>
      </c>
      <c r="V33" s="276">
        <f>[5]คำนวณหน่วย!AR32</f>
        <v>1850</v>
      </c>
      <c r="W33" s="427">
        <f>[5]คำนวณหน่วย!AS32</f>
        <v>8103</v>
      </c>
      <c r="X33" s="276">
        <f>[5]คำนวณหน่วย!AV32</f>
        <v>1500</v>
      </c>
      <c r="Y33" s="277">
        <f>[5]คำนวณหน่วย!AW32</f>
        <v>6600.0000000000009</v>
      </c>
      <c r="Z33" s="276">
        <f>[5]คำนวณหน่วย!AZ32</f>
        <v>1450</v>
      </c>
      <c r="AA33" s="277">
        <f>[5]คำนวณหน่วย!BA32</f>
        <v>6336.5</v>
      </c>
      <c r="AB33" s="276">
        <f>[5]คำนวณหน่วย!BD32</f>
        <v>650</v>
      </c>
      <c r="AC33" s="277">
        <f>[5]คำนวณหน่วย!BE32</f>
        <v>2769</v>
      </c>
      <c r="AD33" s="272"/>
      <c r="AE33" s="273"/>
      <c r="AG33" s="273"/>
    </row>
    <row r="34" spans="1:35" x14ac:dyDescent="0.55000000000000004">
      <c r="A34" s="274">
        <f>[5]ตารางจด!A33</f>
        <v>27</v>
      </c>
      <c r="B34" s="394" t="str">
        <f>[5]ตารางจด!B33</f>
        <v>อาคารสำนักงานมหาวิทยาลัย 3 มิเตอร์ตัวที่ 2</v>
      </c>
      <c r="C34" s="390">
        <f>[5]ตารางจด!C33</f>
        <v>0</v>
      </c>
      <c r="D34" s="274">
        <f>[5]ตารางจด!D33</f>
        <v>100</v>
      </c>
      <c r="E34" s="331">
        <v>8752914</v>
      </c>
      <c r="F34" s="283">
        <f>[5]คำนวณหน่วย!L33-'[6]คำนวณ (รวมแต่ละอาคาร)'!$I$42</f>
        <v>1553</v>
      </c>
      <c r="G34" s="284">
        <f>F34*'2567-บิลค่าไฟฟ้า'!$G$5</f>
        <v>6610.7021714299999</v>
      </c>
      <c r="H34" s="283">
        <f>[5]คำนวณหน่วย!P33-'[6]คำนวณ (รวมแต่ละอาคาร)'!$L$42</f>
        <v>1846</v>
      </c>
      <c r="I34" s="284">
        <f>H34*'2567-บิลค่าไฟฟ้า'!K$5</f>
        <v>8071.8280915999994</v>
      </c>
      <c r="J34" s="283">
        <f>[5]คำนวณหน่วย!T33-'[6]คำนวณ (รวมแต่ละอาคาร)'!$O$42</f>
        <v>1918</v>
      </c>
      <c r="K34" s="284">
        <f>J34*'2567-บิลค่าไฟฟ้า'!$O$5</f>
        <v>8353.8019514600001</v>
      </c>
      <c r="L34" s="283">
        <f>[5]คำนวณหน่วย!X33-'[6]คำนวณ (รวมแต่ละอาคาร)'!$R$42</f>
        <v>2577</v>
      </c>
      <c r="M34" s="429">
        <f>L34*'2567-บิลค่าไฟฟ้า'!$S$5</f>
        <v>11523.012670259999</v>
      </c>
      <c r="N34" s="283">
        <f>[5]คำนวณหน่วย!AB33-'[6]คำนวณ (รวมแต่ละอาคาร)'!$U$42</f>
        <v>2609</v>
      </c>
      <c r="O34" s="429">
        <f>N34*'2567-บิลค่าไฟฟ้า'!$W$5</f>
        <v>11445.2105101</v>
      </c>
      <c r="P34" s="285">
        <f>[5]คำนวณหน่วย!AF33-'[6]คำนวณ (รวมแต่ละอาคาร)'!$X$42</f>
        <v>4471</v>
      </c>
      <c r="Q34" s="429">
        <f>P34*'2567-บิลค่าไฟฟ้า'!$AA$5</f>
        <v>19431.06011455</v>
      </c>
      <c r="R34" s="283">
        <f>[5]คำนวณหน่วย!AJ33-'[6]คำนวณ (รวมแต่ละอาคาร)'!$AA$42</f>
        <v>420</v>
      </c>
      <c r="S34" s="429">
        <f>R34*'2567-บิลค่าไฟฟ้า'!$AE$5</f>
        <v>1877.1619145999998</v>
      </c>
      <c r="T34" s="283">
        <f>[5]คำนวณหน่วย!AN33-'[6]คำนวณ (รวมแต่ละอาคาร)'!$AD$42</f>
        <v>2346</v>
      </c>
      <c r="U34" s="429">
        <f>T34*'2567-บิลค่าไฟฟ้า'!AI$5</f>
        <v>10286.016190979999</v>
      </c>
      <c r="V34" s="283">
        <f>[5]คำนวณหน่วย!AR33-'[6]คำนวณ (รวมแต่ละอาคาร)'!$AG$42</f>
        <v>2367</v>
      </c>
      <c r="W34" s="429">
        <f>V34*'2567-บิลค่าไฟฟ้า'!AM$5</f>
        <v>10378.157916869999</v>
      </c>
      <c r="X34" s="348">
        <f>[5]คำนวณหน่วย!AV33-'[6]คำนวณ (รวมแต่ละอาคาร)'!$AJ$42</f>
        <v>2112</v>
      </c>
      <c r="Y34" s="284">
        <f>X34*'2567-บิลค่าไฟฟ้า'!AQ$5</f>
        <v>9288.491498880001</v>
      </c>
      <c r="Z34" s="283">
        <f>[5]คำนวณหน่วย!AZ33-'[6]คำนวณ (รวมแต่ละอาคาร)'!$AM$42</f>
        <v>2317</v>
      </c>
      <c r="AA34" s="284">
        <f>Z34*'2567-บิลค่าไฟฟ้า'!AU$5</f>
        <v>10136.062937840001</v>
      </c>
      <c r="AB34" s="283">
        <f>[5]คำนวณหน่วย!BD33-'[6]คำนวณ (รวมแต่ละอาคาร)'!$AP$42</f>
        <v>1518</v>
      </c>
      <c r="AC34" s="284">
        <f>AB34*'2567-บิลค่าไฟฟ้า'!AY$5</f>
        <v>6469.8686652600009</v>
      </c>
      <c r="AD34" s="272"/>
      <c r="AE34" s="273"/>
      <c r="AG34" s="273"/>
    </row>
    <row r="35" spans="1:35" s="172" customFormat="1" x14ac:dyDescent="0.55000000000000004">
      <c r="A35" s="274">
        <f>[5]ตารางจด!A34</f>
        <v>28</v>
      </c>
      <c r="B35" s="394" t="str">
        <f>[5]ตารางจด!B34</f>
        <v>โรงจอดรถกองกิจการนักศึกษา</v>
      </c>
      <c r="C35" s="390">
        <f>[5]ตารางจด!C34</f>
        <v>0</v>
      </c>
      <c r="D35" s="274">
        <f>[5]ตารางจด!D34</f>
        <v>1</v>
      </c>
      <c r="E35" s="300">
        <v>8753464</v>
      </c>
      <c r="F35" s="209">
        <f>[5]คำนวณหน่วย!L34</f>
        <v>767</v>
      </c>
      <c r="G35" s="298">
        <f>[5]คำนวณหน่วย!M34</f>
        <v>3267.4199999999996</v>
      </c>
      <c r="H35" s="209">
        <f>[5]คำนวณหน่วย!P34</f>
        <v>440</v>
      </c>
      <c r="I35" s="298">
        <f>[5]คำนวณหน่วย!Q34</f>
        <v>1922.8</v>
      </c>
      <c r="J35" s="209">
        <f>[5]คำนวณหน่วย!T34</f>
        <v>0</v>
      </c>
      <c r="K35" s="298">
        <f>[5]คำนวณหน่วย!U34</f>
        <v>0</v>
      </c>
      <c r="L35" s="209">
        <f>[5]คำนวณหน่วย!X34</f>
        <v>120</v>
      </c>
      <c r="M35" s="323">
        <f>[5]คำนวณหน่วย!Y34</f>
        <v>536.4</v>
      </c>
      <c r="N35" s="209">
        <f>[5]คำนวณหน่วย!AB34</f>
        <v>50</v>
      </c>
      <c r="O35" s="323">
        <f>[5]คำนวณหน่วย!AC34</f>
        <v>219.49999999999997</v>
      </c>
      <c r="P35" s="301">
        <f>[5]คำนวณหน่วย!AF34</f>
        <v>99</v>
      </c>
      <c r="Q35" s="323">
        <f>[5]คำนวณหน่วย!AG34</f>
        <v>430.65</v>
      </c>
      <c r="R35" s="209">
        <f>[5]คำนวณหน่วย!AJ34</f>
        <v>652</v>
      </c>
      <c r="S35" s="323">
        <f>[5]คำนวณหน่วย!AK34</f>
        <v>2914.44</v>
      </c>
      <c r="T35" s="209">
        <f>[5]คำนวณหน่วย!AN34</f>
        <v>786</v>
      </c>
      <c r="U35" s="323">
        <f>[5]คำนวณหน่วย!AO34</f>
        <v>3442.68</v>
      </c>
      <c r="V35" s="209">
        <f>[5]คำนวณหน่วย!AR34</f>
        <v>362</v>
      </c>
      <c r="W35" s="323">
        <f>[5]คำนวณหน่วย!AS34</f>
        <v>1585.56</v>
      </c>
      <c r="X35" s="209">
        <f>[5]คำนวณหน่วย!AV34</f>
        <v>271</v>
      </c>
      <c r="Y35" s="298">
        <f>[5]คำนวณหน่วย!AW34</f>
        <v>1192.4000000000001</v>
      </c>
      <c r="Z35" s="209">
        <f>[5]คำนวณหน่วย!AZ34</f>
        <v>251</v>
      </c>
      <c r="AA35" s="298">
        <f>[5]คำนวณหน่วย!BA34</f>
        <v>1096.8700000000001</v>
      </c>
      <c r="AB35" s="209">
        <f>[5]คำนวณหน่วย!BD34</f>
        <v>344</v>
      </c>
      <c r="AC35" s="298">
        <f>[5]คำนวณหน่วย!BE34</f>
        <v>1465.4399999999998</v>
      </c>
      <c r="AD35" s="279"/>
      <c r="AE35" s="280"/>
      <c r="AF35" s="281"/>
      <c r="AG35" s="280"/>
    </row>
    <row r="36" spans="1:35" x14ac:dyDescent="0.55000000000000004">
      <c r="A36" s="274">
        <f>[5]ตารางจด!A35</f>
        <v>29</v>
      </c>
      <c r="B36" s="394" t="str">
        <f>[5]ตารางจด!B35</f>
        <v>ชมรมวิทยุสมัครเล่น</v>
      </c>
      <c r="C36" s="390">
        <f>[5]ตารางจด!C35</f>
        <v>0</v>
      </c>
      <c r="D36" s="274">
        <f>[5]ตารางจด!D35</f>
        <v>1</v>
      </c>
      <c r="E36" s="275">
        <v>8882712</v>
      </c>
      <c r="F36" s="276" t="str">
        <f>[5]คำนวณหน่วย!L35</f>
        <v>รื้อถอน</v>
      </c>
      <c r="G36" s="277" t="str">
        <f>[5]คำนวณหน่วย!M35</f>
        <v>รื้อถอน</v>
      </c>
      <c r="H36" s="276" t="str">
        <f>[5]คำนวณหน่วย!P35</f>
        <v>รื้อถอน</v>
      </c>
      <c r="I36" s="277" t="str">
        <f>[5]คำนวณหน่วย!Q35</f>
        <v>รื้อถอน</v>
      </c>
      <c r="J36" s="276" t="str">
        <f>[5]คำนวณหน่วย!T35</f>
        <v>รื้อถอน</v>
      </c>
      <c r="K36" s="277" t="str">
        <f>[5]คำนวณหน่วย!U35</f>
        <v>รื้อถอน</v>
      </c>
      <c r="L36" s="276" t="str">
        <f>[5]คำนวณหน่วย!X35</f>
        <v>รื้อถอน</v>
      </c>
      <c r="M36" s="427" t="str">
        <f>[5]คำนวณหน่วย!Y35</f>
        <v>รื้อถอน</v>
      </c>
      <c r="N36" s="276" t="str">
        <f>[5]คำนวณหน่วย!AB35</f>
        <v>รื้อถอน</v>
      </c>
      <c r="O36" s="427" t="str">
        <f>[5]คำนวณหน่วย!AC35</f>
        <v>รื้อถอน</v>
      </c>
      <c r="P36" s="278" t="str">
        <f>[5]คำนวณหน่วย!AF35</f>
        <v>รื้อถอน</v>
      </c>
      <c r="Q36" s="427" t="str">
        <f>[5]คำนวณหน่วย!AG35</f>
        <v>รื้อถอน</v>
      </c>
      <c r="R36" s="276" t="str">
        <f>[5]คำนวณหน่วย!AJ35</f>
        <v>รื้อถอน</v>
      </c>
      <c r="S36" s="427" t="str">
        <f>[5]คำนวณหน่วย!AK35</f>
        <v>รื้อถอน</v>
      </c>
      <c r="T36" s="276" t="str">
        <f>[5]คำนวณหน่วย!AN35</f>
        <v>รื้อถอน</v>
      </c>
      <c r="U36" s="427" t="str">
        <f>[5]คำนวณหน่วย!AO35</f>
        <v>รื้อถอน</v>
      </c>
      <c r="V36" s="276" t="str">
        <f>[5]คำนวณหน่วย!AR35</f>
        <v>รื้อถอน</v>
      </c>
      <c r="W36" s="427" t="str">
        <f>[5]คำนวณหน่วย!AS35</f>
        <v>รื้อถอน</v>
      </c>
      <c r="X36" s="276" t="str">
        <f>[5]คำนวณหน่วย!AV35</f>
        <v>รื้อถอน</v>
      </c>
      <c r="Y36" s="277" t="str">
        <f>[5]คำนวณหน่วย!AW35</f>
        <v>รื้อถอน</v>
      </c>
      <c r="Z36" s="276" t="str">
        <f>[5]คำนวณหน่วย!AZ35</f>
        <v>รื้อถอน</v>
      </c>
      <c r="AA36" s="277" t="str">
        <f>[5]คำนวณหน่วย!BA35</f>
        <v>รื้อถอน</v>
      </c>
      <c r="AB36" s="276" t="str">
        <f>[5]คำนวณหน่วย!BD35</f>
        <v>รื้อถอน</v>
      </c>
      <c r="AC36" s="277" t="str">
        <f>[5]คำนวณหน่วย!BE35</f>
        <v>รื้อถอน</v>
      </c>
      <c r="AD36" s="272"/>
      <c r="AE36" s="273"/>
      <c r="AG36" s="273"/>
    </row>
    <row r="37" spans="1:35" x14ac:dyDescent="0.55000000000000004">
      <c r="A37" s="195">
        <f>[5]ตารางจด!A36</f>
        <v>30</v>
      </c>
      <c r="B37" s="206" t="str">
        <f>[5]ตารางจด!B36</f>
        <v>อาคารอำนวย ยศสุข</v>
      </c>
      <c r="C37" s="391">
        <f>[5]ตารางจด!C36</f>
        <v>0</v>
      </c>
      <c r="D37" s="195">
        <f>[5]ตารางจด!D36</f>
        <v>500</v>
      </c>
      <c r="E37" s="331">
        <v>9208358</v>
      </c>
      <c r="F37" s="283">
        <f>[5]คำนวณหน่วย!L36-'[6]คำนวณ (รวมแต่ละอาคาร)'!$I$317</f>
        <v>4040.31</v>
      </c>
      <c r="G37" s="284">
        <f>F37*'2567-บิลค่าไฟฟ้า'!$G$5</f>
        <v>17198.510038796099</v>
      </c>
      <c r="H37" s="283">
        <f>[5]คำนวณหน่วย!P36-'[6]คำนวณ (รวมแต่ละอาคาร)'!$L$317</f>
        <v>3483.62</v>
      </c>
      <c r="I37" s="284">
        <f>H37*'2567-บิลค่าไฟฟ้า'!K$5</f>
        <v>15232.492836652</v>
      </c>
      <c r="J37" s="283">
        <f>[5]คำนวณหน่วย!T36-'[6]คำนวณ (รวมแต่ละอาคาร)'!$O$317</f>
        <v>3488.08</v>
      </c>
      <c r="K37" s="284">
        <f>J37*'2567-บิลค่าไฟฟ้า'!$O$5</f>
        <v>15192.2468773976</v>
      </c>
      <c r="L37" s="283">
        <f>[5]คำนวณหน่วย!X36-'[6]คำนวณ (รวมแต่ละอาคาร)'!$R$317</f>
        <v>4196.45</v>
      </c>
      <c r="M37" s="429">
        <f>L37*'2567-บิลค่าไฟฟ้า'!$S$5</f>
        <v>18764.356430000997</v>
      </c>
      <c r="N37" s="283">
        <f>[5]คำนวณหน่วย!AB36-'[6]คำนวณ (รวมแต่ละอาคาร)'!$U$317</f>
        <v>4870.29</v>
      </c>
      <c r="O37" s="429">
        <f>N37*'2567-บิลค่าไฟฟ้า'!$W$5</f>
        <v>21365.080220480999</v>
      </c>
      <c r="P37" s="285">
        <f>[5]คำนวณหน่วย!AF36-'[6]คำนวณ (รวมแต่ละอาคาร)'!$X$317</f>
        <v>6103.4</v>
      </c>
      <c r="Q37" s="429">
        <f>P37*'2567-บิลค่าไฟฟ้า'!$AA$5</f>
        <v>26525.504876569998</v>
      </c>
      <c r="R37" s="283">
        <f>[5]คำนวณหน่วย!AJ36-'[6]คำนวณ (รวมแต่ละอาคาร)'!$AA$317</f>
        <v>6590.27</v>
      </c>
      <c r="S37" s="429">
        <f>R37*'2567-บิลค่าไฟฟ้า'!$AE$5</f>
        <v>29454.771073645101</v>
      </c>
      <c r="T37" s="283">
        <f>[5]คำนวณหน่วย!AN36-'[6]คำนวณ (รวมแต่ละอาคาร)'!$AD$317</f>
        <v>7324.92</v>
      </c>
      <c r="U37" s="429">
        <f>T37*'2567-บิลค่าไฟฟ้า'!AI$5</f>
        <v>32116.0467679596</v>
      </c>
      <c r="V37" s="283">
        <f>[5]คำนวณหน่วย!AR36-'[6]คำนวณ (รวมแต่ละอาคาร)'!$AG$317</f>
        <v>8186.93</v>
      </c>
      <c r="W37" s="429">
        <f>V37*'2567-บิลค่าไฟฟ้า'!AM$5</f>
        <v>35895.755130697304</v>
      </c>
      <c r="X37" s="283">
        <f>[5]คำนวณหน่วย!AV36-'[6]คำนวณ (รวมแต่ละอาคาร)'!$AJ$317</f>
        <v>5571.25</v>
      </c>
      <c r="Y37" s="284">
        <f>X37*'2567-บิลค่าไฟฟ้า'!AQ$5</f>
        <v>24502.134594287501</v>
      </c>
      <c r="Z37" s="283">
        <f>[5]คำนวณหน่วย!AZ36-'[6]คำนวณ (รวมแต่ละอาคาร)'!$AM$317</f>
        <v>4856.1099999999997</v>
      </c>
      <c r="AA37" s="284">
        <f>Z37*'2567-บิลค่าไฟฟ้า'!AU$5</f>
        <v>21243.7792805672</v>
      </c>
      <c r="AB37" s="283">
        <f>[5]คำนวณหน่วย!BD36-'[6]คำนวณ (รวมแต่ละอาคาร)'!$AP$317</f>
        <v>4417.99</v>
      </c>
      <c r="AC37" s="284">
        <f>AB37*'2567-บิลค่าไฟฟ้า'!AY$5</f>
        <v>18829.917697254299</v>
      </c>
      <c r="AD37" s="272"/>
      <c r="AE37" s="273"/>
      <c r="AG37" s="273"/>
    </row>
    <row r="38" spans="1:35" s="172" customFormat="1" x14ac:dyDescent="0.55000000000000004">
      <c r="A38" s="274">
        <f>[5]ตารางจด!A37</f>
        <v>31</v>
      </c>
      <c r="B38" s="394" t="str">
        <f>[5]ตารางจด!B37</f>
        <v>สำนักงานสถานที่เเละภูมิทัศน์</v>
      </c>
      <c r="C38" s="390">
        <f>[5]ตารางจด!C37</f>
        <v>0</v>
      </c>
      <c r="D38" s="274">
        <f>[5]ตารางจด!D37</f>
        <v>1</v>
      </c>
      <c r="E38" s="300">
        <v>9123113</v>
      </c>
      <c r="F38" s="209">
        <f>[5]คำนวณหน่วย!L37</f>
        <v>4</v>
      </c>
      <c r="G38" s="298">
        <f>[5]คำนวณหน่วย!M37</f>
        <v>17.04</v>
      </c>
      <c r="H38" s="209">
        <f>[5]คำนวณหน่วย!P37</f>
        <v>4</v>
      </c>
      <c r="I38" s="298">
        <f>[5]คำนวณหน่วย!Q37</f>
        <v>17.48</v>
      </c>
      <c r="J38" s="209">
        <f>[5]คำนวณหน่วย!T37</f>
        <v>4</v>
      </c>
      <c r="K38" s="298">
        <f>[5]คำนวณหน่วย!U37</f>
        <v>17.440000000000001</v>
      </c>
      <c r="L38" s="209">
        <f>[5]คำนวณหน่วย!X37</f>
        <v>6</v>
      </c>
      <c r="M38" s="323">
        <f>[5]คำนวณหน่วย!Y37</f>
        <v>26.82</v>
      </c>
      <c r="N38" s="209">
        <f>[5]คำนวณหน่วย!AB37</f>
        <v>7</v>
      </c>
      <c r="O38" s="323">
        <f>[5]คำนวณหน่วย!AC37</f>
        <v>30.729999999999997</v>
      </c>
      <c r="P38" s="301">
        <f>[5]คำนวณหน่วย!AF37</f>
        <v>4</v>
      </c>
      <c r="Q38" s="323">
        <f>[5]คำนวณหน่วย!AG37</f>
        <v>17.399999999999999</v>
      </c>
      <c r="R38" s="209">
        <f>[5]คำนวณหน่วย!AJ37</f>
        <v>5</v>
      </c>
      <c r="S38" s="323">
        <f>[5]คำนวณหน่วย!AK37</f>
        <v>22.349999999999998</v>
      </c>
      <c r="T38" s="209">
        <f>[5]คำนวณหน่วย!AN37</f>
        <v>4</v>
      </c>
      <c r="U38" s="323">
        <f>[5]คำนวณหน่วย!AO37</f>
        <v>17.52</v>
      </c>
      <c r="V38" s="209">
        <f>[5]คำนวณหน่วย!AR37</f>
        <v>4</v>
      </c>
      <c r="W38" s="323">
        <f>[5]คำนวณหน่วย!AS37</f>
        <v>17.52</v>
      </c>
      <c r="X38" s="209">
        <f>[5]คำนวณหน่วย!AV37</f>
        <v>3</v>
      </c>
      <c r="Y38" s="298">
        <f>[5]คำนวณหน่วย!AW37</f>
        <v>13.200000000000001</v>
      </c>
      <c r="Z38" s="209">
        <f>[5]คำนวณหน่วย!AZ37</f>
        <v>3</v>
      </c>
      <c r="AA38" s="298">
        <f>[5]คำนวณหน่วย!BA37</f>
        <v>13.11</v>
      </c>
      <c r="AB38" s="209">
        <f>[5]คำนวณหน่วย!BD37</f>
        <v>2</v>
      </c>
      <c r="AC38" s="298">
        <f>[5]คำนวณหน่วย!BE37</f>
        <v>8.52</v>
      </c>
      <c r="AD38" s="279"/>
      <c r="AE38" s="280"/>
      <c r="AF38" s="281"/>
      <c r="AG38" s="280"/>
    </row>
    <row r="39" spans="1:35" s="172" customFormat="1" x14ac:dyDescent="0.55000000000000004">
      <c r="A39" s="274">
        <f>[5]ตารางจด!A38</f>
        <v>32</v>
      </c>
      <c r="B39" s="394" t="str">
        <f>[5]ตารางจด!B38</f>
        <v>อาคารสำนักงานประปาและสุขาภิบาล</v>
      </c>
      <c r="C39" s="390">
        <f>[5]ตารางจด!C38</f>
        <v>0</v>
      </c>
      <c r="D39" s="274">
        <f>[5]ตารางจด!D38</f>
        <v>1</v>
      </c>
      <c r="E39" s="300">
        <v>8648696</v>
      </c>
      <c r="F39" s="209">
        <f>[5]คำนวณหน่วย!L38</f>
        <v>176</v>
      </c>
      <c r="G39" s="298">
        <f>[5]คำนวณหน่วย!M38</f>
        <v>749.76</v>
      </c>
      <c r="H39" s="209">
        <f>[5]คำนวณหน่วย!P38</f>
        <v>288</v>
      </c>
      <c r="I39" s="298">
        <f>[5]คำนวณหน่วย!Q38</f>
        <v>1258.56</v>
      </c>
      <c r="J39" s="209">
        <f>[5]คำนวณหน่วย!T38</f>
        <v>271</v>
      </c>
      <c r="K39" s="298">
        <f>[5]คำนวณหน่วย!U38</f>
        <v>1181.5600000000002</v>
      </c>
      <c r="L39" s="209">
        <f>[5]คำนวณหน่วย!X38</f>
        <v>342</v>
      </c>
      <c r="M39" s="323">
        <f>[5]คำนวณหน่วย!Y38</f>
        <v>1528.74</v>
      </c>
      <c r="N39" s="209">
        <f>[5]คำนวณหน่วย!AB38</f>
        <v>275</v>
      </c>
      <c r="O39" s="323">
        <f>[5]คำนวณหน่วย!AC38</f>
        <v>1207.25</v>
      </c>
      <c r="P39" s="301">
        <f>[5]คำนวณหน่วย!AF38</f>
        <v>343</v>
      </c>
      <c r="Q39" s="323">
        <f>[5]คำนวณหน่วย!AG38</f>
        <v>1492.05</v>
      </c>
      <c r="R39" s="209">
        <f>[5]คำนวณหน่วย!AJ38</f>
        <v>297</v>
      </c>
      <c r="S39" s="323">
        <f>[5]คำนวณหน่วย!AK38</f>
        <v>1327.59</v>
      </c>
      <c r="T39" s="209">
        <f>[5]คำนวณหน่วย!AN38</f>
        <v>185</v>
      </c>
      <c r="U39" s="323">
        <f>[5]คำนวณหน่วย!AO38</f>
        <v>810.3</v>
      </c>
      <c r="V39" s="209">
        <f>[5]คำนวณหน่วย!AR38</f>
        <v>174</v>
      </c>
      <c r="W39" s="323">
        <f>[5]คำนวณหน่วย!AS38</f>
        <v>762.12</v>
      </c>
      <c r="X39" s="209">
        <f>[5]คำนวณหน่วย!AV38</f>
        <v>186</v>
      </c>
      <c r="Y39" s="298">
        <f>[5]คำนวณหน่วย!AW38</f>
        <v>818.40000000000009</v>
      </c>
      <c r="Z39" s="209">
        <f>[5]คำนวณหน่วย!AZ38</f>
        <v>212</v>
      </c>
      <c r="AA39" s="298">
        <f>[5]คำนวณหน่วย!BA38</f>
        <v>926.44</v>
      </c>
      <c r="AB39" s="209">
        <f>[5]คำนวณหน่วย!BD38</f>
        <v>156</v>
      </c>
      <c r="AC39" s="298">
        <f>[5]คำนวณหน่วย!BE38</f>
        <v>664.56</v>
      </c>
      <c r="AD39" s="279"/>
      <c r="AE39" s="280"/>
      <c r="AF39" s="281"/>
      <c r="AG39" s="280"/>
    </row>
    <row r="40" spans="1:35" s="172" customFormat="1" x14ac:dyDescent="0.55000000000000004">
      <c r="A40" s="274">
        <f>[5]ตารางจด!A39</f>
        <v>33</v>
      </c>
      <c r="B40" s="394" t="str">
        <f>[5]ตารางจด!B39</f>
        <v>อาคารงานไฟฟ้า</v>
      </c>
      <c r="C40" s="390">
        <f>[5]ตารางจด!C39</f>
        <v>0</v>
      </c>
      <c r="D40" s="274">
        <f>[5]ตารางจด!D39</f>
        <v>1</v>
      </c>
      <c r="E40" s="300">
        <v>8673782</v>
      </c>
      <c r="F40" s="209">
        <f>[5]คำนวณหน่วย!L39</f>
        <v>230</v>
      </c>
      <c r="G40" s="298">
        <f>[5]คำนวณหน่วย!M39</f>
        <v>979.8</v>
      </c>
      <c r="H40" s="209">
        <f>[5]คำนวณหน่วย!P39</f>
        <v>265</v>
      </c>
      <c r="I40" s="298">
        <f>[5]คำนวณหน่วย!Q39</f>
        <v>1158.05</v>
      </c>
      <c r="J40" s="209">
        <f>[5]คำนวณหน่วย!T39</f>
        <v>234</v>
      </c>
      <c r="K40" s="298">
        <f>[5]คำนวณหน่วย!U39</f>
        <v>1020.2400000000001</v>
      </c>
      <c r="L40" s="209">
        <f>[5]คำนวณหน่วย!X39</f>
        <v>281</v>
      </c>
      <c r="M40" s="323">
        <f>[5]คำนวณหน่วย!Y39</f>
        <v>1256.07</v>
      </c>
      <c r="N40" s="209">
        <f>[5]คำนวณหน่วย!AB39</f>
        <v>289</v>
      </c>
      <c r="O40" s="323">
        <f>[5]คำนวณหน่วย!AC39</f>
        <v>1268.7099999999998</v>
      </c>
      <c r="P40" s="301">
        <f>[5]คำนวณหน่วย!AF39</f>
        <v>248</v>
      </c>
      <c r="Q40" s="323">
        <f>[5]คำนวณหน่วย!AG39</f>
        <v>1078.8</v>
      </c>
      <c r="R40" s="209">
        <f>[5]คำนวณหน่วย!AJ39</f>
        <v>214</v>
      </c>
      <c r="S40" s="323">
        <f>[5]คำนวณหน่วย!AK39</f>
        <v>956.57999999999993</v>
      </c>
      <c r="T40" s="209">
        <f>[5]คำนวณหน่วย!AN39</f>
        <v>275</v>
      </c>
      <c r="U40" s="323">
        <f>[5]คำนวณหน่วย!AO39</f>
        <v>1204.5</v>
      </c>
      <c r="V40" s="209">
        <f>[5]คำนวณหน่วย!AR39</f>
        <v>3</v>
      </c>
      <c r="W40" s="323">
        <f>[5]คำนวณหน่วย!AS39</f>
        <v>13.14</v>
      </c>
      <c r="X40" s="209">
        <f>[5]คำนวณหน่วย!AV39</f>
        <v>380</v>
      </c>
      <c r="Y40" s="298">
        <f>[5]คำนวณหน่วย!AW39</f>
        <v>1672.0000000000002</v>
      </c>
      <c r="Z40" s="209">
        <f>[5]คำนวณหน่วย!AZ39</f>
        <v>0</v>
      </c>
      <c r="AA40" s="298">
        <f>[5]คำนวณหน่วย!BA39</f>
        <v>0</v>
      </c>
      <c r="AB40" s="209">
        <f>[5]คำนวณหน่วย!BD39</f>
        <v>0</v>
      </c>
      <c r="AC40" s="298">
        <f>[5]คำนวณหน่วย!BE39</f>
        <v>0</v>
      </c>
      <c r="AD40" s="279"/>
      <c r="AE40" s="280"/>
      <c r="AF40" s="281"/>
      <c r="AG40" s="280"/>
    </row>
    <row r="41" spans="1:35" s="172" customFormat="1" x14ac:dyDescent="0.55000000000000004">
      <c r="A41" s="274">
        <f>[5]ตารางจด!A40</f>
        <v>34</v>
      </c>
      <c r="B41" s="394" t="str">
        <f>[5]ตารางจด!B40</f>
        <v>อาคารซ่อมบำรุงอาคารและสถานที่</v>
      </c>
      <c r="C41" s="390">
        <f>[5]ตารางจด!C40</f>
        <v>0</v>
      </c>
      <c r="D41" s="274">
        <f>[5]ตารางจด!D40</f>
        <v>1</v>
      </c>
      <c r="E41" s="300">
        <v>8673804</v>
      </c>
      <c r="F41" s="209">
        <f>[5]คำนวณหน่วย!L40</f>
        <v>112</v>
      </c>
      <c r="G41" s="298">
        <f>[5]คำนวณหน่วย!M40</f>
        <v>477.12</v>
      </c>
      <c r="H41" s="209">
        <f>[5]คำนวณหน่วย!P40</f>
        <v>140</v>
      </c>
      <c r="I41" s="298">
        <f>[5]คำนวณหน่วย!Q40</f>
        <v>611.80000000000007</v>
      </c>
      <c r="J41" s="209">
        <f>[5]คำนวณหน่วย!T40</f>
        <v>108</v>
      </c>
      <c r="K41" s="298">
        <f>[5]คำนวณหน่วย!U40</f>
        <v>470.88000000000005</v>
      </c>
      <c r="L41" s="209">
        <f>[5]คำนวณหน่วย!X40</f>
        <v>113</v>
      </c>
      <c r="M41" s="323">
        <f>[5]คำนวณหน่วย!Y40</f>
        <v>505.10999999999996</v>
      </c>
      <c r="N41" s="209">
        <f>[5]คำนวณหน่วย!AB40</f>
        <v>116</v>
      </c>
      <c r="O41" s="323">
        <f>[5]คำนวณหน่วย!AC40</f>
        <v>509.23999999999995</v>
      </c>
      <c r="P41" s="301">
        <f>[5]คำนวณหน่วย!AF40</f>
        <v>133</v>
      </c>
      <c r="Q41" s="323">
        <f>[5]คำนวณหน่วย!AG40</f>
        <v>578.54999999999995</v>
      </c>
      <c r="R41" s="209">
        <f>[5]คำนวณหน่วย!AJ40</f>
        <v>147</v>
      </c>
      <c r="S41" s="323">
        <f>[5]คำนวณหน่วย!AK40</f>
        <v>657.08999999999992</v>
      </c>
      <c r="T41" s="209">
        <f>[5]คำนวณหน่วย!AN40</f>
        <v>149</v>
      </c>
      <c r="U41" s="323">
        <f>[5]คำนวณหน่วย!AO40</f>
        <v>652.62</v>
      </c>
      <c r="V41" s="209">
        <f>[5]คำนวณหน่วย!AR40</f>
        <v>149</v>
      </c>
      <c r="W41" s="323">
        <f>[5]คำนวณหน่วย!AS40</f>
        <v>652.62</v>
      </c>
      <c r="X41" s="209">
        <f>[5]คำนวณหน่วย!AV40</f>
        <v>155</v>
      </c>
      <c r="Y41" s="298">
        <f>[5]คำนวณหน่วย!AW40</f>
        <v>682</v>
      </c>
      <c r="Z41" s="209">
        <f>[5]คำนวณหน่วย!AZ40</f>
        <v>164</v>
      </c>
      <c r="AA41" s="298">
        <f>[5]คำนวณหน่วย!BA40</f>
        <v>716.68000000000006</v>
      </c>
      <c r="AB41" s="209">
        <f>[5]คำนวณหน่วย!BD40</f>
        <v>105</v>
      </c>
      <c r="AC41" s="298">
        <f>[5]คำนวณหน่วย!BE40</f>
        <v>447.29999999999995</v>
      </c>
      <c r="AD41" s="279"/>
      <c r="AE41" s="280"/>
      <c r="AF41" s="281"/>
      <c r="AG41" s="280"/>
    </row>
    <row r="42" spans="1:35" s="172" customFormat="1" x14ac:dyDescent="0.55000000000000004">
      <c r="A42" s="274">
        <f>[5]ตารางจด!A41</f>
        <v>35</v>
      </c>
      <c r="B42" s="394" t="str">
        <f>[5]ตารางจด!B41</f>
        <v>อาคารยานพาหนะ</v>
      </c>
      <c r="C42" s="390">
        <f>[5]ตารางจด!C41</f>
        <v>0</v>
      </c>
      <c r="D42" s="274">
        <f>[5]ตารางจด!D41</f>
        <v>1</v>
      </c>
      <c r="E42" s="300">
        <v>9843160</v>
      </c>
      <c r="F42" s="209" t="str">
        <f>[5]คำนวณหน่วย!L41</f>
        <v>รื้อถอน</v>
      </c>
      <c r="G42" s="298" t="str">
        <f>[5]คำนวณหน่วย!M41</f>
        <v>รื้อถอน</v>
      </c>
      <c r="H42" s="209" t="str">
        <f>[5]คำนวณหน่วย!P41</f>
        <v>รื้อถอน</v>
      </c>
      <c r="I42" s="298" t="str">
        <f>[5]คำนวณหน่วย!Q41</f>
        <v>รื้อถอน</v>
      </c>
      <c r="J42" s="209" t="str">
        <f>[5]คำนวณหน่วย!T41</f>
        <v>รื้อถอน</v>
      </c>
      <c r="K42" s="298" t="str">
        <f>[5]คำนวณหน่วย!U41</f>
        <v>รื้อถอน</v>
      </c>
      <c r="L42" s="209" t="str">
        <f>[5]คำนวณหน่วย!X41</f>
        <v>รื้อถอน</v>
      </c>
      <c r="M42" s="323" t="str">
        <f>[5]คำนวณหน่วย!Y41</f>
        <v>รื้อถอน</v>
      </c>
      <c r="N42" s="209" t="str">
        <f>[5]คำนวณหน่วย!AB41</f>
        <v>รื้อถอน</v>
      </c>
      <c r="O42" s="323" t="str">
        <f>[5]คำนวณหน่วย!AC41</f>
        <v>รื้อถอน</v>
      </c>
      <c r="P42" s="301" t="str">
        <f>[5]คำนวณหน่วย!AF41</f>
        <v>รื้อถอน</v>
      </c>
      <c r="Q42" s="323" t="str">
        <f>[5]คำนวณหน่วย!AG41</f>
        <v>รื้อถอน</v>
      </c>
      <c r="R42" s="209" t="str">
        <f>[5]คำนวณหน่วย!AJ41</f>
        <v>รื้อถอน</v>
      </c>
      <c r="S42" s="323" t="str">
        <f>[5]คำนวณหน่วย!AK41</f>
        <v>รื้อถอน</v>
      </c>
      <c r="T42" s="209" t="str">
        <f>[5]คำนวณหน่วย!AN41</f>
        <v>รื้อถอน</v>
      </c>
      <c r="U42" s="323" t="str">
        <f>[5]คำนวณหน่วย!AO41</f>
        <v>รื้อถอน</v>
      </c>
      <c r="V42" s="209" t="str">
        <f>[5]คำนวณหน่วย!AR41</f>
        <v>รื้อถอน</v>
      </c>
      <c r="W42" s="323" t="str">
        <f>[5]คำนวณหน่วย!AS41</f>
        <v>รื้อถอน</v>
      </c>
      <c r="X42" s="209" t="str">
        <f>[5]คำนวณหน่วย!AV41</f>
        <v>รื้อถอน</v>
      </c>
      <c r="Y42" s="298" t="str">
        <f>[5]คำนวณหน่วย!AW41</f>
        <v>รื้อถอน</v>
      </c>
      <c r="Z42" s="209" t="str">
        <f>[5]คำนวณหน่วย!AZ41</f>
        <v>รื้อถอน</v>
      </c>
      <c r="AA42" s="298" t="str">
        <f>[5]คำนวณหน่วย!BA41</f>
        <v>รื้อถอน</v>
      </c>
      <c r="AB42" s="209" t="str">
        <f>[5]คำนวณหน่วย!BD41</f>
        <v>รื้อถอน</v>
      </c>
      <c r="AC42" s="298" t="str">
        <f>[5]คำนวณหน่วย!BE41</f>
        <v>รื้อถอน</v>
      </c>
      <c r="AD42" s="279"/>
      <c r="AE42" s="280"/>
      <c r="AF42" s="281"/>
      <c r="AG42" s="280"/>
    </row>
    <row r="43" spans="1:35" s="172" customFormat="1" x14ac:dyDescent="0.55000000000000004">
      <c r="A43" s="274">
        <f>[5]ตารางจด!A42</f>
        <v>36</v>
      </c>
      <c r="B43" s="394" t="str">
        <f>[5]ตารางจด!B42</f>
        <v>อาคารโรงจอดรถ</v>
      </c>
      <c r="C43" s="390">
        <f>[5]ตารางจด!C42</f>
        <v>0</v>
      </c>
      <c r="D43" s="274">
        <f>[5]ตารางจด!D42</f>
        <v>1</v>
      </c>
      <c r="E43" s="300">
        <v>8674108</v>
      </c>
      <c r="F43" s="209" t="str">
        <f>[5]คำนวณหน่วย!L42</f>
        <v>รื้อถอน</v>
      </c>
      <c r="G43" s="298" t="str">
        <f>[5]คำนวณหน่วย!M42</f>
        <v>รื้อถอน</v>
      </c>
      <c r="H43" s="209" t="str">
        <f>[5]คำนวณหน่วย!P42</f>
        <v>รื้อถอน</v>
      </c>
      <c r="I43" s="298" t="str">
        <f>[5]คำนวณหน่วย!Q42</f>
        <v>รื้อถอน</v>
      </c>
      <c r="J43" s="209" t="str">
        <f>[5]คำนวณหน่วย!T42</f>
        <v>รื้อถอน</v>
      </c>
      <c r="K43" s="298" t="str">
        <f>[5]คำนวณหน่วย!U42</f>
        <v>รื้อถอน</v>
      </c>
      <c r="L43" s="209" t="str">
        <f>[5]คำนวณหน่วย!X42</f>
        <v>รื้อถอน</v>
      </c>
      <c r="M43" s="323" t="str">
        <f>[5]คำนวณหน่วย!Y42</f>
        <v>รื้อถอน</v>
      </c>
      <c r="N43" s="209" t="str">
        <f>[5]คำนวณหน่วย!AB42</f>
        <v>รื้อถอน</v>
      </c>
      <c r="O43" s="323" t="str">
        <f>[5]คำนวณหน่วย!AC42</f>
        <v>รื้อถอน</v>
      </c>
      <c r="P43" s="301" t="str">
        <f>[5]คำนวณหน่วย!AF42</f>
        <v>รื้อถอน</v>
      </c>
      <c r="Q43" s="323" t="str">
        <f>[5]คำนวณหน่วย!AG42</f>
        <v>รื้อถอน</v>
      </c>
      <c r="R43" s="209" t="str">
        <f>[5]คำนวณหน่วย!AJ42</f>
        <v>รื้อถอน</v>
      </c>
      <c r="S43" s="323" t="str">
        <f>[5]คำนวณหน่วย!AK42</f>
        <v>รื้อถอน</v>
      </c>
      <c r="T43" s="209" t="str">
        <f>[5]คำนวณหน่วย!AN42</f>
        <v>รื้อถอน</v>
      </c>
      <c r="U43" s="323" t="str">
        <f>[5]คำนวณหน่วย!AO42</f>
        <v>รื้อถอน</v>
      </c>
      <c r="V43" s="209" t="str">
        <f>[5]คำนวณหน่วย!AR42</f>
        <v>รื้อถอน</v>
      </c>
      <c r="W43" s="323" t="str">
        <f>[5]คำนวณหน่วย!AS42</f>
        <v>รื้อถอน</v>
      </c>
      <c r="X43" s="209" t="str">
        <f>[5]คำนวณหน่วย!AV42</f>
        <v>รื้อถอน</v>
      </c>
      <c r="Y43" s="298" t="str">
        <f>[5]คำนวณหน่วย!AW42</f>
        <v>รื้อถอน</v>
      </c>
      <c r="Z43" s="209" t="str">
        <f>[5]คำนวณหน่วย!AZ42</f>
        <v>รื้อถอน</v>
      </c>
      <c r="AA43" s="298" t="str">
        <f>[5]คำนวณหน่วย!BA42</f>
        <v>รื้อถอน</v>
      </c>
      <c r="AB43" s="209" t="str">
        <f>[5]คำนวณหน่วย!BD42</f>
        <v>รื้อถอน</v>
      </c>
      <c r="AC43" s="298" t="str">
        <f>[5]คำนวณหน่วย!BE42</f>
        <v>รื้อถอน</v>
      </c>
      <c r="AD43" s="279"/>
      <c r="AE43" s="280"/>
      <c r="AF43" s="281"/>
      <c r="AG43" s="280"/>
    </row>
    <row r="44" spans="1:35" s="172" customFormat="1" x14ac:dyDescent="0.55000000000000004">
      <c r="A44" s="274">
        <f>[5]ตารางจด!A43</f>
        <v>37</v>
      </c>
      <c r="B44" s="394" t="str">
        <f>[5]ตารางจด!B43</f>
        <v>อาคารสำนักงานระบบบำบัดน้ำเสียรวม (รวมอาคารห้องน้ำ)</v>
      </c>
      <c r="C44" s="390">
        <f>[5]ตารางจด!C43</f>
        <v>0</v>
      </c>
      <c r="D44" s="274">
        <f>[5]ตารางจด!D43</f>
        <v>50</v>
      </c>
      <c r="E44" s="300">
        <v>8576438</v>
      </c>
      <c r="F44" s="209">
        <f>[5]คำนวณหน่วย!L43</f>
        <v>9900</v>
      </c>
      <c r="G44" s="298">
        <f>[5]คำนวณหน่วย!M43</f>
        <v>42174</v>
      </c>
      <c r="H44" s="209">
        <f>[5]คำนวณหน่วย!P43</f>
        <v>10450</v>
      </c>
      <c r="I44" s="298">
        <f>[5]คำนวณหน่วย!Q43</f>
        <v>45666.5</v>
      </c>
      <c r="J44" s="209">
        <f>[5]คำนวณหน่วย!T43</f>
        <v>9950</v>
      </c>
      <c r="K44" s="298">
        <f>[5]คำนวณหน่วย!U43</f>
        <v>43382</v>
      </c>
      <c r="L44" s="209">
        <f>[5]คำนวณหน่วย!X43</f>
        <v>11550</v>
      </c>
      <c r="M44" s="323">
        <f>[5]คำนวณหน่วย!Y43</f>
        <v>51628.5</v>
      </c>
      <c r="N44" s="209">
        <f>[5]คำนวณหน่วย!AB43</f>
        <v>10350</v>
      </c>
      <c r="O44" s="323">
        <f>[5]คำนวณหน่วย!AC43</f>
        <v>45436.5</v>
      </c>
      <c r="P44" s="301">
        <f>[5]คำนวณหน่วย!AF43</f>
        <v>10350</v>
      </c>
      <c r="Q44" s="323">
        <f>[5]คำนวณหน่วย!AG43</f>
        <v>45022.499999999993</v>
      </c>
      <c r="R44" s="209">
        <f>[5]คำนวณหน่วย!AJ43</f>
        <v>11500</v>
      </c>
      <c r="S44" s="323">
        <f>[5]คำนวณหน่วย!AK43</f>
        <v>51405</v>
      </c>
      <c r="T44" s="209">
        <f>[5]คำนวณหน่วย!AN43</f>
        <v>12900</v>
      </c>
      <c r="U44" s="323">
        <f>[5]คำนวณหน่วย!AO43</f>
        <v>56502</v>
      </c>
      <c r="V44" s="209">
        <f>[5]คำนวณหน่วย!AR43</f>
        <v>15100</v>
      </c>
      <c r="W44" s="323">
        <f>[5]คำนวณหน่วย!AS43</f>
        <v>66138</v>
      </c>
      <c r="X44" s="209">
        <f>[5]คำนวณหน่วย!AV43</f>
        <v>14000</v>
      </c>
      <c r="Y44" s="298">
        <f>[5]คำนวณหน่วย!AW43</f>
        <v>61600.000000000007</v>
      </c>
      <c r="Z44" s="209">
        <f>[5]คำนวณหน่วย!AZ43</f>
        <v>11500</v>
      </c>
      <c r="AA44" s="298">
        <f>[5]คำนวณหน่วย!BA43</f>
        <v>50255</v>
      </c>
      <c r="AB44" s="209">
        <f>[5]คำนวณหน่วย!BD43</f>
        <v>6500</v>
      </c>
      <c r="AC44" s="298">
        <f>[5]คำนวณหน่วย!BE43</f>
        <v>27690</v>
      </c>
      <c r="AD44" s="279"/>
      <c r="AE44" s="280"/>
      <c r="AF44" s="281"/>
      <c r="AG44" s="280"/>
    </row>
    <row r="45" spans="1:35" x14ac:dyDescent="0.55000000000000004">
      <c r="A45" s="286" t="s">
        <v>5</v>
      </c>
      <c r="B45" s="395"/>
      <c r="C45" s="287"/>
      <c r="D45" s="287"/>
      <c r="E45" s="288"/>
      <c r="F45" s="289">
        <f t="shared" ref="F45:AC45" si="1">SUM(F31:F44)</f>
        <v>26913.16</v>
      </c>
      <c r="G45" s="330">
        <f t="shared" si="1"/>
        <v>114599.79286278957</v>
      </c>
      <c r="H45" s="289">
        <f t="shared" si="1"/>
        <v>26541.61</v>
      </c>
      <c r="I45" s="330">
        <f t="shared" si="1"/>
        <v>116024.223717206</v>
      </c>
      <c r="J45" s="289">
        <f t="shared" si="1"/>
        <v>33114.71</v>
      </c>
      <c r="K45" s="330">
        <f t="shared" si="1"/>
        <v>144285.80951067369</v>
      </c>
      <c r="L45" s="289">
        <f t="shared" si="1"/>
        <v>45677.31</v>
      </c>
      <c r="M45" s="208">
        <f t="shared" si="1"/>
        <v>204222.84150054777</v>
      </c>
      <c r="N45" s="289">
        <f t="shared" si="1"/>
        <v>45142.59</v>
      </c>
      <c r="O45" s="208">
        <f t="shared" si="1"/>
        <v>198077.02010765098</v>
      </c>
      <c r="P45" s="289">
        <f t="shared" si="1"/>
        <v>42515.78</v>
      </c>
      <c r="Q45" s="208">
        <f t="shared" si="1"/>
        <v>184828.09914631894</v>
      </c>
      <c r="R45" s="289">
        <f t="shared" si="1"/>
        <v>40398.57</v>
      </c>
      <c r="S45" s="208">
        <f t="shared" si="1"/>
        <v>180567.30374617409</v>
      </c>
      <c r="T45" s="289">
        <f t="shared" si="1"/>
        <v>43453.799999999996</v>
      </c>
      <c r="U45" s="208">
        <f t="shared" si="1"/>
        <v>190450.49796292395</v>
      </c>
      <c r="V45" s="289">
        <f t="shared" si="1"/>
        <v>44044.5</v>
      </c>
      <c r="W45" s="208">
        <f t="shared" si="1"/>
        <v>193034.239003025</v>
      </c>
      <c r="X45" s="289">
        <f t="shared" si="1"/>
        <v>40359.300000000003</v>
      </c>
      <c r="Y45" s="330">
        <f t="shared" si="1"/>
        <v>177532.23658935699</v>
      </c>
      <c r="Z45" s="289">
        <f t="shared" si="1"/>
        <v>31747.61</v>
      </c>
      <c r="AA45" s="330">
        <f t="shared" si="1"/>
        <v>138821.52636604721</v>
      </c>
      <c r="AB45" s="289">
        <f t="shared" si="1"/>
        <v>21575.809999999998</v>
      </c>
      <c r="AC45" s="330">
        <f t="shared" si="1"/>
        <v>91941.977977721705</v>
      </c>
      <c r="AD45" s="71">
        <f>AB45+Z45+X45+V45+T45+R45+P45+N45+L45+J45+H45+F45</f>
        <v>441484.74999999994</v>
      </c>
      <c r="AE45" s="89">
        <f>AC45+AA45+Y45+W45+U45+S45+Q45+O45+M45+K45+I45+G45</f>
        <v>1934385.5684904356</v>
      </c>
      <c r="AF45" s="71">
        <f>V45+T45+R45+P45+N45+L45+J45+H45+F45</f>
        <v>347802.02999999997</v>
      </c>
      <c r="AG45" s="89">
        <f>W45+U45+S45+Q45+O45+M45+K45+I45+G45</f>
        <v>1526089.8275573098</v>
      </c>
      <c r="AH45" s="71">
        <f>AB45+Z45+X45</f>
        <v>93682.72</v>
      </c>
      <c r="AI45" s="89">
        <f>AC45+AA45+Y45</f>
        <v>408295.74093312596</v>
      </c>
    </row>
    <row r="46" spans="1:35" x14ac:dyDescent="0.55000000000000004">
      <c r="A46" s="267" t="s">
        <v>144</v>
      </c>
      <c r="B46" s="396"/>
      <c r="C46" s="292"/>
      <c r="D46" s="292"/>
      <c r="E46" s="293"/>
      <c r="F46" s="294"/>
      <c r="G46" s="293"/>
      <c r="H46" s="294"/>
      <c r="I46" s="293"/>
      <c r="J46" s="294"/>
      <c r="K46" s="293"/>
      <c r="L46" s="294"/>
      <c r="M46" s="430"/>
      <c r="N46" s="294"/>
      <c r="O46" s="430"/>
      <c r="P46" s="295"/>
      <c r="Q46" s="430"/>
      <c r="R46" s="294"/>
      <c r="S46" s="430"/>
      <c r="T46" s="294"/>
      <c r="U46" s="430"/>
      <c r="V46" s="294"/>
      <c r="W46" s="430"/>
      <c r="X46" s="294"/>
      <c r="Y46" s="293"/>
      <c r="Z46" s="294"/>
      <c r="AA46" s="293"/>
      <c r="AB46" s="294"/>
      <c r="AC46" s="296"/>
      <c r="AD46" s="257"/>
      <c r="AF46" s="257"/>
    </row>
    <row r="47" spans="1:35" x14ac:dyDescent="0.55000000000000004">
      <c r="A47" s="195">
        <f>[5]ตารางจด!A45</f>
        <v>38</v>
      </c>
      <c r="B47" s="206" t="str">
        <f>[5]ตารางจด!B45</f>
        <v>อาคารสระว่ายน้ำ</v>
      </c>
      <c r="C47" s="391">
        <f>[5]ตารางจด!C45</f>
        <v>0</v>
      </c>
      <c r="D47" s="195">
        <f>[5]ตารางจด!D45</f>
        <v>50</v>
      </c>
      <c r="E47" s="213">
        <v>8576438</v>
      </c>
      <c r="F47" s="283">
        <f>[5]คำนวณหน่วย!L45-'[6]คำนวณ (รวมแต่ละอาคาร)'!$I$49</f>
        <v>4100</v>
      </c>
      <c r="G47" s="284">
        <f>F47*'2567-บิลค่าไฟฟ้า'!$G$5</f>
        <v>17452.594271000002</v>
      </c>
      <c r="H47" s="283">
        <f>[5]คำนวณหน่วย!P45-'[6]คำนวณ (รวมแต่ละอาคาร)'!$L$49</f>
        <v>6100</v>
      </c>
      <c r="I47" s="284">
        <f>H47*'2567-บิลค่าไฟฟ้า'!K$5</f>
        <v>26672.888059999997</v>
      </c>
      <c r="J47" s="283">
        <f>[5]คำนวณหน่วย!$T$45-'[6]คำนวณ (รวมแต่ละอาคาร)'!$O$49</f>
        <v>5700</v>
      </c>
      <c r="K47" s="284">
        <f>J47*'2567-บิลค่าไฟฟ้า'!$O$5</f>
        <v>24826.210179000002</v>
      </c>
      <c r="L47" s="283">
        <f>[5]คำนวณหน่วย!X45-'[6]คำนวณ (รวมแต่ละอาคาร)'!$R$49</f>
        <v>4025</v>
      </c>
      <c r="M47" s="429">
        <f>L47*'2567-บิลค่าไฟฟ้า'!$S$5</f>
        <v>17997.720604499998</v>
      </c>
      <c r="N47" s="283">
        <f>[5]คำนวณหน่วย!AB45-'[6]คำนวณ (รวมแต่ละอาคาร)'!$U$49</f>
        <v>5198</v>
      </c>
      <c r="O47" s="429">
        <f>N47*'2567-บิลค่าไฟฟ้า'!$W$5</f>
        <v>22802.684642199998</v>
      </c>
      <c r="P47" s="285">
        <f>[5]คำนวณหน่วย!AF45-'[6]คำนวณ (รวมแต่ละอาคาร)'!$X$49</f>
        <v>5700</v>
      </c>
      <c r="Q47" s="429">
        <f>P47*'2567-บิลค่าไฟฟ้า'!$AA$5</f>
        <v>24772.319985000002</v>
      </c>
      <c r="R47" s="283">
        <f>[5]คำนวณหน่วย!AJ45-'[6]คำนวณ (รวมแต่ละอาคาร)'!$AA$49</f>
        <v>9200</v>
      </c>
      <c r="S47" s="429">
        <f>R47*'2567-บิลค่าไฟฟ้า'!$AE$5</f>
        <v>41118.784796</v>
      </c>
      <c r="T47" s="283">
        <f>[5]คำนวณหน่วย!AN45-'[6]คำนวณ (รวมแต่ละอาคาร)'!$AD$49</f>
        <v>2200</v>
      </c>
      <c r="U47" s="429">
        <f>T47*'2567-บิลค่าไฟฟ้า'!AI$5</f>
        <v>9645.880486</v>
      </c>
      <c r="V47" s="283">
        <f>[5]คำนวณหน่วย!AR45-'[6]คำนวณ (รวมแต่ละอาคาร)'!$AG$49</f>
        <v>4650</v>
      </c>
      <c r="W47" s="429">
        <f>V47*'2567-บิลค่าไฟฟ้า'!AM$5</f>
        <v>20388.016186500001</v>
      </c>
      <c r="X47" s="283">
        <f>[5]คำนวณหน่วย!AV45-'[6]คำนวณ (รวมแต่ละอาคาร)'!$AJ$49</f>
        <v>4250</v>
      </c>
      <c r="Y47" s="284">
        <f>X47*'2567-บิลค่าไฟฟ้า'!AQ$5</f>
        <v>18691.329957500002</v>
      </c>
      <c r="Z47" s="283">
        <f>[5]คำนวณหน่วย!AZ45-'[6]คำนวณ (รวมแต่ละอาคาร)'!$AM$49</f>
        <v>3650</v>
      </c>
      <c r="AA47" s="284">
        <f>Z47*'2567-บิลค่าไฟฟ้า'!AU$5</f>
        <v>15967.470748000002</v>
      </c>
      <c r="AB47" s="283">
        <f>[5]คำนวณหน่วย!BD45-'[6]คำนวณ (รวมแต่ละอาคาร)'!$AP$49</f>
        <v>332</v>
      </c>
      <c r="AC47" s="284">
        <f>AB47*'2567-บิลค่าไฟฟ้า'!AY$5</f>
        <v>1415.0173892400001</v>
      </c>
      <c r="AD47" s="71">
        <f>AB47+Z47+X47+V47+T47+R47+P47+N47+L47+J47+H47+F47</f>
        <v>55105</v>
      </c>
      <c r="AE47" s="89">
        <f>AC47+AA47+Y47+W47+U47+S47+Q47+O47+M47+K47+I47+G47</f>
        <v>241750.91730494003</v>
      </c>
      <c r="AF47" s="71">
        <f>V47+T47+R47+P47+N47+L47+J47+H47+F47</f>
        <v>46873</v>
      </c>
      <c r="AG47" s="89">
        <f>W47+U47+S47+Q47+O47+M47+K47+I47+G47</f>
        <v>205677.09921019999</v>
      </c>
      <c r="AH47" s="71">
        <f>AB47+Z47+X47</f>
        <v>8232</v>
      </c>
      <c r="AI47" s="89">
        <f>AC47+AA47+Y47</f>
        <v>36073.818094740003</v>
      </c>
    </row>
    <row r="48" spans="1:35" x14ac:dyDescent="0.55000000000000004">
      <c r="A48" s="267" t="s">
        <v>146</v>
      </c>
      <c r="B48" s="396"/>
      <c r="C48" s="292"/>
      <c r="D48" s="292"/>
      <c r="E48" s="293"/>
      <c r="F48" s="294"/>
      <c r="G48" s="293"/>
      <c r="H48" s="294"/>
      <c r="I48" s="293"/>
      <c r="J48" s="294"/>
      <c r="K48" s="293"/>
      <c r="L48" s="294"/>
      <c r="M48" s="430"/>
      <c r="N48" s="294"/>
      <c r="O48" s="430"/>
      <c r="P48" s="295"/>
      <c r="Q48" s="430"/>
      <c r="R48" s="294"/>
      <c r="S48" s="430"/>
      <c r="T48" s="294"/>
      <c r="U48" s="430"/>
      <c r="V48" s="294"/>
      <c r="W48" s="430"/>
      <c r="X48" s="294"/>
      <c r="Y48" s="293"/>
      <c r="Z48" s="294"/>
      <c r="AA48" s="293"/>
      <c r="AB48" s="294"/>
      <c r="AC48" s="296"/>
      <c r="AD48" s="272"/>
      <c r="AE48" s="273"/>
      <c r="AG48" s="273"/>
    </row>
    <row r="49" spans="1:35" x14ac:dyDescent="0.55000000000000004">
      <c r="A49" s="274">
        <f>[5]ตารางจด!A47</f>
        <v>39</v>
      </c>
      <c r="B49" s="394" t="str">
        <f>[5]ตารางจด!B47</f>
        <v>อาคารโรงอาหารเทิดกสิกร</v>
      </c>
      <c r="C49" s="390">
        <f>[5]ตารางจด!C47</f>
        <v>0</v>
      </c>
      <c r="D49" s="274">
        <f>[5]ตารางจด!D47</f>
        <v>20</v>
      </c>
      <c r="E49" s="300">
        <v>8576438</v>
      </c>
      <c r="F49" s="283">
        <f>[5]คำนวณหน่วย!L47-'[6]คำนวณ (รวมแต่ละอาคาร)'!$I$95</f>
        <v>1374</v>
      </c>
      <c r="G49" s="284">
        <f>F49*'2567-บิลค่าไฟฟ้า'!$G$5</f>
        <v>5848.74744594</v>
      </c>
      <c r="H49" s="283">
        <f>[5]คำนวณหน่วย!P47-'[6]คำนวณ (รวมแต่ละอาคาร)'!$L$95</f>
        <v>3485</v>
      </c>
      <c r="I49" s="284">
        <f>H49*'2567-บิลค่าไฟฟ้า'!K$5</f>
        <v>15238.527031</v>
      </c>
      <c r="J49" s="283">
        <f>[5]คำนวณหน่วย!T47-'[6]คำนวณ (รวมแต่ละอาคาร)'!$O$95</f>
        <v>3111</v>
      </c>
      <c r="K49" s="284">
        <f>J49*'2567-บิลค่าไฟฟ้า'!$O$5</f>
        <v>13549.884187170001</v>
      </c>
      <c r="L49" s="283">
        <f>[5]คำนวณหน่วย!X47-'[6]คำนวณ (รวมแต่ละอาคาร)'!$R$95</f>
        <v>2521</v>
      </c>
      <c r="M49" s="429">
        <f>L49*'2567-บิลค่าไฟฟ้า'!$S$5</f>
        <v>11272.609600979999</v>
      </c>
      <c r="N49" s="283">
        <f>[5]คำนวณหน่วย!AB47-'[6]คำนวณ (รวมแต่ละอาคาร)'!$U$95</f>
        <v>1982</v>
      </c>
      <c r="O49" s="429">
        <f>N49*'2567-บิลค่าไฟฟ้า'!$W$5</f>
        <v>8694.6750597999999</v>
      </c>
      <c r="P49" s="285">
        <f>[5]คำนวณหน่วย!AF47-'[6]คำนวณ (รวมแต่ละอาคาร)'!$X$95</f>
        <v>1231</v>
      </c>
      <c r="Q49" s="429">
        <f>P49*'2567-บิลค่าไฟฟ้า'!$AA$5</f>
        <v>5349.9519125500001</v>
      </c>
      <c r="R49" s="283">
        <f>[5]คำนวณหน่วย!AJ47-'[6]คำนวณ (รวมแต่ละอาคาร)'!$AA$95</f>
        <v>3307</v>
      </c>
      <c r="S49" s="429">
        <f>R49*'2567-บิลค่าไฟฟ้า'!$AE$5</f>
        <v>14780.415360909999</v>
      </c>
      <c r="T49" s="283">
        <f>[5]คำนวณหน่วย!AN47-'[6]คำนวณ (รวมแต่ละอาคาร)'!$AD$95</f>
        <v>2899</v>
      </c>
      <c r="U49" s="429">
        <f>T49*'2567-บิลค่าไฟฟ้า'!AI$5</f>
        <v>12710.63978587</v>
      </c>
      <c r="V49" s="283">
        <f>[5]คำนวณหน่วย!AR47-'[6]คำนวณ (รวมแต่ละอาคาร)'!$AG$95</f>
        <v>3765</v>
      </c>
      <c r="W49" s="429">
        <f>V49*'2567-บิลค่าไฟฟ้า'!AM$5</f>
        <v>16507.716331650001</v>
      </c>
      <c r="X49" s="283">
        <f>[5]คำนวณหน่วย!AV47-'[6]คำนวณ (รวมแต่ละอาคาร)'!$AJ$95</f>
        <v>3865</v>
      </c>
      <c r="Y49" s="284">
        <f>X49*'2567-บิลค่าไฟฟ้า'!AQ$5</f>
        <v>16998.115361350003</v>
      </c>
      <c r="Z49" s="283">
        <f>[5]คำนวณหน่วย!AZ47-'[6]คำนวณ (รวมแต่ละอาคาร)'!$AM$95</f>
        <v>3121</v>
      </c>
      <c r="AA49" s="284">
        <f>Z49*'2567-บิลค่าไฟฟ้า'!AU$5</f>
        <v>13653.28115192</v>
      </c>
      <c r="AB49" s="283">
        <f>[5]คำนวณหน่วย!BD47</f>
        <v>6920</v>
      </c>
      <c r="AC49" s="284">
        <f>AB49*'2567-บิลค่าไฟฟ้า'!AY$5</f>
        <v>29493.735944400003</v>
      </c>
      <c r="AD49" s="71">
        <f>AB49+Z49+X49+V49+T49+R49+P49+N49+L49+J49+H49+F49</f>
        <v>37581</v>
      </c>
      <c r="AE49" s="89">
        <f>AC49+AA49+Y49+W49+U49+S49+Q49+O49+M49+K49+I49+G49</f>
        <v>164098.29917354003</v>
      </c>
      <c r="AF49" s="71">
        <f>V49+T49+R49+P49+N49+L49+J49+H49+F49</f>
        <v>23675</v>
      </c>
      <c r="AG49" s="89">
        <f>W49+U49+S49+Q49+O49+M49+K49+I49+G49</f>
        <v>103953.16671587</v>
      </c>
      <c r="AH49" s="71">
        <f>AB49+Z49+X49</f>
        <v>13906</v>
      </c>
      <c r="AI49" s="89">
        <f>AC49+AA49+Y49</f>
        <v>60145.132457670014</v>
      </c>
    </row>
    <row r="50" spans="1:35" x14ac:dyDescent="0.55000000000000004">
      <c r="A50" s="267" t="s">
        <v>148</v>
      </c>
      <c r="B50" s="396"/>
      <c r="C50" s="292"/>
      <c r="D50" s="292"/>
      <c r="E50" s="293"/>
      <c r="F50" s="294"/>
      <c r="G50" s="293"/>
      <c r="H50" s="294"/>
      <c r="I50" s="293"/>
      <c r="J50" s="294"/>
      <c r="K50" s="293"/>
      <c r="L50" s="294"/>
      <c r="M50" s="430"/>
      <c r="N50" s="294"/>
      <c r="O50" s="430"/>
      <c r="P50" s="295"/>
      <c r="Q50" s="430"/>
      <c r="R50" s="294"/>
      <c r="S50" s="430"/>
      <c r="T50" s="294"/>
      <c r="U50" s="430"/>
      <c r="V50" s="294"/>
      <c r="W50" s="430"/>
      <c r="X50" s="294"/>
      <c r="Y50" s="293"/>
      <c r="Z50" s="294"/>
      <c r="AA50" s="293"/>
      <c r="AB50" s="294"/>
      <c r="AC50" s="296"/>
      <c r="AD50" s="71">
        <v>-4890113</v>
      </c>
      <c r="AE50" s="72" t="e">
        <v>#DIV/0!</v>
      </c>
      <c r="AF50" s="71">
        <v>-4890113</v>
      </c>
      <c r="AG50" s="72" t="e">
        <v>#DIV/0!</v>
      </c>
      <c r="AH50" s="71">
        <v>0</v>
      </c>
      <c r="AI50" s="72" t="e">
        <v>#DIV/0!</v>
      </c>
    </row>
    <row r="51" spans="1:35" x14ac:dyDescent="0.55000000000000004">
      <c r="A51" s="274">
        <f>[5]ตารางจด!A49</f>
        <v>40</v>
      </c>
      <c r="B51" s="394" t="str">
        <f>[5]ตารางจด!B49</f>
        <v>อาคารหอพักนักศึกษานานาชาติ</v>
      </c>
      <c r="C51" s="390">
        <f>[5]ตารางจด!C49</f>
        <v>0</v>
      </c>
      <c r="D51" s="274">
        <f>[5]ตารางจด!D49</f>
        <v>20</v>
      </c>
      <c r="E51" s="300">
        <v>8576438</v>
      </c>
      <c r="F51" s="276">
        <f>[5]คำนวณหน่วย!L49</f>
        <v>500</v>
      </c>
      <c r="G51" s="277">
        <f>[5]คำนวณหน่วย!M49</f>
        <v>2130</v>
      </c>
      <c r="H51" s="276">
        <f>[5]คำนวณหน่วย!P49</f>
        <v>560</v>
      </c>
      <c r="I51" s="277">
        <f>[5]คำนวณหน่วย!Q49</f>
        <v>2447.2000000000003</v>
      </c>
      <c r="J51" s="276">
        <f>[5]คำนวณหน่วย!T49</f>
        <v>460</v>
      </c>
      <c r="K51" s="277">
        <f>[5]คำนวณหน่วย!U49</f>
        <v>2005.6000000000001</v>
      </c>
      <c r="L51" s="276">
        <f>[5]คำนวณหน่วย!X49</f>
        <v>420</v>
      </c>
      <c r="M51" s="427">
        <f>[5]คำนวณหน่วย!Y49</f>
        <v>1877.3999999999999</v>
      </c>
      <c r="N51" s="276">
        <f>[5]คำนวณหน่วย!AB49</f>
        <v>400</v>
      </c>
      <c r="O51" s="427">
        <f>[5]คำนวณหน่วย!AC49</f>
        <v>1755.9999999999998</v>
      </c>
      <c r="P51" s="278">
        <f>[5]คำนวณหน่วย!AF49</f>
        <v>300</v>
      </c>
      <c r="Q51" s="427">
        <f>[5]คำนวณหน่วย!AG49</f>
        <v>1305</v>
      </c>
      <c r="R51" s="276">
        <f>[5]คำนวณหน่วย!AJ49</f>
        <v>380</v>
      </c>
      <c r="S51" s="427">
        <f>[5]คำนวณหน่วย!AK49</f>
        <v>1698.6</v>
      </c>
      <c r="T51" s="276">
        <f>[5]คำนวณหน่วย!AN49</f>
        <v>400</v>
      </c>
      <c r="U51" s="427">
        <f>[5]คำนวณหน่วย!AO49</f>
        <v>1752</v>
      </c>
      <c r="V51" s="276">
        <f>[5]คำนวณหน่วย!AR49</f>
        <v>400</v>
      </c>
      <c r="W51" s="427">
        <f>[5]คำนวณหน่วย!AS49</f>
        <v>1752</v>
      </c>
      <c r="X51" s="276">
        <f>[5]คำนวณหน่วย!AV49</f>
        <v>420</v>
      </c>
      <c r="Y51" s="277">
        <f>[5]คำนวณหน่วย!AW49</f>
        <v>1848.0000000000002</v>
      </c>
      <c r="Z51" s="276">
        <f>[5]คำนวณหน่วย!AZ49</f>
        <v>340</v>
      </c>
      <c r="AA51" s="277">
        <f>[5]คำนวณหน่วย!BA49</f>
        <v>1485.8</v>
      </c>
      <c r="AB51" s="276">
        <f>[5]คำนวณหน่วย!BD49</f>
        <v>340</v>
      </c>
      <c r="AC51" s="277">
        <f>[5]คำนวณหน่วย!BE49</f>
        <v>1448.3999999999999</v>
      </c>
      <c r="AD51" s="272"/>
      <c r="AE51" s="273"/>
      <c r="AG51" s="273"/>
    </row>
    <row r="52" spans="1:35" x14ac:dyDescent="0.55000000000000004">
      <c r="A52" s="274">
        <f>[5]ตารางจด!A50</f>
        <v>41</v>
      </c>
      <c r="B52" s="394" t="str">
        <f>[5]ตารางจด!B50</f>
        <v>อาคารหอพักนักศึกษาชาย 2</v>
      </c>
      <c r="C52" s="390">
        <f>[5]ตารางจด!C50</f>
        <v>0</v>
      </c>
      <c r="D52" s="274">
        <f>[5]ตารางจด!D50</f>
        <v>60</v>
      </c>
      <c r="E52" s="300">
        <v>8576439</v>
      </c>
      <c r="F52" s="283">
        <f>[5]คำนวณหน่วย!L50-'[6]คำนวณ (รวมแต่ละอาคาร)'!$I$123</f>
        <v>8855</v>
      </c>
      <c r="G52" s="284">
        <f>F52*'2567-บิลค่าไฟฟ้า'!$G$5</f>
        <v>37693.346895050003</v>
      </c>
      <c r="H52" s="283">
        <f>[5]คำนวณหน่วย!P50-'[6]คำนวณ (รวมแต่ละอาคาร)'!$L$123</f>
        <v>10784</v>
      </c>
      <c r="I52" s="284">
        <f>H52*'2567-บิลค่าไฟฟ้า'!K$5</f>
        <v>47154.168006399996</v>
      </c>
      <c r="J52" s="283">
        <f>[5]คำนวณหน่วย!T50-'[6]คำนวณ (รวมแต่ละอาคาร)'!$O$123</f>
        <v>8048</v>
      </c>
      <c r="K52" s="284">
        <f>J52*'2567-บิลค่าไฟฟ้า'!$O$5</f>
        <v>35052.866582560004</v>
      </c>
      <c r="L52" s="283">
        <f>[5]คำนวณหน่วย!X50-'[6]คำนวณ (รวมแต่ละอาคาร)'!$R$123</f>
        <v>2760</v>
      </c>
      <c r="M52" s="429">
        <f>L52*'2567-บิลค่าไฟฟ้า'!$S$5</f>
        <v>12341.294128799998</v>
      </c>
      <c r="N52" s="283">
        <f>[5]คำนวณหน่วย!AB50-'[6]คำนวณ (รวมแต่ละอาคาร)'!$U$123</f>
        <v>2520</v>
      </c>
      <c r="O52" s="429">
        <f>N52*'2567-บิลค่าไฟฟ้า'!$W$5</f>
        <v>11054.783627999999</v>
      </c>
      <c r="P52" s="285">
        <f>[5]คำนวณหน่วย!AF50-'[6]คำนวณ (รวมแต่ละอาคาร)'!$X$123</f>
        <v>3261</v>
      </c>
      <c r="Q52" s="429">
        <f>P52*'2567-บิลค่าไฟฟ้า'!$AA$5</f>
        <v>14172.37464405</v>
      </c>
      <c r="R52" s="283">
        <f>[5]คำนวณหน่วย!AJ50-'[6]คำนวณ (รวมแต่ละอาคาร)'!$AA$123</f>
        <v>11673</v>
      </c>
      <c r="S52" s="429">
        <f>R52*'2567-บิลค่าไฟฟ้า'!$AE$5</f>
        <v>52171.692926489995</v>
      </c>
      <c r="T52" s="283">
        <f>[5]คำนวณหน่วย!AN50-'[6]คำนวณ (รวมแต่ละอาคาร)'!$AD$123</f>
        <v>12366</v>
      </c>
      <c r="U52" s="429">
        <f>T52*'2567-บิลค่าไฟฟ้า'!AI$5</f>
        <v>54218.617313579998</v>
      </c>
      <c r="V52" s="283">
        <f>[5]คำนวณหน่วย!AR50-'[6]คำนวณ (รวมแต่ละอาคาร)'!$AG$123</f>
        <v>12200</v>
      </c>
      <c r="W52" s="429">
        <f>V52*'2567-บิลค่าไฟฟ้า'!AM$5</f>
        <v>53491.139241999997</v>
      </c>
      <c r="X52" s="283">
        <f>[5]คำนวณหน่วย!AV50-'[6]คำนวณ (รวมแต่ละอาคาร)'!$AJ$123</f>
        <v>11924</v>
      </c>
      <c r="Y52" s="284">
        <f>X52*'2567-บิลค่าไฟฟ้า'!AQ$5</f>
        <v>52441.274920760006</v>
      </c>
      <c r="Z52" s="283">
        <f>[5]คำนวณหน่วย!AZ50-'[6]คำนวณ (รวมแต่ละอาคาร)'!$AM$123</f>
        <v>6718</v>
      </c>
      <c r="AA52" s="284">
        <f>Z52*'2567-บิลค่าไฟฟ้า'!AU$5</f>
        <v>29388.895475360001</v>
      </c>
      <c r="AB52" s="283">
        <f>[5]คำนวณหน่วย!BD50-'[6]คำนวณ (รวมแต่ละอาคาร)'!$AP$123</f>
        <v>6855</v>
      </c>
      <c r="AC52" s="284">
        <f>AB52*'2567-บิลค่าไฟฟ้า'!AY$5</f>
        <v>29216.699407350003</v>
      </c>
      <c r="AD52" s="272"/>
      <c r="AE52" s="273"/>
      <c r="AG52" s="273"/>
    </row>
    <row r="53" spans="1:35" x14ac:dyDescent="0.55000000000000004">
      <c r="A53" s="274">
        <f>[5]ตารางจด!A51</f>
        <v>42</v>
      </c>
      <c r="B53" s="394" t="str">
        <f>[5]ตารางจด!B51</f>
        <v>อาคารหอพักนักศึกษาชาย 3 (รวมอาคารห้องน้ำ)</v>
      </c>
      <c r="C53" s="390">
        <f>[5]ตารางจด!C51</f>
        <v>0</v>
      </c>
      <c r="D53" s="274">
        <f>[5]ตารางจด!D51</f>
        <v>20</v>
      </c>
      <c r="E53" s="300">
        <v>8576440</v>
      </c>
      <c r="F53" s="276">
        <f>[5]คำนวณหน่วย!L51</f>
        <v>100</v>
      </c>
      <c r="G53" s="277">
        <f>[5]คำนวณหน่วย!M51</f>
        <v>426</v>
      </c>
      <c r="H53" s="276">
        <f>[5]คำนวณหน่วย!P51</f>
        <v>160</v>
      </c>
      <c r="I53" s="277">
        <f>[5]คำนวณหน่วย!Q51</f>
        <v>699.2</v>
      </c>
      <c r="J53" s="276">
        <f>[5]คำนวณหน่วย!T51</f>
        <v>120</v>
      </c>
      <c r="K53" s="277">
        <f>[5]คำนวณหน่วย!U51</f>
        <v>523.20000000000005</v>
      </c>
      <c r="L53" s="276">
        <f>[5]คำนวณหน่วย!X51</f>
        <v>120</v>
      </c>
      <c r="M53" s="427">
        <f>[5]คำนวณหน่วย!Y51</f>
        <v>536.4</v>
      </c>
      <c r="N53" s="276">
        <f>[5]คำนวณหน่วย!AB51</f>
        <v>140</v>
      </c>
      <c r="O53" s="427">
        <f>[5]คำนวณหน่วย!AC51</f>
        <v>614.59999999999991</v>
      </c>
      <c r="P53" s="278">
        <f>[5]คำนวณหน่วย!AF51</f>
        <v>100</v>
      </c>
      <c r="Q53" s="427">
        <f>[5]คำนวณหน่วย!AG51</f>
        <v>434.99999999999994</v>
      </c>
      <c r="R53" s="276">
        <f>[5]คำนวณหน่วย!AJ51</f>
        <v>160</v>
      </c>
      <c r="S53" s="427">
        <f>[5]คำนวณหน่วย!AK51</f>
        <v>715.19999999999993</v>
      </c>
      <c r="T53" s="276">
        <f>[5]คำนวณหน่วย!AN51</f>
        <v>120</v>
      </c>
      <c r="U53" s="427">
        <f>[5]คำนวณหน่วย!AO51</f>
        <v>525.6</v>
      </c>
      <c r="V53" s="276">
        <f>[5]คำนวณหน่วย!AR51</f>
        <v>120</v>
      </c>
      <c r="W53" s="427">
        <f>[5]คำนวณหน่วย!AS51</f>
        <v>525.6</v>
      </c>
      <c r="X53" s="276">
        <f>[5]คำนวณหน่วย!AV51</f>
        <v>100</v>
      </c>
      <c r="Y53" s="277">
        <f>[5]คำนวณหน่วย!AW51</f>
        <v>440.00000000000006</v>
      </c>
      <c r="Z53" s="276">
        <f>[5]คำนวณหน่วย!AZ51</f>
        <v>120</v>
      </c>
      <c r="AA53" s="277">
        <f>[5]คำนวณหน่วย!BA51</f>
        <v>524.4</v>
      </c>
      <c r="AB53" s="276">
        <f>[5]คำนวณหน่วย!BD51</f>
        <v>100</v>
      </c>
      <c r="AC53" s="277">
        <f>[5]คำนวณหน่วย!BE51</f>
        <v>426</v>
      </c>
      <c r="AD53" s="272"/>
      <c r="AE53" s="273"/>
      <c r="AG53" s="273"/>
    </row>
    <row r="54" spans="1:35" x14ac:dyDescent="0.55000000000000004">
      <c r="A54" s="274">
        <f>[5]ตารางจด!A52</f>
        <v>43</v>
      </c>
      <c r="B54" s="394" t="str">
        <f>[5]ตารางจด!B52</f>
        <v>อาคารหอพักนักศึกษาชาย 4</v>
      </c>
      <c r="C54" s="390">
        <f>[5]ตารางจด!C52</f>
        <v>0</v>
      </c>
      <c r="D54" s="274">
        <f>[5]ตารางจด!D52</f>
        <v>60</v>
      </c>
      <c r="E54" s="300">
        <v>8576441</v>
      </c>
      <c r="F54" s="283">
        <f>[5]คำนวณหน่วย!L52-'[6]คำนวณ (รวมแต่ละอาคาร)'!$I$127</f>
        <v>2857</v>
      </c>
      <c r="G54" s="284">
        <f>F54*'2567-บิลค่าไฟฟ้า'!$G$5</f>
        <v>12161.47849567</v>
      </c>
      <c r="H54" s="283">
        <f>[5]คำนวณหน่วย!P52-'[6]คำนวณ (รวมแต่ละอาคาร)'!$L$127</f>
        <v>3444</v>
      </c>
      <c r="I54" s="284">
        <f>H54*'2567-บิลค่าไฟฟ้า'!K$5</f>
        <v>15059.250242399999</v>
      </c>
      <c r="J54" s="283">
        <f>[5]คำนวณหน่วย!T52-'[6]คำนวณ (รวมแต่ละอาคาร)'!$O$127</f>
        <v>1904</v>
      </c>
      <c r="K54" s="284">
        <f>J54*'2567-บิลค่าไฟฟ้า'!$O$5</f>
        <v>8292.82529488</v>
      </c>
      <c r="L54" s="283">
        <f>[5]คำนวณหน่วย!X52-'[6]คำนวณ (รวมแต่ละอาคาร)'!$R$127</f>
        <v>1380</v>
      </c>
      <c r="M54" s="429">
        <f>L54*'2567-บิลค่าไฟฟ้า'!$S$5</f>
        <v>6170.6470643999992</v>
      </c>
      <c r="N54" s="283">
        <f>[5]คำนวณหน่วย!AB52-'[6]คำนวณ (รวมแต่ละอาคาร)'!$U$127</f>
        <v>960</v>
      </c>
      <c r="O54" s="429">
        <f>N54*'2567-บิลค่าไฟฟ้า'!$W$5</f>
        <v>4211.3461440000001</v>
      </c>
      <c r="P54" s="285">
        <f>[5]คำนวณหน่วย!AF52-'[6]คำนวณ (รวมแต่ละอาคาร)'!$X$127</f>
        <v>1095</v>
      </c>
      <c r="Q54" s="429">
        <f>P54*'2567-บิลค่าไฟฟ้า'!$AA$5</f>
        <v>4758.8930497500005</v>
      </c>
      <c r="R54" s="283">
        <f>[5]คำนวณหน่วย!AJ52-'[6]คำนวณ (รวมแต่ละอาคาร)'!$AA$127</f>
        <v>3418</v>
      </c>
      <c r="S54" s="429">
        <f>R54*'2567-บิลค่าไฟฟ้า'!$AE$5</f>
        <v>15276.522438339998</v>
      </c>
      <c r="T54" s="283">
        <f>[5]คำนวณหน่วย!AN52-'[6]คำนวณ (รวมแต่ละอาคาร)'!$AD$127</f>
        <v>3481</v>
      </c>
      <c r="U54" s="429">
        <f>T54*'2567-บิลค่าไฟฟ้า'!AI$5</f>
        <v>15262.413623529999</v>
      </c>
      <c r="V54" s="283">
        <f>[5]คำนวณหน่วย!AR52-'[6]คำนวณ (รวมแต่ละอาคาร)'!$AG$127</f>
        <v>4137</v>
      </c>
      <c r="W54" s="429">
        <f>V54*'2567-บิลค่าไฟฟ้า'!AM$5</f>
        <v>18138.757626570001</v>
      </c>
      <c r="X54" s="283">
        <f>[5]คำนวณหน่วย!AV52-'[6]คำนวณ (รวมแต่ละอาคาร)'!$AJ$127</f>
        <v>3900</v>
      </c>
      <c r="Y54" s="284">
        <f>X54*'2567-บิลค่าไฟฟ้า'!AQ$5</f>
        <v>17152.043961000003</v>
      </c>
      <c r="Z54" s="283">
        <f>[5]คำนวณหน่วย!AZ52-'[6]คำนวณ (รวมแต่ละอาคาร)'!$AM$127</f>
        <v>2241</v>
      </c>
      <c r="AA54" s="284">
        <f>Z54*'2567-บิลค่าไฟฟ้า'!AU$5</f>
        <v>9803.5895743199999</v>
      </c>
      <c r="AB54" s="283">
        <f>[5]คำนวณหน่วย!BD52-'[6]คำนวณ (รวมแต่ละอาคาร)'!$AP$127</f>
        <v>2502</v>
      </c>
      <c r="AC54" s="284">
        <f>AB54*'2567-บิลค่าไฟฟ้า'!AY$5</f>
        <v>10663.775626140001</v>
      </c>
      <c r="AD54" s="272"/>
      <c r="AE54" s="273"/>
      <c r="AG54" s="273"/>
    </row>
    <row r="55" spans="1:35" x14ac:dyDescent="0.55000000000000004">
      <c r="A55" s="274">
        <f>[5]ตารางจด!A53</f>
        <v>44</v>
      </c>
      <c r="B55" s="394" t="str">
        <f>[5]ตารางจด!B53</f>
        <v>อาคารหอพักนักศึกษาชาย 5 (รวมอาคารห้องน้ำ)</v>
      </c>
      <c r="C55" s="390">
        <f>[5]ตารางจด!C53</f>
        <v>0</v>
      </c>
      <c r="D55" s="274">
        <f>[5]ตารางจด!D53</f>
        <v>20</v>
      </c>
      <c r="E55" s="300">
        <v>8576442</v>
      </c>
      <c r="F55" s="276">
        <f>[5]คำนวณหน่วย!L53</f>
        <v>2280</v>
      </c>
      <c r="G55" s="276">
        <f>[5]คำนวณหน่วย!M53</f>
        <v>9712.7999999999993</v>
      </c>
      <c r="H55" s="276">
        <f>[5]คำนวณหน่วย!P53</f>
        <v>2660</v>
      </c>
      <c r="I55" s="276">
        <f>[5]คำนวณหน่วย!Q53</f>
        <v>11624.2</v>
      </c>
      <c r="J55" s="276">
        <f>[5]คำนวณหน่วย!T53</f>
        <v>2100</v>
      </c>
      <c r="K55" s="277">
        <f>[5]คำนวณหน่วย!U53</f>
        <v>9156</v>
      </c>
      <c r="L55" s="276">
        <f>[5]คำนวณหน่วย!X53</f>
        <v>1280</v>
      </c>
      <c r="M55" s="427">
        <f>[5]คำนวณหน่วย!Y53</f>
        <v>5721.5999999999995</v>
      </c>
      <c r="N55" s="276">
        <f>[5]คำนวณหน่วย!AB53</f>
        <v>1240</v>
      </c>
      <c r="O55" s="427">
        <f>[5]คำนวณหน่วย!AC53</f>
        <v>5443.5999999999995</v>
      </c>
      <c r="P55" s="278">
        <f>[5]คำนวณหน่วย!AF53</f>
        <v>1220</v>
      </c>
      <c r="Q55" s="427">
        <f>[5]คำนวณหน่วย!AG53</f>
        <v>5307</v>
      </c>
      <c r="R55" s="276">
        <f>[5]คำนวณหน่วย!AJ53</f>
        <v>1960</v>
      </c>
      <c r="S55" s="427">
        <f>[5]คำนวณหน่วย!AK53</f>
        <v>8761.1999999999989</v>
      </c>
      <c r="T55" s="276">
        <f>[5]คำนวณหน่วย!AN53</f>
        <v>2020</v>
      </c>
      <c r="U55" s="427">
        <f>[5]คำนวณหน่วย!AO53</f>
        <v>8847.6</v>
      </c>
      <c r="V55" s="276">
        <f>[5]คำนวณหน่วย!AR53</f>
        <v>2260</v>
      </c>
      <c r="W55" s="427">
        <f>[5]คำนวณหน่วย!AS53</f>
        <v>9898.7999999999993</v>
      </c>
      <c r="X55" s="276">
        <f>[5]คำนวณหน่วย!AV53</f>
        <v>2180</v>
      </c>
      <c r="Y55" s="277">
        <f>[5]คำนวณหน่วย!AW53</f>
        <v>9592</v>
      </c>
      <c r="Z55" s="276">
        <f>[5]คำนวณหน่วย!AZ53</f>
        <v>1680</v>
      </c>
      <c r="AA55" s="277">
        <f>[5]คำนวณหน่วย!BA53</f>
        <v>7341.6</v>
      </c>
      <c r="AB55" s="276">
        <f>[5]คำนวณหน่วย!BD53</f>
        <v>1560</v>
      </c>
      <c r="AC55" s="277">
        <f>[5]คำนวณหน่วย!BE53</f>
        <v>6645.5999999999995</v>
      </c>
      <c r="AD55" s="272"/>
      <c r="AE55" s="273"/>
      <c r="AG55" s="273"/>
    </row>
    <row r="56" spans="1:35" x14ac:dyDescent="0.55000000000000004">
      <c r="A56" s="274">
        <f>[5]ตารางจด!A54</f>
        <v>45</v>
      </c>
      <c r="B56" s="394" t="str">
        <f>[5]ตารางจด!B54</f>
        <v>อาคารหอพักนักศึกษาหญิง 6</v>
      </c>
      <c r="C56" s="390">
        <f>[5]ตารางจด!C54</f>
        <v>0</v>
      </c>
      <c r="D56" s="274">
        <f>[5]ตารางจด!D54</f>
        <v>60</v>
      </c>
      <c r="E56" s="300">
        <v>8576443</v>
      </c>
      <c r="F56" s="283">
        <f>[5]คำนวณหน่วย!L54-'[6]คำนวณ (รวมแต่ละอาคาร)'!$I$131</f>
        <v>4922</v>
      </c>
      <c r="G56" s="284">
        <f>F56*'2567-บิลค่าไฟฟ้า'!$G$5</f>
        <v>20951.626585819999</v>
      </c>
      <c r="H56" s="283">
        <f>[5]คำนวณหน่วย!P54-'[6]คำนวณ (รวมแต่ละอาคาร)'!$L$131</f>
        <v>5493</v>
      </c>
      <c r="I56" s="284">
        <f>H56*'2567-บิลค่าไฟฟ้า'!K$5</f>
        <v>24018.7170678</v>
      </c>
      <c r="J56" s="283">
        <f>[5]คำนวณหน่วย!T54-'[6]คำนวณ (รวมแต่ละอาคาร)'!$O$131</f>
        <v>4573</v>
      </c>
      <c r="K56" s="284">
        <f>J56*'2567-บิลค่าไฟฟ้า'!$O$5</f>
        <v>19917.58932431</v>
      </c>
      <c r="L56" s="283">
        <f>[5]คำนวณหน่วย!X54-'[6]คำนวณ (รวมแต่ละอาคาร)'!$R$131</f>
        <v>1380</v>
      </c>
      <c r="M56" s="429">
        <f>L56*'2567-บิลค่าไฟฟ้า'!$S$5</f>
        <v>6170.6470643999992</v>
      </c>
      <c r="N56" s="283">
        <f>[5]คำนวณหน่วย!AB54-'[6]คำนวณ (รวมแต่ละอาคาร)'!$U$131</f>
        <v>1200</v>
      </c>
      <c r="O56" s="429">
        <f>N56*'2567-บิลค่าไฟฟ้า'!$W$5</f>
        <v>5264.1826799999999</v>
      </c>
      <c r="P56" s="285">
        <f>[5]คำนวณหน่วย!AF54-'[6]คำนวณ (รวมแต่ละอาคาร)'!$X$131</f>
        <v>1974</v>
      </c>
      <c r="Q56" s="429">
        <f>P56*'2567-บิลค่าไฟฟ้า'!$AA$5</f>
        <v>8579.0455526999995</v>
      </c>
      <c r="R56" s="283">
        <f>[5]คำนวณหน่วย!AJ54-'[6]คำนวณ (รวมแต่ละอาคาร)'!$AA$131</f>
        <v>8104</v>
      </c>
      <c r="S56" s="429">
        <f>R56*'2567-บิลค่าไฟฟ้า'!$AE$5</f>
        <v>36220.286085519998</v>
      </c>
      <c r="T56" s="283">
        <f>[5]คำนวณหน่วย!AN54-'[6]คำนวณ (รวมแต่ละอาคาร)'!$AD$131</f>
        <v>8185</v>
      </c>
      <c r="U56" s="429">
        <f>T56*'2567-บิลค่าไฟฟ้า'!AI$5</f>
        <v>35887.05989905</v>
      </c>
      <c r="V56" s="283">
        <f>[5]คำนวณหน่วย!AR54-'[6]คำนวณ (รวมแต่ละอาคาร)'!$AG$131</f>
        <v>8538</v>
      </c>
      <c r="W56" s="429">
        <f>V56*'2567-บิลค่าไฟฟ้า'!AM$5</f>
        <v>37435.028430179998</v>
      </c>
      <c r="X56" s="283">
        <f>[5]คำนวณหน่วย!AV54-'[6]คำนวณ (รวมแต่ละอาคาร)'!$AJ$131</f>
        <v>9441</v>
      </c>
      <c r="Y56" s="284">
        <f>X56*'2567-บิลค่าไฟฟ้า'!AQ$5</f>
        <v>41521.140265590002</v>
      </c>
      <c r="Z56" s="283">
        <f>[5]คำนวณหน่วย!AZ54-'[6]คำนวณ (รวมแต่ละอาคาร)'!$AM$131</f>
        <v>4008</v>
      </c>
      <c r="AA56" s="284">
        <f>Z56*'2567-บิลค่าไฟฟ้า'!AU$5</f>
        <v>17533.595276160002</v>
      </c>
      <c r="AB56" s="283">
        <f>[5]คำนวณหน่วย!BD54-'[6]คำนวณ (รวมแต่ละอาคาร)'!$AP$131</f>
        <v>5918</v>
      </c>
      <c r="AC56" s="284">
        <f>AB56*'2567-บิลค่าไฟฟ้า'!AY$5</f>
        <v>25223.11117326</v>
      </c>
      <c r="AD56" s="272"/>
      <c r="AE56" s="273"/>
      <c r="AG56" s="273"/>
    </row>
    <row r="57" spans="1:35" x14ac:dyDescent="0.55000000000000004">
      <c r="A57" s="274">
        <f>[5]ตารางจด!A55</f>
        <v>46</v>
      </c>
      <c r="B57" s="394" t="str">
        <f>[5]ตารางจด!B55</f>
        <v>อาคารหอพักนักศึกษาหญิง 7</v>
      </c>
      <c r="C57" s="390">
        <f>[5]ตารางจด!C55</f>
        <v>0</v>
      </c>
      <c r="D57" s="274">
        <f>[5]ตารางจด!D55</f>
        <v>60</v>
      </c>
      <c r="E57" s="300">
        <v>8576444</v>
      </c>
      <c r="F57" s="283">
        <f>[5]คำนวณหน่วย!L55-'[6]คำนวณ (รวมแต่ละอาคาร)'!$I$135</f>
        <v>13321</v>
      </c>
      <c r="G57" s="284">
        <f>F57*'2567-บิลค่าไฟฟ้า'!$G$5</f>
        <v>56703.904459509999</v>
      </c>
      <c r="H57" s="283">
        <f>[5]คำนวณหน่วย!P55-'[6]คำนวณ (รวมแต่ละอาคาร)'!$L$135</f>
        <v>3903</v>
      </c>
      <c r="I57" s="284">
        <f>H57*'2567-บิลค่าไฟฟ้า'!K$5</f>
        <v>17066.275753800001</v>
      </c>
      <c r="J57" s="283">
        <f>[5]คำนวณหน่วย!T55-'[6]คำนวณ (รวมแต่ละอาคาร)'!$O$135</f>
        <v>3218</v>
      </c>
      <c r="K57" s="284">
        <f>J57*'2567-บิลค่าไฟฟ้า'!$O$5</f>
        <v>14015.92006246</v>
      </c>
      <c r="L57" s="283">
        <f>[5]คำนวณหน่วย!X55-'[6]คำนวณ (รวมแต่ละอาคาร)'!$R$135</f>
        <v>780</v>
      </c>
      <c r="M57" s="429">
        <f>L57*'2567-บิลค่าไฟฟ้า'!$S$5</f>
        <v>3487.7570363999998</v>
      </c>
      <c r="N57" s="283">
        <f>[5]คำนวณหน่วย!AB55-'[6]คำนวณ (รวมแต่ละอาคาร)'!$U$135</f>
        <v>600</v>
      </c>
      <c r="O57" s="429">
        <f>N57*'2567-บิลค่าไฟฟ้า'!$W$5</f>
        <v>2632.0913399999999</v>
      </c>
      <c r="P57" s="285">
        <f>[5]คำนวณหน่วย!AF55-'[6]คำนวณ (รวมแต่ละอาคาร)'!$X$135</f>
        <v>1127</v>
      </c>
      <c r="Q57" s="429">
        <f>P57*'2567-บิลค่าไฟฟ้า'!$AA$5</f>
        <v>4897.9657233500002</v>
      </c>
      <c r="R57" s="283">
        <f>[5]คำนวณหน่วย!AJ55-'[6]คำนวณ (รวมแต่ละอาคาร)'!$AA$135</f>
        <v>4916</v>
      </c>
      <c r="S57" s="429">
        <f>R57*'2567-บิลค่าไฟฟ้า'!$AE$5</f>
        <v>21971.733267079999</v>
      </c>
      <c r="T57" s="283">
        <f>[5]คำนวณหน่วย!AN55-'[6]คำนวณ (รวมแต่ละอาคาร)'!$AD$135</f>
        <v>5227</v>
      </c>
      <c r="U57" s="429">
        <f>T57*'2567-บิลค่าไฟฟ้า'!AI$5</f>
        <v>22917.73513651</v>
      </c>
      <c r="V57" s="283">
        <f>[5]คำนวณหน่วย!AR55-'[6]คำนวณ (รวมแต่ละอาคาร)'!$AG$135</f>
        <v>5249</v>
      </c>
      <c r="W57" s="429">
        <f>V57*'2567-บิลค่าไฟฟ้า'!AM$5</f>
        <v>23014.34343289</v>
      </c>
      <c r="X57" s="283">
        <f>[5]คำนวณหน่วย!AV55-'[6]คำนวณ (รวมแต่ละอาคาร)'!$AJ$135</f>
        <v>5128</v>
      </c>
      <c r="Y57" s="284">
        <f>X57*'2567-บิลค่าไฟฟ้า'!AQ$5</f>
        <v>22552.738828720001</v>
      </c>
      <c r="Z57" s="283">
        <f>[5]คำนวณหน่วย!AZ55-'[6]คำนวณ (รวมแต่ละอาคาร)'!$AM$135</f>
        <v>2933</v>
      </c>
      <c r="AA57" s="284">
        <f>Z57*'2567-บิลค่าไฟฟ้า'!AU$5</f>
        <v>12830.847042160001</v>
      </c>
      <c r="AB57" s="283">
        <f>[5]คำนวณหน่วย!BD55-'[6]คำนวณ (รวมแต่ละอาคาร)'!$AP$135</f>
        <v>3592</v>
      </c>
      <c r="AC57" s="284">
        <f>AB57*'2567-บิลค่าไฟฟ้า'!AY$5</f>
        <v>15309.465247440001</v>
      </c>
      <c r="AD57" s="272"/>
      <c r="AE57" s="273"/>
      <c r="AG57" s="273"/>
    </row>
    <row r="58" spans="1:35" x14ac:dyDescent="0.55000000000000004">
      <c r="A58" s="274">
        <f>[5]ตารางจด!A56</f>
        <v>47</v>
      </c>
      <c r="B58" s="394" t="str">
        <f>[5]ตารางจด!B56</f>
        <v>อาคารหอพักนักศึกษาหญิง 8</v>
      </c>
      <c r="C58" s="390">
        <f>[5]ตารางจด!C56</f>
        <v>0</v>
      </c>
      <c r="D58" s="274">
        <f>[5]ตารางจด!D56</f>
        <v>100</v>
      </c>
      <c r="E58" s="300">
        <v>8576445</v>
      </c>
      <c r="F58" s="283">
        <f>[5]คำนวณหน่วย!L56-'[6]คำนวณ (รวมแต่ละอาคาร)'!$I$140</f>
        <v>12574</v>
      </c>
      <c r="G58" s="284">
        <f>F58*'2567-บิลค่าไฟฟ้า'!$G$5</f>
        <v>53524.126917939997</v>
      </c>
      <c r="H58" s="283">
        <f>[5]คำนวณหน่วย!P56-'[6]คำนวณ (รวมแต่ละอาคาร)'!$L$140</f>
        <v>14834</v>
      </c>
      <c r="I58" s="284">
        <f>H58*'2567-บิลค่าไฟฟ้า'!K$5</f>
        <v>64863.2166364</v>
      </c>
      <c r="J58" s="283">
        <f>[5]คำนวณหน่วย!T56-'[6]คำนวณ (รวมแต่ละอาคาร)'!$O$140</f>
        <v>12140</v>
      </c>
      <c r="K58" s="284">
        <f>J58*'2567-บิลค่าไฟฟ้า'!$O$5</f>
        <v>52875.472205799997</v>
      </c>
      <c r="L58" s="283">
        <f>[5]คำนวณหน่วย!X56-'[6]คำนวณ (รวมแต่ละอาคาร)'!$R$140</f>
        <v>3200</v>
      </c>
      <c r="M58" s="429">
        <f>L58*'2567-บิลค่าไฟฟ้า'!$S$5</f>
        <v>14308.746815999999</v>
      </c>
      <c r="N58" s="283">
        <f>[5]คำนวณหน่วย!AB56-'[6]คำนวณ (รวมแต่ละอาคาร)'!$U$140</f>
        <v>2600</v>
      </c>
      <c r="O58" s="429">
        <f>N58*'2567-บิลค่าไฟฟ้า'!$W$5</f>
        <v>11405.729139999999</v>
      </c>
      <c r="P58" s="285">
        <f>[5]คำนวณหน่วย!AF56-'[6]คำนวณ (รวมแต่ละอาคาร)'!$X$140</f>
        <v>5141</v>
      </c>
      <c r="Q58" s="429">
        <f>P58*'2567-บิลค่าไฟฟ้า'!$AA$5</f>
        <v>22342.894218050002</v>
      </c>
      <c r="R58" s="283">
        <f>[5]คำนวณหน่วย!AJ56-'[6]คำนวณ (รวมแต่ละอาคาร)'!$AA$140</f>
        <v>18915</v>
      </c>
      <c r="S58" s="429">
        <f>R58*'2567-บิลค่าไฟฟ้า'!$AE$5</f>
        <v>84539.327653949993</v>
      </c>
      <c r="T58" s="283">
        <f>[5]คำนวณหน่วย!AN56-'[6]คำนวณ (รวมแต่ละอาคาร)'!$AD$140</f>
        <v>19752</v>
      </c>
      <c r="U58" s="429">
        <f>T58*'2567-บิลค่าไฟฟ้า'!AI$5</f>
        <v>86602.468799759998</v>
      </c>
      <c r="V58" s="283">
        <f>[5]คำนวณหน่วย!AR56-'[6]คำนวณ (รวมแต่ละอาคาร)'!$AG$140</f>
        <v>19198</v>
      </c>
      <c r="W58" s="429">
        <f>V58*'2567-บิลค่าไฟฟ้า'!AM$5</f>
        <v>84174.007472779995</v>
      </c>
      <c r="X58" s="283">
        <f>[5]คำนวณหน่วย!AV56-'[6]คำนวณ (รวมแต่ละอาคาร)'!$AJ$140</f>
        <v>18850</v>
      </c>
      <c r="Y58" s="284">
        <f>X58*'2567-บิลค่าไฟฟ้า'!AQ$5</f>
        <v>82901.545811500007</v>
      </c>
      <c r="Z58" s="283">
        <f>[5]คำนวณหน่วย!AZ56-'[6]คำนวณ (รวมแต่ละอาคาร)'!$AM$140</f>
        <v>11303</v>
      </c>
      <c r="AA58" s="284">
        <f>Z58*'2567-บิลค่าไฟฟ้า'!AU$5</f>
        <v>49446.663524560005</v>
      </c>
      <c r="AB58" s="283">
        <f>[5]คำนวณหน่วย!BD56-'[6]คำนวณ (รวมแต่ละอาคาร)'!$AP$140</f>
        <v>13845</v>
      </c>
      <c r="AC58" s="284">
        <f>AB58*'2567-บิลค่าไฟฟ้า'!AY$5</f>
        <v>59008.782391650006</v>
      </c>
      <c r="AD58" s="272"/>
      <c r="AE58" s="273"/>
      <c r="AG58" s="273"/>
    </row>
    <row r="59" spans="1:35" x14ac:dyDescent="0.55000000000000004">
      <c r="A59" s="274">
        <f>[5]ตารางจด!A57</f>
        <v>48</v>
      </c>
      <c r="B59" s="394" t="str">
        <f>[5]ตารางจด!B57</f>
        <v>อาคารหอพักนักศึกษาหญิง 9</v>
      </c>
      <c r="C59" s="390">
        <f>[5]ตารางจด!C57</f>
        <v>0</v>
      </c>
      <c r="D59" s="274">
        <f>[5]ตารางจด!D57</f>
        <v>100</v>
      </c>
      <c r="E59" s="300">
        <v>8576446</v>
      </c>
      <c r="F59" s="283">
        <f>[5]คำนวณหน่วย!L57-'[6]คำนวณ (รวมแต่ละอาคาร)'!$I$144</f>
        <v>14771</v>
      </c>
      <c r="G59" s="284">
        <f>F59*'2567-บิลค่าไฟฟ้า'!$G$5</f>
        <v>62876.163409009998</v>
      </c>
      <c r="H59" s="283">
        <f>[5]คำนวณหน่วย!P57-'[6]คำนวณ (รวมแต่ละอาคาร)'!$L$144</f>
        <v>17326</v>
      </c>
      <c r="I59" s="284">
        <f>H59*'2567-บิลค่าไฟฟ้า'!K$5</f>
        <v>75759.7472996</v>
      </c>
      <c r="J59" s="283">
        <f>[5]คำนวณหน่วย!T57-'[6]คำนวณ (รวมแต่ละอาคาร)'!$O$144</f>
        <v>15751</v>
      </c>
      <c r="K59" s="284">
        <f>J59*'2567-บิลค่าไฟฟ้า'!$O$5</f>
        <v>68603.094127970006</v>
      </c>
      <c r="L59" s="283">
        <f>[5]คำนวณหน่วย!X57-'[6]คำนวณ (รวมแต่ละอาคาร)'!$R$144</f>
        <v>7900</v>
      </c>
      <c r="M59" s="429">
        <f>L59*'2567-บิลค่าไฟฟ้า'!$S$5</f>
        <v>35324.718701999998</v>
      </c>
      <c r="N59" s="283">
        <f>[5]คำนวณหน่วย!AB57-'[6]คำนวณ (รวมแต่ละอาคาร)'!$U$144</f>
        <v>8300</v>
      </c>
      <c r="O59" s="429">
        <f>N59*'2567-บิลค่าไฟฟ้า'!$W$5</f>
        <v>36410.596870000001</v>
      </c>
      <c r="P59" s="285">
        <f>[5]คำนวณหน่วย!AF57-'[6]คำนวณ (รวมแต่ละอาคาร)'!$X$144</f>
        <v>8853</v>
      </c>
      <c r="Q59" s="429">
        <f>P59*'2567-บิลค่าไฟฟ้า'!$AA$5</f>
        <v>38475.324355650002</v>
      </c>
      <c r="R59" s="283">
        <f>[5]คำนวณหน่วย!AJ57-'[6]คำนวณ (รวมแต่ละอาคาร)'!$AA$144</f>
        <v>22593</v>
      </c>
      <c r="S59" s="429">
        <f>R59*'2567-บิลค่าไฟฟ้า'!$AE$5</f>
        <v>100977.90270609</v>
      </c>
      <c r="T59" s="283">
        <f>[5]คำนวณหน่วย!AN57-'[6]คำนวณ (รวมแต่ละอาคาร)'!$AD$144</f>
        <v>17243</v>
      </c>
      <c r="U59" s="429">
        <f>T59*'2567-บิลค่าไฟฟ้า'!AI$5</f>
        <v>75601.78055458999</v>
      </c>
      <c r="V59" s="283">
        <f>[5]คำนวณหน่วย!AR57-'[6]คำนวณ (รวมแต่ละอาคาร)'!$AG$144</f>
        <v>19083</v>
      </c>
      <c r="W59" s="429">
        <f>V59*'2567-บิลค่าไฟฟ้า'!AM$5</f>
        <v>83669.787717629995</v>
      </c>
      <c r="X59" s="283">
        <f>[5]คำนวณหน่วย!AV57-'[6]คำนวณ (รวมแต่ละอาคาร)'!$AJ$144</f>
        <v>19351</v>
      </c>
      <c r="Y59" s="284">
        <f>X59*'2567-บิลค่าไฟฟ้า'!AQ$5</f>
        <v>85104.923766490014</v>
      </c>
      <c r="Z59" s="283">
        <f>[5]คำนวณหน่วย!AZ57-'[6]คำนวณ (รวมแต่ละอาคาร)'!$AM$144</f>
        <v>13543</v>
      </c>
      <c r="AA59" s="284">
        <f>Z59*'2567-บิลค่าไฟฟ้า'!AU$5</f>
        <v>59245.878449360003</v>
      </c>
      <c r="AB59" s="283">
        <f>[5]คำนวณหน่วย!BD57-'[6]คำนวณ (รวมแต่ละอาคาร)'!$AP$144</f>
        <v>14992</v>
      </c>
      <c r="AC59" s="284">
        <f>AB59*'2567-บิลค่าไฟฟ้า'!AY$5</f>
        <v>63897.411745440004</v>
      </c>
      <c r="AD59" s="272"/>
      <c r="AE59" s="273"/>
      <c r="AG59" s="273"/>
    </row>
    <row r="60" spans="1:35" x14ac:dyDescent="0.55000000000000004">
      <c r="A60" s="274">
        <f>[5]ตารางจด!A58</f>
        <v>49</v>
      </c>
      <c r="B60" s="394" t="str">
        <f>[5]ตารางจด!B58</f>
        <v>อาคารหอพักนักศึกษาหญิง 10</v>
      </c>
      <c r="C60" s="390">
        <f>[5]ตารางจด!C58</f>
        <v>0</v>
      </c>
      <c r="D60" s="274">
        <f>[5]ตารางจด!D58</f>
        <v>200</v>
      </c>
      <c r="E60" s="300">
        <v>8576447</v>
      </c>
      <c r="F60" s="283">
        <f>[5]คำนวณหน่วย!L58-'[6]คำนวณ (รวมแต่ละอาคาร)'!$I$148</f>
        <v>12756</v>
      </c>
      <c r="G60" s="284">
        <f>F60*'2567-บิลค่าไฟฟ้า'!$G$5</f>
        <v>54298.851834360001</v>
      </c>
      <c r="H60" s="283">
        <f>[5]คำนวณหน่วย!P58-'[6]คำนวณ (รวมแต่ละอาคาร)'!$L$148</f>
        <v>15717</v>
      </c>
      <c r="I60" s="284">
        <f>H60*'2567-บิลค่าไฟฟ้า'!K$5</f>
        <v>68724.226498199991</v>
      </c>
      <c r="J60" s="283">
        <f>[5]คำนวณหน่วย!T58-'[6]คำนวณ (รวมแต่ละอาคาร)'!$O$148</f>
        <v>12954</v>
      </c>
      <c r="K60" s="284">
        <f>J60*'2567-บิลค่าไฟฟ้า'!$O$5</f>
        <v>56420.82923838</v>
      </c>
      <c r="L60" s="283">
        <f>[5]คำนวณหน่วย!X58-'[6]คำนวณ (รวมแต่ละอาคาร)'!$R$148</f>
        <v>4400</v>
      </c>
      <c r="M60" s="429">
        <f>L60*'2567-บิลค่าไฟฟ้า'!$S$5</f>
        <v>19674.526871999999</v>
      </c>
      <c r="N60" s="283">
        <f>[5]คำนวณหน่วย!AB58-'[6]คำนวณ (รวมแต่ละอาคาร)'!$U$148</f>
        <v>4000</v>
      </c>
      <c r="O60" s="429">
        <f>N60*'2567-บิลค่าไฟฟ้า'!$W$5</f>
        <v>17547.275599999997</v>
      </c>
      <c r="P60" s="285">
        <f>[5]คำนวณหน่วย!AF58-'[6]คำนวณ (รวมแต่ละอาคาร)'!$X$148</f>
        <v>6681</v>
      </c>
      <c r="Q60" s="429">
        <f>P60*'2567-บิลค่าไฟฟ้า'!$AA$5</f>
        <v>29035.76663505</v>
      </c>
      <c r="R60" s="283">
        <f>[5]คำนวณหน่วย!AJ58-'[6]คำนวณ (รวมแต่ละอาคาร)'!$AA$148</f>
        <v>23318</v>
      </c>
      <c r="S60" s="429">
        <f>R60*'2567-บิลค่าไฟฟ้า'!$AE$5</f>
        <v>104218.24172533999</v>
      </c>
      <c r="T60" s="283">
        <f>[5]คำนวณหน่วย!AN58-'[6]คำนวณ (รวมแต่ละอาคาร)'!$AD$148</f>
        <v>23006</v>
      </c>
      <c r="U60" s="429">
        <f>T60*'2567-บิลค่าไฟฟ้า'!AI$5</f>
        <v>100869.60293677999</v>
      </c>
      <c r="V60" s="283">
        <f>[5]คำนวณหน่วย!AR58-'[6]คำนวณ (รวมแต่ละอาคาร)'!$AG$148</f>
        <v>25653</v>
      </c>
      <c r="W60" s="429">
        <f>V60*'2567-บิลค่าไฟฟ้า'!AM$5</f>
        <v>112476.08155532999</v>
      </c>
      <c r="X60" s="283">
        <f>[5]คำนวณหน่วย!AV58-'[6]คำนวณ (รวมแต่ละอาคาร)'!$AJ$148</f>
        <v>23395</v>
      </c>
      <c r="Y60" s="284">
        <f>X60*'2567-บิลค่าไฟฟ้า'!AQ$5</f>
        <v>102890.27396605001</v>
      </c>
      <c r="Z60" s="283">
        <f>[5]คำนวณหน่วย!AZ58-'[6]คำนวณ (รวมแต่ละอาคาร)'!$AM$148</f>
        <v>13342</v>
      </c>
      <c r="AA60" s="284">
        <f>Z60*'2567-บิลค่าไฟฟ้า'!AU$5</f>
        <v>58366.573895840003</v>
      </c>
      <c r="AB60" s="283">
        <f>[5]คำนวณหน่วย!BD58-'[6]คำนวณ (รวมแต่ละอาคาร)'!$AP$148</f>
        <v>15943</v>
      </c>
      <c r="AC60" s="284">
        <f>AB60*'2567-บิลค่าไฟฟ้า'!AY$5</f>
        <v>67950.669387510003</v>
      </c>
      <c r="AD60" s="272"/>
      <c r="AE60" s="273"/>
      <c r="AG60" s="273"/>
    </row>
    <row r="61" spans="1:35" x14ac:dyDescent="0.55000000000000004">
      <c r="A61" s="274">
        <f>[5]ตารางจด!A59</f>
        <v>50</v>
      </c>
      <c r="B61" s="394" t="str">
        <f>[5]ตารางจด!B59</f>
        <v>อาคารหอพักนักศึกษาหญิง 11</v>
      </c>
      <c r="C61" s="390" t="str">
        <f>[5]ตารางจด!C59</f>
        <v>MWh</v>
      </c>
      <c r="D61" s="274">
        <f>[5]ตารางจด!D59</f>
        <v>1000</v>
      </c>
      <c r="E61" s="300">
        <v>8576448</v>
      </c>
      <c r="F61" s="283">
        <f>[5]คำนวณหน่วย!L59-'[6]คำนวณ (รวมแต่ละอาคาร)'!$I$152</f>
        <v>17206.000000000044</v>
      </c>
      <c r="G61" s="284">
        <f>F61*'2567-บิลค่าไฟฟ้า'!$G$5</f>
        <v>73241.301713860186</v>
      </c>
      <c r="H61" s="283">
        <f>[5]คำนวณหน่วย!P59-'[6]คำนวณ (รวมแต่ละอาคาร)'!$L$152</f>
        <v>18533</v>
      </c>
      <c r="I61" s="284">
        <f>H61*'2567-บิลค่าไฟฟ้า'!K$5</f>
        <v>81037.481051800001</v>
      </c>
      <c r="J61" s="283">
        <f>[5]คำนวณหน่วย!T59-'[6]คำนวณ (รวมแต่ละอาคาร)'!$O$152</f>
        <v>18574</v>
      </c>
      <c r="K61" s="284">
        <f>J61*'2567-บิลค่าไฟฟ้า'!$O$5</f>
        <v>80898.601379779997</v>
      </c>
      <c r="L61" s="283">
        <f>[5]คำนวณหน่วย!X59-'[6]คำนวณ (รวมแต่ละอาคาร)'!$R$152</f>
        <v>5000</v>
      </c>
      <c r="M61" s="429">
        <f>L61*'2567-บิลค่าไฟฟ้า'!$S$5</f>
        <v>22357.416899999997</v>
      </c>
      <c r="N61" s="283">
        <f>[5]คำนวณหน่วย!AB59-'[6]คำนวณ (รวมแต่ละอาคาร)'!$U$152</f>
        <v>3000</v>
      </c>
      <c r="O61" s="429">
        <f>N61*'2567-บิลค่าไฟฟ้า'!$W$5</f>
        <v>13160.456699999999</v>
      </c>
      <c r="P61" s="285">
        <f>[5]คำนวณหน่วย!AF59-'[6]คำนวณ (รวมแต่ละอาคาร)'!$X$152</f>
        <v>6841</v>
      </c>
      <c r="Q61" s="429">
        <f>P61*'2567-บิลค่าไฟฟ้า'!$AA$5</f>
        <v>29731.130003049999</v>
      </c>
      <c r="R61" s="283">
        <f>[5]คำนวณหน่วย!AJ59-'[6]คำนวณ (รวมแต่ละอาคาร)'!$AA$152</f>
        <v>29892.999999999909</v>
      </c>
      <c r="S61" s="429">
        <f>R61*'2567-บิลค่าไฟฟ้า'!$AE$5</f>
        <v>133604.76455508958</v>
      </c>
      <c r="T61" s="283">
        <f>[5]คำนวณหน่วย!AN59-'[6]คำนวณ (รวมแต่ละอาคาร)'!$AD$152</f>
        <v>32676.000000000087</v>
      </c>
      <c r="U61" s="429">
        <f>T61*'2567-บิลค่าไฟฟ้า'!AI$5</f>
        <v>143267.63216388036</v>
      </c>
      <c r="V61" s="283">
        <f>[5]คำนวณหน่วย!AR59-'[6]คำนวณ (รวมแต่ละอาคาร)'!$AG$152</f>
        <v>30250</v>
      </c>
      <c r="W61" s="429">
        <f>V61*'2567-บิลค่าไฟฟ้า'!AM$5</f>
        <v>132631.71820249999</v>
      </c>
      <c r="X61" s="283">
        <f>[5]คำนวณหน่วย!AV59-'[6]คำนวณ (รวมแต่ละอาคาร)'!$AJ$152</f>
        <v>30457</v>
      </c>
      <c r="Y61" s="284">
        <f>X61*'2567-บิลค่าไฟฟ้า'!AQ$5</f>
        <v>133948.66741543001</v>
      </c>
      <c r="Z61" s="283">
        <f>[5]คำนวณหน่วย!AZ59-'[6]คำนวณ (รวมแต่ละอาคาร)'!$AM$152</f>
        <v>17225.000000000044</v>
      </c>
      <c r="AA61" s="284">
        <f>Z61*'2567-บิลค่าไฟฟ้า'!AU$5</f>
        <v>75353.337982000201</v>
      </c>
      <c r="AB61" s="283">
        <f>[5]คำนวณหน่วย!BD59-'[6]คำนวณ (รวมแต่ละอาคาร)'!$AP$152</f>
        <v>22068</v>
      </c>
      <c r="AC61" s="284">
        <f>AB61*'2567-บิลค่าไฟฟ้า'!AY$5</f>
        <v>94056.035378760003</v>
      </c>
      <c r="AD61" s="272"/>
      <c r="AE61" s="273"/>
      <c r="AG61" s="273"/>
    </row>
    <row r="62" spans="1:35" x14ac:dyDescent="0.55000000000000004">
      <c r="A62" s="286" t="s">
        <v>5</v>
      </c>
      <c r="B62" s="395"/>
      <c r="C62" s="287"/>
      <c r="D62" s="287"/>
      <c r="E62" s="288"/>
      <c r="F62" s="289">
        <f t="shared" ref="F62:AC62" si="2">SUM(F51:F61)</f>
        <v>90142.000000000044</v>
      </c>
      <c r="G62" s="290">
        <f t="shared" si="2"/>
        <v>383719.60031122016</v>
      </c>
      <c r="H62" s="289">
        <f t="shared" si="2"/>
        <v>93414</v>
      </c>
      <c r="I62" s="290">
        <f t="shared" si="2"/>
        <v>408453.68255639996</v>
      </c>
      <c r="J62" s="289">
        <f t="shared" si="2"/>
        <v>79842</v>
      </c>
      <c r="K62" s="290">
        <f t="shared" si="2"/>
        <v>347761.99821614003</v>
      </c>
      <c r="L62" s="289">
        <f t="shared" si="2"/>
        <v>28620</v>
      </c>
      <c r="M62" s="72">
        <f t="shared" si="2"/>
        <v>127971.15458399999</v>
      </c>
      <c r="N62" s="289">
        <f t="shared" si="2"/>
        <v>24960</v>
      </c>
      <c r="O62" s="72">
        <f t="shared" si="2"/>
        <v>109500.66210199999</v>
      </c>
      <c r="P62" s="289">
        <f t="shared" si="2"/>
        <v>36593</v>
      </c>
      <c r="Q62" s="72">
        <f t="shared" si="2"/>
        <v>159040.39418165002</v>
      </c>
      <c r="R62" s="289">
        <f t="shared" si="2"/>
        <v>125329.99999999991</v>
      </c>
      <c r="S62" s="72">
        <f t="shared" si="2"/>
        <v>560155.47135789949</v>
      </c>
      <c r="T62" s="289">
        <f t="shared" si="2"/>
        <v>124476.00000000009</v>
      </c>
      <c r="U62" s="72">
        <f t="shared" si="2"/>
        <v>545752.51042768033</v>
      </c>
      <c r="V62" s="289">
        <f t="shared" si="2"/>
        <v>127088</v>
      </c>
      <c r="W62" s="72">
        <f t="shared" si="2"/>
        <v>557207.26367987995</v>
      </c>
      <c r="X62" s="289">
        <f t="shared" si="2"/>
        <v>125146</v>
      </c>
      <c r="Y62" s="290">
        <f t="shared" si="2"/>
        <v>550392.60893554008</v>
      </c>
      <c r="Z62" s="289">
        <f t="shared" si="2"/>
        <v>73453.000000000044</v>
      </c>
      <c r="AA62" s="290">
        <f t="shared" si="2"/>
        <v>321321.18121976021</v>
      </c>
      <c r="AB62" s="289">
        <f t="shared" si="2"/>
        <v>87715</v>
      </c>
      <c r="AC62" s="290">
        <f t="shared" si="2"/>
        <v>373845.95035755006</v>
      </c>
      <c r="AD62" s="71">
        <f>AB62+Z62+X62+V62+T62+R62+P62+N62+L62+J62+H62+F62</f>
        <v>1016779</v>
      </c>
      <c r="AE62" s="89">
        <f>AC62+AA62+Y62+W62+U62+S62+Q62+O62+M62+K62+I62+G62</f>
        <v>4445122.4779297207</v>
      </c>
      <c r="AF62" s="71">
        <f>V62+T62+R62+P62+N62+L62+J62+H62+F62</f>
        <v>730465</v>
      </c>
      <c r="AG62" s="89">
        <f>W62+U62+S62+Q62+O62+M62+K62+I62+G62</f>
        <v>3199562.73741687</v>
      </c>
      <c r="AH62" s="71">
        <f>AB62+Z62+X62</f>
        <v>286314.00000000006</v>
      </c>
      <c r="AI62" s="89">
        <f>AC62+AA62+Y62</f>
        <v>1245559.7405128502</v>
      </c>
    </row>
    <row r="63" spans="1:35" x14ac:dyDescent="0.55000000000000004">
      <c r="A63" s="267" t="str">
        <f>[5]ตารางจด!$A$60</f>
        <v>คณะพัฒนาการท่องเที่ยว</v>
      </c>
      <c r="B63" s="396"/>
      <c r="C63" s="292"/>
      <c r="D63" s="292"/>
      <c r="E63" s="293"/>
      <c r="F63" s="294"/>
      <c r="G63" s="293"/>
      <c r="H63" s="294"/>
      <c r="I63" s="293"/>
      <c r="J63" s="294"/>
      <c r="K63" s="293"/>
      <c r="L63" s="294"/>
      <c r="M63" s="430"/>
      <c r="N63" s="294"/>
      <c r="O63" s="430"/>
      <c r="P63" s="295"/>
      <c r="Q63" s="430"/>
      <c r="R63" s="294"/>
      <c r="S63" s="430"/>
      <c r="T63" s="294"/>
      <c r="U63" s="430"/>
      <c r="V63" s="294"/>
      <c r="W63" s="430"/>
      <c r="X63" s="294"/>
      <c r="Y63" s="293"/>
      <c r="Z63" s="294"/>
      <c r="AA63" s="293"/>
      <c r="AB63" s="294"/>
      <c r="AC63" s="296"/>
      <c r="AD63" s="272"/>
      <c r="AE63" s="273"/>
      <c r="AG63" s="273"/>
    </row>
    <row r="64" spans="1:35" s="172" customFormat="1" x14ac:dyDescent="0.55000000000000004">
      <c r="A64" s="274">
        <f>[5]ตารางจด!A61</f>
        <v>51</v>
      </c>
      <c r="B64" s="394" t="str">
        <f>[5]ตารางจด!B61</f>
        <v>อาคารเรียนรวมสุวรรณวาจกกสิกิจ</v>
      </c>
      <c r="C64" s="390">
        <f>[5]ตารางจด!C61</f>
        <v>0</v>
      </c>
      <c r="D64" s="274">
        <f>[5]ตารางจด!D61</f>
        <v>1</v>
      </c>
      <c r="E64" s="275" t="str">
        <f>[5]ตารางจด!E61</f>
        <v>-</v>
      </c>
      <c r="F64" s="209">
        <f>[5]คำนวณหน่วย!L61</f>
        <v>2178.9000000000015</v>
      </c>
      <c r="G64" s="205">
        <f>[5]คำนวณหน่วย!M61</f>
        <v>9282.114000000005</v>
      </c>
      <c r="H64" s="276">
        <f>[5]คำนวณหน่วย!P61</f>
        <v>8426.4499999999971</v>
      </c>
      <c r="I64" s="351">
        <f>[5]คำนวณหน่วย!Q61</f>
        <v>36823.58649999999</v>
      </c>
      <c r="J64" s="209">
        <f>[5]คำนวณหน่วย!T61</f>
        <v>425.80000000000291</v>
      </c>
      <c r="K64" s="205">
        <f>[5]คำนวณหน่วย!U61</f>
        <v>1856.4880000000128</v>
      </c>
      <c r="L64" s="209">
        <f>[5]คำนวณหน่วย!X61</f>
        <v>4032.3199999999997</v>
      </c>
      <c r="M64" s="205">
        <f>[5]คำนวณหน่วย!Y61</f>
        <v>18024.470399999998</v>
      </c>
      <c r="N64" s="209">
        <f>[5]คำนวณหน่วย!AB61</f>
        <v>4449.0800000000017</v>
      </c>
      <c r="O64" s="205">
        <f>[5]คำนวณหน่วย!AC61</f>
        <v>19531.461200000005</v>
      </c>
      <c r="P64" s="301">
        <f>[5]คำนวณหน่วย!AF61</f>
        <v>4118.7799999999988</v>
      </c>
      <c r="Q64" s="323">
        <f>[5]คำนวณหน่วย!AG61</f>
        <v>17916.692999999992</v>
      </c>
      <c r="R64" s="209">
        <f>[5]คำนวณหน่วย!AJ61</f>
        <v>6847.4500000000044</v>
      </c>
      <c r="S64" s="205">
        <f>[5]คำนวณหน่วย!AK61</f>
        <v>30608.101500000019</v>
      </c>
      <c r="T64" s="209">
        <f>[5]คำนวณหน่วย!AN61</f>
        <v>6396.1299999999901</v>
      </c>
      <c r="U64" s="205">
        <f>[5]คำนวณหน่วย!AO61</f>
        <v>28015.049399999956</v>
      </c>
      <c r="V64" s="209">
        <f>[5]คำนวณหน่วย!AR61</f>
        <v>1952.9900000000052</v>
      </c>
      <c r="W64" s="205">
        <f>[5]คำนวณหน่วย!AS61</f>
        <v>8554.0962000000236</v>
      </c>
      <c r="X64" s="209">
        <f>[5]คำนวณหน่วย!AV61</f>
        <v>8618</v>
      </c>
      <c r="Y64" s="209">
        <f>[5]คำนวณหน่วย!AW61</f>
        <v>37919.200000000004</v>
      </c>
      <c r="Z64" s="209">
        <f>[5]คำนวณหน่วย!AZ61</f>
        <v>3704</v>
      </c>
      <c r="AA64" s="209">
        <f>[5]คำนวณหน่วย!BA61</f>
        <v>16186.48</v>
      </c>
      <c r="AB64" s="209">
        <f>[5]คำนวณหน่วย!BD61</f>
        <v>3477</v>
      </c>
      <c r="AC64" s="209">
        <f>[5]คำนวณหน่วย!BE61</f>
        <v>14812.019999999999</v>
      </c>
      <c r="AD64" s="279"/>
      <c r="AE64" s="280"/>
      <c r="AF64" s="281"/>
      <c r="AG64" s="280"/>
    </row>
    <row r="65" spans="1:35" x14ac:dyDescent="0.55000000000000004">
      <c r="A65" s="274">
        <f>[5]ตารางจด!A62</f>
        <v>52</v>
      </c>
      <c r="B65" s="394" t="str">
        <f>[5]ตารางจด!B62</f>
        <v>อาคารพัฒนาวิสัยทัศน์ ชั้น 1 มิเตอร์ตัวที่ 1</v>
      </c>
      <c r="C65" s="390">
        <f>[5]ตารางจด!C62</f>
        <v>0</v>
      </c>
      <c r="D65" s="274">
        <f>[5]ตารางจด!D62</f>
        <v>80</v>
      </c>
      <c r="E65" s="275">
        <f>[5]ตารางจด!E62</f>
        <v>9109282</v>
      </c>
      <c r="F65" s="283">
        <f>[5]คำนวณหน่วย!L62-'[6]คำนวณ (รวมแต่ละอาคาร)'!$I$160</f>
        <v>1333</v>
      </c>
      <c r="G65" s="284">
        <f>F65*'2567-บิลค่าไฟฟ้า'!$G$5</f>
        <v>5674.2215032300001</v>
      </c>
      <c r="H65" s="283">
        <f>[5]คำนวณหน่วย!P62-'[6]คำนวณ (รวมแต่ละอาคาร)'!$L$160</f>
        <v>2907</v>
      </c>
      <c r="I65" s="284">
        <f>H65*'2567-บิลค่าไฟฟ้า'!K$5</f>
        <v>12711.161572199999</v>
      </c>
      <c r="J65" s="283">
        <f>[5]คำนวณหน่วย!T62-'[6]คำนวณ (รวมแต่ละอาคาร)'!$O$160</f>
        <v>1560</v>
      </c>
      <c r="K65" s="284">
        <f>J65*'2567-บิลค่าไฟฟ้า'!$O$5</f>
        <v>6794.5417331999997</v>
      </c>
      <c r="L65" s="209">
        <f>[5]คำนวณหน่วย!X62</f>
        <v>3360</v>
      </c>
      <c r="M65" s="205">
        <f>[5]คำนวณหน่วย!Y62</f>
        <v>15019.199999999999</v>
      </c>
      <c r="N65" s="209">
        <f>[5]คำนวณหน่วย!AB62</f>
        <v>1200</v>
      </c>
      <c r="O65" s="205">
        <f>[5]คำนวณหน่วย!AC62</f>
        <v>5268</v>
      </c>
      <c r="P65" s="301">
        <f>[5]คำนวณหน่วย!AF62</f>
        <v>1360</v>
      </c>
      <c r="Q65" s="323">
        <f>[5]คำนวณหน่วย!AG62</f>
        <v>5915.9999999999991</v>
      </c>
      <c r="R65" s="209">
        <f>[5]คำนวณหน่วย!AJ62</f>
        <v>2160</v>
      </c>
      <c r="S65" s="205">
        <f>[5]คำนวณหน่วย!AK62</f>
        <v>9655.1999999999989</v>
      </c>
      <c r="T65" s="209">
        <f>[5]คำนวณหน่วย!AN62</f>
        <v>2000</v>
      </c>
      <c r="U65" s="205">
        <f>[5]คำนวณหน่วย!AO62</f>
        <v>8760</v>
      </c>
      <c r="V65" s="209">
        <f>[5]คำนวณหน่วย!AR62</f>
        <v>1600</v>
      </c>
      <c r="W65" s="205">
        <f>[5]คำนวณหน่วย!AS62</f>
        <v>7008</v>
      </c>
      <c r="X65" s="209">
        <f>[5]คำนวณหน่วย!AV62</f>
        <v>2640</v>
      </c>
      <c r="Y65" s="209">
        <f>[5]คำนวณหน่วย!AW62</f>
        <v>11616.000000000002</v>
      </c>
      <c r="Z65" s="209">
        <f>[5]คำนวณหน่วย!AZ62</f>
        <v>2000</v>
      </c>
      <c r="AA65" s="209">
        <f>[5]คำนวณหน่วย!BA62</f>
        <v>8740</v>
      </c>
      <c r="AB65" s="209">
        <f>[5]คำนวณหน่วย!BD62</f>
        <v>2240</v>
      </c>
      <c r="AC65" s="209">
        <f>[5]คำนวณหน่วย!BE62</f>
        <v>9542.4</v>
      </c>
      <c r="AD65" s="272"/>
      <c r="AE65" s="273"/>
      <c r="AG65" s="273"/>
    </row>
    <row r="66" spans="1:35" x14ac:dyDescent="0.55000000000000004">
      <c r="A66" s="274">
        <f>[5]ตารางจด!A63</f>
        <v>53</v>
      </c>
      <c r="B66" s="394" t="str">
        <f>[5]ตารางจด!B63</f>
        <v>อาคารพัฒนาวิสัยทัศน์ ชั้น 2 มิเตอร์ตัวที่ 2</v>
      </c>
      <c r="C66" s="390" t="str">
        <f>[5]ตารางจด!C63</f>
        <v>MWh</v>
      </c>
      <c r="D66" s="274">
        <f>[5]ตารางจด!D63</f>
        <v>1000</v>
      </c>
      <c r="E66" s="275" t="str">
        <f>[5]ตารางจด!E63</f>
        <v>Digital</v>
      </c>
      <c r="F66" s="276">
        <f>[5]คำนวณหน่วย!L63</f>
        <v>6319.9999999999927</v>
      </c>
      <c r="G66" s="277">
        <f>[5]คำนวณหน่วย!M63</f>
        <v>26923.199999999968</v>
      </c>
      <c r="H66" s="276">
        <f>[5]คำนวณหน่วย!P63</f>
        <v>8690.0000000000546</v>
      </c>
      <c r="I66" s="277">
        <f>[5]คำนวณหน่วย!Q63</f>
        <v>37975.300000000243</v>
      </c>
      <c r="J66" s="276">
        <f>[5]คำนวณหน่วย!T63</f>
        <v>7649.9999999999773</v>
      </c>
      <c r="K66" s="277">
        <f>[5]คำนวณหน่วย!U63</f>
        <v>33353.999999999905</v>
      </c>
      <c r="L66" s="276">
        <f>[5]คำนวณหน่วย!X63</f>
        <v>0</v>
      </c>
      <c r="M66" s="427">
        <f>[5]คำนวณหน่วย!Y63</f>
        <v>0</v>
      </c>
      <c r="N66" s="276">
        <f>[5]คำนวณหน่วย!AB63</f>
        <v>15209.99999999998</v>
      </c>
      <c r="O66" s="427">
        <f>[5]คำนวณหน่วย!AC63</f>
        <v>66771.899999999907</v>
      </c>
      <c r="P66" s="278">
        <f>[5]คำนวณหน่วย!AF63</f>
        <v>8350.0000000000218</v>
      </c>
      <c r="Q66" s="427">
        <f>[5]คำนวณหน่วย!AG63</f>
        <v>36322.500000000095</v>
      </c>
      <c r="R66" s="276">
        <f>[5]คำนวณหน่วย!AJ63</f>
        <v>10750</v>
      </c>
      <c r="S66" s="427">
        <f>[5]คำนวณหน่วย!AK63</f>
        <v>48052.5</v>
      </c>
      <c r="T66" s="276">
        <f>[5]คำนวณหน่วย!AN63</f>
        <v>3689.9999999999977</v>
      </c>
      <c r="U66" s="427">
        <f>[5]คำนวณหน่วย!AO63</f>
        <v>16162.19999999999</v>
      </c>
      <c r="V66" s="276">
        <f>[5]คำนวณหน่วย!AR63</f>
        <v>4740.0000000000091</v>
      </c>
      <c r="W66" s="427">
        <f>[5]คำนวณหน่วย!AS63</f>
        <v>20761.200000000041</v>
      </c>
      <c r="X66" s="276">
        <f>[5]คำนวณหน่วย!AV63</f>
        <v>5250</v>
      </c>
      <c r="Y66" s="277">
        <f>[5]คำนวณหน่วย!AW63</f>
        <v>23100.000000000004</v>
      </c>
      <c r="Z66" s="276">
        <f>[5]คำนวณหน่วย!AZ63</f>
        <v>1899.9999999999773</v>
      </c>
      <c r="AA66" s="277">
        <f>[5]คำนวณหน่วย!BA63</f>
        <v>8302.9999999999</v>
      </c>
      <c r="AB66" s="276">
        <f>[5]คำนวณหน่วย!BD63</f>
        <v>0</v>
      </c>
      <c r="AC66" s="277">
        <f>[5]คำนวณหน่วย!BE63</f>
        <v>0</v>
      </c>
      <c r="AD66" s="272"/>
      <c r="AE66" s="273"/>
      <c r="AG66" s="273"/>
    </row>
    <row r="67" spans="1:35" x14ac:dyDescent="0.55000000000000004">
      <c r="A67" s="286" t="s">
        <v>5</v>
      </c>
      <c r="B67" s="395"/>
      <c r="C67" s="287"/>
      <c r="D67" s="287"/>
      <c r="E67" s="288"/>
      <c r="F67" s="289">
        <f t="shared" ref="F67:AC67" si="3">SUM(F64:F66)</f>
        <v>9831.8999999999942</v>
      </c>
      <c r="G67" s="290">
        <f t="shared" si="3"/>
        <v>41879.53550322997</v>
      </c>
      <c r="H67" s="289">
        <f t="shared" si="3"/>
        <v>20023.450000000052</v>
      </c>
      <c r="I67" s="290">
        <f t="shared" si="3"/>
        <v>87510.048072200239</v>
      </c>
      <c r="J67" s="289">
        <f t="shared" si="3"/>
        <v>9635.7999999999811</v>
      </c>
      <c r="K67" s="290">
        <f t="shared" si="3"/>
        <v>42005.029733199917</v>
      </c>
      <c r="L67" s="289">
        <f t="shared" si="3"/>
        <v>7392.32</v>
      </c>
      <c r="M67" s="72">
        <f t="shared" si="3"/>
        <v>33043.670399999995</v>
      </c>
      <c r="N67" s="289">
        <f t="shared" si="3"/>
        <v>20859.07999999998</v>
      </c>
      <c r="O67" s="72">
        <f t="shared" si="3"/>
        <v>91571.361199999912</v>
      </c>
      <c r="P67" s="289">
        <f t="shared" si="3"/>
        <v>13828.780000000021</v>
      </c>
      <c r="Q67" s="72">
        <f t="shared" si="3"/>
        <v>60155.193000000087</v>
      </c>
      <c r="R67" s="289">
        <f t="shared" si="3"/>
        <v>19757.450000000004</v>
      </c>
      <c r="S67" s="72">
        <f t="shared" si="3"/>
        <v>88315.801500000016</v>
      </c>
      <c r="T67" s="289">
        <f t="shared" si="3"/>
        <v>12086.129999999988</v>
      </c>
      <c r="U67" s="72">
        <f t="shared" si="3"/>
        <v>52937.24939999995</v>
      </c>
      <c r="V67" s="289">
        <f t="shared" si="3"/>
        <v>8292.9900000000143</v>
      </c>
      <c r="W67" s="72">
        <f t="shared" si="3"/>
        <v>36323.296200000063</v>
      </c>
      <c r="X67" s="289">
        <f t="shared" si="3"/>
        <v>16508</v>
      </c>
      <c r="Y67" s="290">
        <f t="shared" si="3"/>
        <v>72635.200000000012</v>
      </c>
      <c r="Z67" s="289">
        <f t="shared" si="3"/>
        <v>7603.9999999999773</v>
      </c>
      <c r="AA67" s="290">
        <f t="shared" si="3"/>
        <v>33229.479999999901</v>
      </c>
      <c r="AB67" s="289">
        <f t="shared" si="3"/>
        <v>5717</v>
      </c>
      <c r="AC67" s="290">
        <f t="shared" si="3"/>
        <v>24354.42</v>
      </c>
      <c r="AD67" s="71">
        <f>AB67+Z67+X67+V67+T67+R67+P67+N67+L67+J67+H67+F67</f>
        <v>151536.90000000002</v>
      </c>
      <c r="AE67" s="89">
        <f>AC67+AA67+Y67+W67+U67+S67+Q67+O67+M67+K67+I67+G67</f>
        <v>663960.28500863013</v>
      </c>
      <c r="AF67" s="71">
        <f>V67+T67+R67+P67+N67+L67+J67+H67+F67</f>
        <v>121707.90000000004</v>
      </c>
      <c r="AG67" s="89">
        <f>W67+U67+S67+Q67+O67+M67+K67+I67+G67</f>
        <v>533741.18500863016</v>
      </c>
      <c r="AH67" s="71">
        <f>AB67+Z67+X67</f>
        <v>29828.999999999978</v>
      </c>
      <c r="AI67" s="89">
        <f>AC67+AA67+Y67</f>
        <v>130219.09999999992</v>
      </c>
    </row>
    <row r="68" spans="1:35" x14ac:dyDescent="0.55000000000000004">
      <c r="A68" s="267" t="s">
        <v>162</v>
      </c>
      <c r="B68" s="396"/>
      <c r="C68" s="292"/>
      <c r="D68" s="292"/>
      <c r="E68" s="293"/>
      <c r="F68" s="294"/>
      <c r="G68" s="293"/>
      <c r="H68" s="294"/>
      <c r="I68" s="293"/>
      <c r="J68" s="294"/>
      <c r="K68" s="293"/>
      <c r="L68" s="294"/>
      <c r="M68" s="430"/>
      <c r="N68" s="294"/>
      <c r="O68" s="430"/>
      <c r="P68" s="295"/>
      <c r="Q68" s="430"/>
      <c r="R68" s="294"/>
      <c r="S68" s="432"/>
      <c r="T68" s="294"/>
      <c r="U68" s="430"/>
      <c r="V68" s="294"/>
      <c r="W68" s="430"/>
      <c r="X68" s="294"/>
      <c r="Y68" s="293"/>
      <c r="Z68" s="294"/>
      <c r="AA68" s="293"/>
      <c r="AB68" s="294"/>
      <c r="AC68" s="296"/>
      <c r="AD68" s="257"/>
      <c r="AF68" s="257"/>
    </row>
    <row r="69" spans="1:35" x14ac:dyDescent="0.55000000000000004">
      <c r="A69" s="195">
        <f>[5]ตารางจด!A65</f>
        <v>54</v>
      </c>
      <c r="B69" s="206" t="str">
        <f>[5]ตารางจด!B65</f>
        <v>อาคารประเสริฐ ณ.นคร</v>
      </c>
      <c r="C69" s="391">
        <f>[5]ตารางจด!C65</f>
        <v>0</v>
      </c>
      <c r="D69" s="195">
        <f>[5]ตารางจด!D65</f>
        <v>500</v>
      </c>
      <c r="E69" s="213">
        <f>[5]ตารางจด!E65</f>
        <v>8155345</v>
      </c>
      <c r="F69" s="283">
        <f>[5]คำนวณหน่วย!L65-'[6]คำนวณ (รวมแต่ละอาคาร)'!$I$163</f>
        <v>2452.2800000000002</v>
      </c>
      <c r="G69" s="284">
        <f>F69*'2567-บิลค่าไฟฟ้า'!$G$5</f>
        <v>10438.694604606801</v>
      </c>
      <c r="H69" s="283">
        <f>[5]คำนวณหน่วย!P65-'[6]คำนวณ (รวมแต่ละอาคาร)'!$L$163</f>
        <v>2746.24</v>
      </c>
      <c r="I69" s="284">
        <f>H69*'2567-บิลค่าไฟฟ้า'!K$5</f>
        <v>12008.221656703998</v>
      </c>
      <c r="J69" s="283">
        <f>[5]คำนวณหน่วย!$T$65-'[6]คำนวณ (รวมแต่ละอาคาร)'!$O$163</f>
        <v>3193.56</v>
      </c>
      <c r="K69" s="284">
        <f>J69*'2567-บิลค่าไฟฟ้า'!$O$5</f>
        <v>13909.472241973201</v>
      </c>
      <c r="L69" s="283">
        <f>[5]คำนวณหน่วย!X65-'[6]คำนวณ (รวมแต่ละอาคาร)'!$R$163</f>
        <v>2793.13</v>
      </c>
      <c r="M69" s="429">
        <f>L69*'2567-บิลค่าไฟฟ้า'!$S$5</f>
        <v>12489.4343731794</v>
      </c>
      <c r="N69" s="283">
        <f>[5]คำนวณหน่วย!AB65-'[6]คำนวณ (รวมแต่ละอาคาร)'!$U$163</f>
        <v>3349.38</v>
      </c>
      <c r="O69" s="429">
        <f>N69*'2567-บิลค่าไฟฟ้า'!$W$5</f>
        <v>14693.123487282</v>
      </c>
      <c r="P69" s="285">
        <f>[5]คำนวณหน่วย!AF65-'[6]คำนวณ (รวมแต่ละอาคาร)'!$X$163</f>
        <v>2495.44</v>
      </c>
      <c r="Q69" s="429">
        <f>P69*'2567-บิลค่าไฟฟ้า'!$AA$5</f>
        <v>10845.234769012</v>
      </c>
      <c r="R69" s="283">
        <f>[5]คำนวณหน่วย!AJ65-'[6]คำนวณ (รวมแต่ละอาคาร)'!$AA$163</f>
        <v>6835.62</v>
      </c>
      <c r="S69" s="429">
        <f>R69*'2567-บิลค่าไฟฟ้า'!$AE$5</f>
        <v>30551.346492090597</v>
      </c>
      <c r="T69" s="283">
        <f>[5]คำนวณหน่วย!AN65-'[6]คำนวณ (รวมแต่ละอาคาร)'!$AD$163</f>
        <v>5368.47</v>
      </c>
      <c r="U69" s="429">
        <f>T69*'2567-บิลค่าไฟฟ้า'!AI$5</f>
        <v>23538.0090966711</v>
      </c>
      <c r="V69" s="283">
        <f>[5]คำนวณหน่วย!AR65-'[6]คำนวณ (รวมแต่ละอาคาร)'!$AG$163</f>
        <v>5704</v>
      </c>
      <c r="W69" s="429">
        <f>V69*'2567-บิลค่าไฟฟ้า'!AM$5</f>
        <v>25009.29985544</v>
      </c>
      <c r="X69" s="283">
        <f>[5]คำนวณหน่วย!AV65-'[6]คำนวณ (รวมแต่ละอาคาร)'!$AJ$163</f>
        <v>5013.09</v>
      </c>
      <c r="Y69" s="284">
        <f>X69*'2567-บิลค่าไฟฟ้า'!AQ$5</f>
        <v>22047.369246269103</v>
      </c>
      <c r="Z69" s="283">
        <f>[5]คำนวณหน่วย!AZ65-'[6]คำนวณ (รวมแต่ละอาคาร)'!$AM$163</f>
        <v>2718.66</v>
      </c>
      <c r="AA69" s="284">
        <f>Z69*'2567-บิลค่าไฟฟ้า'!AU$5</f>
        <v>11893.1846640432</v>
      </c>
      <c r="AB69" s="283">
        <f>[5]คำนวณหน่วย!BD65-'[6]คำนวณ (รวมแต่ละอาคาร)'!$AP$163</f>
        <v>2343.16</v>
      </c>
      <c r="AC69" s="284">
        <f>AB69*'2567-บิลค่าไฟฟ้า'!AY$5</f>
        <v>9986.7835716011996</v>
      </c>
      <c r="AD69" s="71">
        <f>AB69+Z69+X69+V69+T69+R69+P69+N69+L69+J69+H69+F69</f>
        <v>45013.029999999992</v>
      </c>
      <c r="AE69" s="89">
        <f>AC69+AA69+Y69+W69+U69+S69+Q69+O69+M69+K69+I69+G69</f>
        <v>197410.1740588726</v>
      </c>
      <c r="AF69" s="71">
        <f>V69+T69+R69+P69+N69+L69+J69+H69+F69</f>
        <v>34938.120000000003</v>
      </c>
      <c r="AG69" s="89">
        <f>W69+U69+S69+Q69+O69+M69+K69+I69+G69</f>
        <v>153482.83657695909</v>
      </c>
      <c r="AH69" s="71">
        <f>AB69+Z69+X69</f>
        <v>10074.91</v>
      </c>
      <c r="AI69" s="89">
        <f>AC69+AA69+Y69</f>
        <v>43927.337481913506</v>
      </c>
    </row>
    <row r="70" spans="1:35" x14ac:dyDescent="0.55000000000000004">
      <c r="A70" s="267" t="s">
        <v>265</v>
      </c>
      <c r="B70" s="396"/>
      <c r="C70" s="292"/>
      <c r="D70" s="292"/>
      <c r="E70" s="293"/>
      <c r="F70" s="294"/>
      <c r="G70" s="293"/>
      <c r="H70" s="294"/>
      <c r="I70" s="293"/>
      <c r="J70" s="294"/>
      <c r="K70" s="293"/>
      <c r="L70" s="294"/>
      <c r="M70" s="430"/>
      <c r="N70" s="294"/>
      <c r="O70" s="430"/>
      <c r="P70" s="295"/>
      <c r="Q70" s="430"/>
      <c r="R70" s="294"/>
      <c r="S70" s="430"/>
      <c r="T70" s="294"/>
      <c r="U70" s="430"/>
      <c r="V70" s="294"/>
      <c r="W70" s="430"/>
      <c r="X70" s="294"/>
      <c r="Y70" s="293"/>
      <c r="Z70" s="294"/>
      <c r="AA70" s="293"/>
      <c r="AB70" s="294"/>
      <c r="AC70" s="296"/>
      <c r="AD70" s="272"/>
      <c r="AE70" s="273"/>
      <c r="AG70" s="273"/>
    </row>
    <row r="71" spans="1:35" x14ac:dyDescent="0.55000000000000004">
      <c r="A71" s="274">
        <f>[5]ตารางจด!A67</f>
        <v>55</v>
      </c>
      <c r="B71" s="394" t="str">
        <f>[5]ตารางจด!B67</f>
        <v>อาคารวิภาต บุญศรี วังซ้าย มิเตอร์ตัวที่ 1</v>
      </c>
      <c r="C71" s="390">
        <f>[5]ตารางจด!C67</f>
        <v>0</v>
      </c>
      <c r="D71" s="274">
        <f>[5]ตารางจด!D67</f>
        <v>300</v>
      </c>
      <c r="E71" s="275">
        <f>[5]ตารางจด!E67</f>
        <v>8566263</v>
      </c>
      <c r="F71" s="276">
        <f>[5]คำนวณหน่วย!L67</f>
        <v>4200</v>
      </c>
      <c r="G71" s="277">
        <f>[5]คำนวณหน่วย!M67</f>
        <v>17892</v>
      </c>
      <c r="H71" s="276">
        <f>[5]คำนวณหน่วย!P67</f>
        <v>5759.9999999999454</v>
      </c>
      <c r="I71" s="277">
        <f>[5]คำนวณหน่วย!Q67</f>
        <v>25171.199999999761</v>
      </c>
      <c r="J71" s="276">
        <f>[5]คำนวณหน่วย!T67</f>
        <v>8940.0000000000546</v>
      </c>
      <c r="K71" s="277">
        <f>[5]คำนวณหน่วย!U67</f>
        <v>38978.400000000242</v>
      </c>
      <c r="L71" s="276">
        <f>[5]คำนวณหน่วย!X67</f>
        <v>8400</v>
      </c>
      <c r="M71" s="427">
        <f>[5]คำนวณหน่วย!Y67</f>
        <v>37548</v>
      </c>
      <c r="N71" s="276">
        <f>[5]คำนวณหน่วย!AB67</f>
        <v>11700</v>
      </c>
      <c r="O71" s="427">
        <f>[5]คำนวณหน่วย!AC67</f>
        <v>51362.999999999993</v>
      </c>
      <c r="P71" s="278">
        <f>[5]คำนวณหน่วย!AF67</f>
        <v>5400</v>
      </c>
      <c r="Q71" s="427">
        <f>[5]คำนวณหน่วย!AG67</f>
        <v>23489.999999999996</v>
      </c>
      <c r="R71" s="276">
        <f>[5]คำนวณหน่วย!AJ67</f>
        <v>11400</v>
      </c>
      <c r="S71" s="427">
        <f>[5]คำนวณหน่วย!AK67</f>
        <v>50958</v>
      </c>
      <c r="T71" s="276">
        <f>[5]คำนวณหน่วย!AN67</f>
        <v>12000</v>
      </c>
      <c r="U71" s="427">
        <f>[5]คำนวณหน่วย!AO67</f>
        <v>52560</v>
      </c>
      <c r="V71" s="276">
        <f>[5]คำนวณหน่วย!AR67</f>
        <v>11100</v>
      </c>
      <c r="W71" s="427">
        <f>[5]คำนวณหน่วย!AS67</f>
        <v>48618</v>
      </c>
      <c r="X71" s="276">
        <f>[5]คำนวณหน่วย!AV67</f>
        <v>10200</v>
      </c>
      <c r="Y71" s="277">
        <f>[5]คำนวณหน่วย!AW67</f>
        <v>44880</v>
      </c>
      <c r="Z71" s="276">
        <f>[5]คำนวณหน่วย!AZ67</f>
        <v>8100</v>
      </c>
      <c r="AA71" s="277">
        <f>[5]คำนวณหน่วย!BA67</f>
        <v>35397</v>
      </c>
      <c r="AB71" s="276">
        <f>[5]คำนวณหน่วย!BD67</f>
        <v>6300</v>
      </c>
      <c r="AC71" s="277">
        <f>[5]คำนวณหน่วย!BE67</f>
        <v>26838</v>
      </c>
      <c r="AD71" s="272"/>
      <c r="AE71" s="273"/>
      <c r="AG71" s="273"/>
    </row>
    <row r="72" spans="1:35" x14ac:dyDescent="0.55000000000000004">
      <c r="A72" s="195">
        <f>[5]ตารางจด!A68</f>
        <v>56</v>
      </c>
      <c r="B72" s="206" t="str">
        <f>[5]ตารางจด!B68</f>
        <v>อาคารวิภาต บุญศรี วังซ้าย มิเตอร์ตัวที่ 2</v>
      </c>
      <c r="C72" s="391">
        <f>[5]ตารางจด!C68</f>
        <v>0</v>
      </c>
      <c r="D72" s="195">
        <f>[5]ตารางจด!D68</f>
        <v>200</v>
      </c>
      <c r="E72" s="213">
        <f>[5]ตารางจด!E68</f>
        <v>9068918</v>
      </c>
      <c r="F72" s="283">
        <f>[5]คำนวณหน่วย!L68-'[6]คำนวณ (รวมแต่ละอาคาร)'!$I$173</f>
        <v>17379.68</v>
      </c>
      <c r="G72" s="284">
        <f>F72*'2567-บิลค่าไฟฟ้า'!$G$5</f>
        <v>73980.610634100798</v>
      </c>
      <c r="H72" s="283">
        <f>[5]คำนวณหน่วย!P68-'[6]คำนวณ (รวมแต่ละอาคาร)'!$L$173</f>
        <v>19680.77</v>
      </c>
      <c r="I72" s="284">
        <f>H72*'2567-บิลค่าไฟฟ้า'!K$5</f>
        <v>86056.225433542</v>
      </c>
      <c r="J72" s="283">
        <f>[5]คำนวณหน่วย!T68-'[6]คำนวณ (รวมแต่ละอาคาร)'!$O$173</f>
        <v>30793.14</v>
      </c>
      <c r="K72" s="284">
        <f>J72*'2567-บิลค่าไฟฟ้า'!$O$5</f>
        <v>134118.76591427581</v>
      </c>
      <c r="L72" s="283">
        <f>[5]คำนวณหน่วย!X68-'[6]คำนวณ (รวมแต่ละอาคาร)'!$R$173</f>
        <v>21259.129999999997</v>
      </c>
      <c r="M72" s="429">
        <f>L72*'2567-บิลค่าไฟฟ้า'!$S$5</f>
        <v>95059.846468259377</v>
      </c>
      <c r="N72" s="283">
        <f>[5]คำนวณหน่วย!AB68-'[6]คำนวณ (รวมแต่ละอาคาร)'!$U$173</f>
        <v>31408.35</v>
      </c>
      <c r="O72" s="429">
        <f>N72*'2567-บิลค่าไฟฟ้า'!$W$5</f>
        <v>137782.74339781498</v>
      </c>
      <c r="P72" s="285">
        <f>[5]คำนวณหน่วย!AF68-'[6]คำนวณ (รวมแต่ละอาคาร)'!$X$173</f>
        <v>24962.3</v>
      </c>
      <c r="Q72" s="429">
        <f>P72*'2567-บิลค่าไฟฟ้า'!$AA$5</f>
        <v>108486.681256415</v>
      </c>
      <c r="R72" s="283">
        <f>[5]คำนวณหน่วย!AJ68-'[6]คำนวณ (รวมแต่ละอาคาร)'!$AA$173</f>
        <v>36486.019999999997</v>
      </c>
      <c r="S72" s="429">
        <f>R72*'2567-บิลค่าไฟฟ้า'!$AE$5</f>
        <v>163071.82656984258</v>
      </c>
      <c r="T72" s="283">
        <f>[5]คำนวณหน่วย!AN68-'[6]คำนวณ (รวมแต่ละอาคาร)'!$AD$173</f>
        <v>35866.01</v>
      </c>
      <c r="U72" s="429">
        <f>T72*'2567-บิลค่าไฟฟ้า'!AI$5</f>
        <v>157254.20271349131</v>
      </c>
      <c r="V72" s="283">
        <f>[5]คำนวณหน่วย!AR68-'[6]คำนวณ (รวมแต่ละอาคาร)'!$AG$173</f>
        <v>34331.81</v>
      </c>
      <c r="W72" s="429">
        <f>V72*'2567-บิลค่าไฟฟ้า'!AM$5</f>
        <v>150528.49419179407</v>
      </c>
      <c r="X72" s="283">
        <f>[5]คำนวณหน่วย!AV68-'[6]คำนวณ (รวมแต่ละอาคาร)'!$AJ$173</f>
        <v>37213.79</v>
      </c>
      <c r="Y72" s="284">
        <f>X72*'2567-บิลค่าไฟฟ้า'!AQ$5</f>
        <v>163664.75949626212</v>
      </c>
      <c r="Z72" s="283">
        <f>[5]คำนวณหน่วย!AZ68-'[6]คำนวณ (รวมแต่ละอาคาร)'!$AM$173</f>
        <v>19651.560000000001</v>
      </c>
      <c r="AA72" s="284">
        <f>Z72*'2567-บิลค่าไฟฟ้า'!AU$5</f>
        <v>85968.68752125121</v>
      </c>
      <c r="AB72" s="283">
        <f>[5]คำนวณหน่วย!BD68-'[6]คำนวณ (รวมแต่ละอาคาร)'!$AP$173</f>
        <v>14137.62</v>
      </c>
      <c r="AC72" s="284">
        <f>AB72*'2567-บิลค่าไฟฟ้า'!AY$5</f>
        <v>60255.958260443411</v>
      </c>
      <c r="AD72" s="272"/>
      <c r="AE72" s="273"/>
      <c r="AG72" s="273"/>
    </row>
    <row r="73" spans="1:35" x14ac:dyDescent="0.55000000000000004">
      <c r="A73" s="286" t="s">
        <v>5</v>
      </c>
      <c r="B73" s="395"/>
      <c r="C73" s="287"/>
      <c r="D73" s="287"/>
      <c r="E73" s="288"/>
      <c r="F73" s="289">
        <f t="shared" ref="F73:AC73" si="4">SUM(F71:F72)</f>
        <v>21579.68</v>
      </c>
      <c r="G73" s="290">
        <f t="shared" si="4"/>
        <v>91872.610634100798</v>
      </c>
      <c r="H73" s="289">
        <f t="shared" si="4"/>
        <v>25440.769999999946</v>
      </c>
      <c r="I73" s="290">
        <f t="shared" si="4"/>
        <v>111227.42543354176</v>
      </c>
      <c r="J73" s="289">
        <f t="shared" si="4"/>
        <v>39733.140000000058</v>
      </c>
      <c r="K73" s="290">
        <f t="shared" si="4"/>
        <v>173097.16591427603</v>
      </c>
      <c r="L73" s="289">
        <f t="shared" si="4"/>
        <v>29659.129999999997</v>
      </c>
      <c r="M73" s="72">
        <f t="shared" si="4"/>
        <v>132607.84646825938</v>
      </c>
      <c r="N73" s="289">
        <f t="shared" si="4"/>
        <v>43108.35</v>
      </c>
      <c r="O73" s="72">
        <f t="shared" si="4"/>
        <v>189145.74339781498</v>
      </c>
      <c r="P73" s="289">
        <f t="shared" si="4"/>
        <v>30362.3</v>
      </c>
      <c r="Q73" s="72">
        <f t="shared" si="4"/>
        <v>131976.681256415</v>
      </c>
      <c r="R73" s="289">
        <f t="shared" si="4"/>
        <v>47886.02</v>
      </c>
      <c r="S73" s="72">
        <f t="shared" si="4"/>
        <v>214029.82656984258</v>
      </c>
      <c r="T73" s="289">
        <f t="shared" si="4"/>
        <v>47866.01</v>
      </c>
      <c r="U73" s="72">
        <f t="shared" si="4"/>
        <v>209814.20271349131</v>
      </c>
      <c r="V73" s="289">
        <f t="shared" si="4"/>
        <v>45431.81</v>
      </c>
      <c r="W73" s="72">
        <f t="shared" si="4"/>
        <v>199146.49419179407</v>
      </c>
      <c r="X73" s="289">
        <f t="shared" si="4"/>
        <v>47413.79</v>
      </c>
      <c r="Y73" s="290">
        <f t="shared" si="4"/>
        <v>208544.75949626212</v>
      </c>
      <c r="Z73" s="289">
        <f t="shared" si="4"/>
        <v>27751.56</v>
      </c>
      <c r="AA73" s="290">
        <f t="shared" si="4"/>
        <v>121365.68752125121</v>
      </c>
      <c r="AB73" s="289">
        <f t="shared" si="4"/>
        <v>20437.620000000003</v>
      </c>
      <c r="AC73" s="290">
        <f t="shared" si="4"/>
        <v>87093.958260443411</v>
      </c>
      <c r="AD73" s="71">
        <f>AB73+Z73+X73+V73+T73+R73+P73+N73+L73+J73+H73+F73</f>
        <v>426670.18</v>
      </c>
      <c r="AE73" s="89">
        <f>AC73+AA73+Y73+W73+U73+S73+Q73+O73+M73+K73+I73+G73</f>
        <v>1869922.4018574927</v>
      </c>
      <c r="AF73" s="71">
        <f>V73+T73+R73+P73+N73+L73+J73+H73+F73</f>
        <v>331067.21000000002</v>
      </c>
      <c r="AG73" s="89">
        <f>W73+U73+S73+Q73+O73+M73+K73+I73+G73</f>
        <v>1452917.996579536</v>
      </c>
      <c r="AH73" s="71">
        <f>AB73+Z73+X73</f>
        <v>95602.97</v>
      </c>
      <c r="AI73" s="89">
        <f>AC73+AA73+Y73</f>
        <v>417004.40527795674</v>
      </c>
    </row>
    <row r="74" spans="1:35" x14ac:dyDescent="0.55000000000000004">
      <c r="A74" s="267" t="s">
        <v>76</v>
      </c>
      <c r="B74" s="396"/>
      <c r="C74" s="292"/>
      <c r="D74" s="292"/>
      <c r="E74" s="293"/>
      <c r="F74" s="294"/>
      <c r="G74" s="293"/>
      <c r="H74" s="294"/>
      <c r="I74" s="293"/>
      <c r="J74" s="294"/>
      <c r="K74" s="293"/>
      <c r="L74" s="294"/>
      <c r="M74" s="430"/>
      <c r="N74" s="294"/>
      <c r="O74" s="430"/>
      <c r="P74" s="295"/>
      <c r="Q74" s="430"/>
      <c r="R74" s="294"/>
      <c r="S74" s="430"/>
      <c r="T74" s="294"/>
      <c r="U74" s="430"/>
      <c r="V74" s="294"/>
      <c r="W74" s="430"/>
      <c r="X74" s="294"/>
      <c r="Y74" s="293"/>
      <c r="Z74" s="294"/>
      <c r="AA74" s="293"/>
      <c r="AB74" s="294"/>
      <c r="AC74" s="296"/>
      <c r="AD74" s="272"/>
      <c r="AE74" s="273"/>
      <c r="AG74" s="273"/>
    </row>
    <row r="75" spans="1:35" x14ac:dyDescent="0.55000000000000004">
      <c r="A75" s="274">
        <f>[5]ตารางจด!A70</f>
        <v>57</v>
      </c>
      <c r="B75" s="394" t="str">
        <f>[5]ตารางจด!B70</f>
        <v>อาคารพิทยาลงกรณ์</v>
      </c>
      <c r="C75" s="390">
        <f>[5]ตารางจด!C70</f>
        <v>0</v>
      </c>
      <c r="D75" s="274">
        <f>[5]ตารางจด!D70</f>
        <v>100</v>
      </c>
      <c r="E75" s="275">
        <f>[5]ตารางจด!E70</f>
        <v>8142142</v>
      </c>
      <c r="F75" s="283">
        <f>[5]คำนวณหน่วย!L70-'[6]คำนวณ (รวมแต่ละอาคาร)'!$I$180</f>
        <v>6459</v>
      </c>
      <c r="G75" s="284">
        <f>F75*'2567-บิลค่าไฟฟ้า'!$G$5</f>
        <v>27494.221072290002</v>
      </c>
      <c r="H75" s="283">
        <f>[5]คำนวณหน่วย!P70-'[6]คำนวณ (รวมแต่ละอาคาร)'!$L$180</f>
        <v>6007</v>
      </c>
      <c r="I75" s="284">
        <f>H75*'2567-บิลค่าไฟฟ้า'!K$5</f>
        <v>26266.2358322</v>
      </c>
      <c r="J75" s="283">
        <f>[5]คำนวณหน่วย!T70-'[6]คำนวณ (รวมแต่ละอาคาร)'!$O$180</f>
        <v>1545</v>
      </c>
      <c r="K75" s="284">
        <f>J75*'2567-บิลค่าไฟฟ้า'!$O$5</f>
        <v>6729.2096011499998</v>
      </c>
      <c r="L75" s="283">
        <f>[5]คำนวณหน่วย!X70-'[6]คำนวณ (รวมแต่ละอาคาร)'!$R$180</f>
        <v>3230</v>
      </c>
      <c r="M75" s="429">
        <f>L75*'2567-บิลค่าไฟฟ้า'!$S$5</f>
        <v>14442.891317399999</v>
      </c>
      <c r="N75" s="283">
        <f>[5]คำนวณหน่วย!AB70-'[6]คำนวณ (รวมแต่ละอาคาร)'!$U$180</f>
        <v>3873</v>
      </c>
      <c r="O75" s="429">
        <f>N75*'2567-บิลค่าไฟฟ้า'!$W$5</f>
        <v>16990.149599699998</v>
      </c>
      <c r="P75" s="285">
        <f>[5]คำนวณหน่วย!AF70-'[6]คำนวณ (รวมแต่ละอาคาร)'!$X$180</f>
        <v>4066</v>
      </c>
      <c r="Q75" s="429">
        <f>P75*'2567-บิลค่าไฟฟ้า'!$AA$5</f>
        <v>17670.9215893</v>
      </c>
      <c r="R75" s="283">
        <f>[5]คำนวณหน่วย!AJ70-'[6]คำนวณ (รวมแต่ละอาคาร)'!$AA$180</f>
        <v>7293</v>
      </c>
      <c r="S75" s="429">
        <f>R75*'2567-บิลค่าไฟฟ้า'!$AE$5</f>
        <v>32595.575817089997</v>
      </c>
      <c r="T75" s="283">
        <f>[5]คำนวณหน่วย!AN70-'[6]คำนวณ (รวมแต่ละอาคาร)'!$AD$180</f>
        <v>6637</v>
      </c>
      <c r="U75" s="429">
        <f>T75*'2567-บิลค่าไฟฟ้า'!AI$5</f>
        <v>29099.86762981</v>
      </c>
      <c r="V75" s="283">
        <f>[5]คำนวณหน่วย!AR70-'[6]คำนวณ (รวมแต่ละอาคาร)'!$AG$180</f>
        <v>7355</v>
      </c>
      <c r="W75" s="429">
        <f>V75*'2567-บิลค่าไฟฟ้า'!AM$5</f>
        <v>32248.14173155</v>
      </c>
      <c r="X75" s="283">
        <f>[5]คำนวณหน่วย!AV70-'[6]คำนวณ (รวมแต่ละอาคาร)'!$AJ$180</f>
        <v>6677</v>
      </c>
      <c r="Y75" s="284">
        <f>X75*'2567-บิลค่าไฟฟ้า'!AQ$5</f>
        <v>29365.178853230002</v>
      </c>
      <c r="Z75" s="283">
        <f>[5]คำนวณหน่วย!AZ70-'[6]คำนวณ (รวมแต่ละอาคาร)'!$AM$180</f>
        <v>4298</v>
      </c>
      <c r="AA75" s="284">
        <f>Z75*'2567-บิลค่าไฟฟ้า'!AU$5</f>
        <v>18802.24363696</v>
      </c>
      <c r="AB75" s="283">
        <f>[5]คำนวณหน่วย!BD70-'[6]คำนวณ (รวมแต่ละอาคาร)'!$AP$180</f>
        <v>6384</v>
      </c>
      <c r="AC75" s="284">
        <f>AB75*'2567-บิลค่าไฟฟ้า'!AY$5</f>
        <v>27209.250038880004</v>
      </c>
      <c r="AD75" s="272"/>
      <c r="AE75" s="273"/>
      <c r="AG75" s="273"/>
    </row>
    <row r="76" spans="1:35" x14ac:dyDescent="0.55000000000000004">
      <c r="A76" s="195">
        <f>[5]ตารางจด!A71</f>
        <v>58</v>
      </c>
      <c r="B76" s="206" t="str">
        <f>[5]ตารางจด!B71</f>
        <v>อาคาร 25 ปี คณะบริหารธุรกิจ</v>
      </c>
      <c r="C76" s="391">
        <f>[5]ตารางจด!C71</f>
        <v>0</v>
      </c>
      <c r="D76" s="195">
        <f>[5]ตารางจด!D71</f>
        <v>160</v>
      </c>
      <c r="E76" s="213">
        <f>[5]ตารางจด!E71</f>
        <v>8306827</v>
      </c>
      <c r="F76" s="207">
        <f>[5]คำนวณหน่วย!L71</f>
        <v>10842.47</v>
      </c>
      <c r="G76" s="208">
        <f>[5]คำนวณหน่วย!M71</f>
        <v>46188.922199999994</v>
      </c>
      <c r="H76" s="207">
        <f>[5]คำนวณหน่วย!P71</f>
        <v>11559.57</v>
      </c>
      <c r="I76" s="208">
        <f>[5]คำนวณหน่วย!Q71</f>
        <v>50515.320899999999</v>
      </c>
      <c r="J76" s="207">
        <f>[5]คำนวณหน่วย!T71</f>
        <v>9502.77</v>
      </c>
      <c r="K76" s="208">
        <f>[5]คำนวณหน่วย!U71</f>
        <v>41432.077200000007</v>
      </c>
      <c r="L76" s="207">
        <f>[5]คำนวณหน่วย!X71</f>
        <v>5918.37</v>
      </c>
      <c r="M76" s="208">
        <f>[5]คำนวณหน่วย!Y71</f>
        <v>26455.113899999997</v>
      </c>
      <c r="N76" s="207">
        <f>[5]คำนวณหน่วย!AB71</f>
        <v>6659.83</v>
      </c>
      <c r="O76" s="208">
        <f>[5]คำนวณหน่วย!AC71</f>
        <v>29236.653699999999</v>
      </c>
      <c r="P76" s="214">
        <f>[5]คำนวณหน่วย!AF71</f>
        <v>8701.56</v>
      </c>
      <c r="Q76" s="72">
        <f>[5]คำนวณหน่วย!AG71</f>
        <v>37851.785999999993</v>
      </c>
      <c r="R76" s="207">
        <f>[5]คำนวณหน่วย!AJ71</f>
        <v>24104.5</v>
      </c>
      <c r="S76" s="208">
        <f>[5]คำนวณหน่วย!AK71</f>
        <v>107747.11499999999</v>
      </c>
      <c r="T76" s="207">
        <f>[5]คำนวณหน่วย!AN71</f>
        <v>18473.86</v>
      </c>
      <c r="U76" s="208">
        <f>[5]คำนวณหน่วย!AO71</f>
        <v>80915.506800000003</v>
      </c>
      <c r="V76" s="207">
        <f>[5]คำนวณหน่วย!AR71</f>
        <v>23074.67</v>
      </c>
      <c r="W76" s="208">
        <f>[5]คำนวณหน่วย!AS71</f>
        <v>101067.05459999999</v>
      </c>
      <c r="X76" s="207">
        <f>[5]คำนวณหน่วย!AV71</f>
        <v>16621.23</v>
      </c>
      <c r="Y76" s="208">
        <f>[5]คำนวณหน่วย!AW71</f>
        <v>73133.412000000011</v>
      </c>
      <c r="Z76" s="207">
        <f>[5]คำนวณหน่วย!AZ71</f>
        <v>12009.29</v>
      </c>
      <c r="AA76" s="208">
        <f>[5]คำนวณหน่วย!BA71</f>
        <v>52480.597300000009</v>
      </c>
      <c r="AB76" s="207">
        <f>[5]คำนวณหน่วย!BD71</f>
        <v>14202.05</v>
      </c>
      <c r="AC76" s="208">
        <f>[5]คำนวณหน่วย!BE71</f>
        <v>60500.732999999993</v>
      </c>
      <c r="AD76" s="272"/>
      <c r="AE76" s="273"/>
      <c r="AG76" s="273"/>
    </row>
    <row r="77" spans="1:35" x14ac:dyDescent="0.55000000000000004">
      <c r="A77" s="286" t="s">
        <v>5</v>
      </c>
      <c r="B77" s="395"/>
      <c r="C77" s="287"/>
      <c r="D77" s="287"/>
      <c r="E77" s="288"/>
      <c r="F77" s="289">
        <f t="shared" ref="F77:AC77" si="5">SUM(F75:F76)</f>
        <v>17301.47</v>
      </c>
      <c r="G77" s="290">
        <f>SUM(G75:G76)</f>
        <v>73683.143272289992</v>
      </c>
      <c r="H77" s="289">
        <f t="shared" si="5"/>
        <v>17566.57</v>
      </c>
      <c r="I77" s="290">
        <f t="shared" si="5"/>
        <v>76781.556732199999</v>
      </c>
      <c r="J77" s="289">
        <f t="shared" si="5"/>
        <v>11047.77</v>
      </c>
      <c r="K77" s="290">
        <f t="shared" si="5"/>
        <v>48161.28680115001</v>
      </c>
      <c r="L77" s="289">
        <f t="shared" si="5"/>
        <v>9148.369999999999</v>
      </c>
      <c r="M77" s="72">
        <f t="shared" si="5"/>
        <v>40898.005217399994</v>
      </c>
      <c r="N77" s="289">
        <f t="shared" si="5"/>
        <v>10532.83</v>
      </c>
      <c r="O77" s="72">
        <f t="shared" si="5"/>
        <v>46226.803299699997</v>
      </c>
      <c r="P77" s="289">
        <f t="shared" si="5"/>
        <v>12767.56</v>
      </c>
      <c r="Q77" s="72">
        <f t="shared" si="5"/>
        <v>55522.707589299993</v>
      </c>
      <c r="R77" s="289">
        <f t="shared" si="5"/>
        <v>31397.5</v>
      </c>
      <c r="S77" s="72">
        <f t="shared" si="5"/>
        <v>140342.69081708998</v>
      </c>
      <c r="T77" s="289">
        <f t="shared" si="5"/>
        <v>25110.86</v>
      </c>
      <c r="U77" s="72">
        <f t="shared" si="5"/>
        <v>110015.37442981001</v>
      </c>
      <c r="V77" s="289">
        <f t="shared" si="5"/>
        <v>30429.67</v>
      </c>
      <c r="W77" s="72">
        <f t="shared" si="5"/>
        <v>133315.19633154999</v>
      </c>
      <c r="X77" s="289">
        <f t="shared" si="5"/>
        <v>23298.23</v>
      </c>
      <c r="Y77" s="290">
        <f t="shared" si="5"/>
        <v>102498.59085323001</v>
      </c>
      <c r="Z77" s="289">
        <f t="shared" si="5"/>
        <v>16307.29</v>
      </c>
      <c r="AA77" s="290">
        <f t="shared" si="5"/>
        <v>71282.840936960012</v>
      </c>
      <c r="AB77" s="289">
        <f t="shared" si="5"/>
        <v>20586.05</v>
      </c>
      <c r="AC77" s="290">
        <f t="shared" si="5"/>
        <v>87709.983038879989</v>
      </c>
      <c r="AD77" s="71">
        <f>AB77+Z77+X77+V77+T77+R77+P77+N77+L77+J77+H77+F77</f>
        <v>225494.16999999995</v>
      </c>
      <c r="AE77" s="89">
        <f>AC77+AA77+Y77+W77+U77+S77+Q77+O77+M77+K77+I77+G77</f>
        <v>986438.17931955995</v>
      </c>
      <c r="AF77" s="71">
        <f>V77+T77+R77+P77+N77+L77+J77+H77+F77</f>
        <v>165302.6</v>
      </c>
      <c r="AG77" s="89">
        <f>W77+U77+S77+Q77+O77+M77+K77+I77+G77</f>
        <v>724946.76449048996</v>
      </c>
      <c r="AH77" s="71">
        <f>AB77+Z77+X77</f>
        <v>60191.569999999992</v>
      </c>
      <c r="AI77" s="89">
        <f>AC77+AA77+Y77</f>
        <v>261491.41482907001</v>
      </c>
    </row>
    <row r="78" spans="1:35" x14ac:dyDescent="0.55000000000000004">
      <c r="A78" s="267" t="s">
        <v>81</v>
      </c>
      <c r="B78" s="396"/>
      <c r="C78" s="292"/>
      <c r="D78" s="292"/>
      <c r="E78" s="293"/>
      <c r="F78" s="294"/>
      <c r="G78" s="293"/>
      <c r="H78" s="294"/>
      <c r="I78" s="293"/>
      <c r="J78" s="293"/>
      <c r="K78" s="293"/>
      <c r="L78" s="294"/>
      <c r="M78" s="430"/>
      <c r="N78" s="294"/>
      <c r="O78" s="430"/>
      <c r="P78" s="295"/>
      <c r="Q78" s="430"/>
      <c r="R78" s="294"/>
      <c r="S78" s="430"/>
      <c r="T78" s="294"/>
      <c r="U78" s="430"/>
      <c r="V78" s="294"/>
      <c r="W78" s="430"/>
      <c r="X78" s="294"/>
      <c r="Y78" s="293"/>
      <c r="Z78" s="294"/>
      <c r="AA78" s="293"/>
      <c r="AB78" s="294"/>
      <c r="AC78" s="296"/>
      <c r="AD78" s="257"/>
      <c r="AF78" s="257"/>
    </row>
    <row r="79" spans="1:35" x14ac:dyDescent="0.55000000000000004">
      <c r="A79" s="195">
        <f>[5]ตารางจด!A73</f>
        <v>59</v>
      </c>
      <c r="B79" s="206" t="str">
        <f>[5]ตารางจด!B73</f>
        <v>อาคารเทพ พงษ์พาณิช</v>
      </c>
      <c r="C79" s="391">
        <f>[5]ตารางจด!C73</f>
        <v>0</v>
      </c>
      <c r="D79" s="195">
        <f>[5]ตารางจด!D73</f>
        <v>200</v>
      </c>
      <c r="E79" s="213">
        <f>[5]ตารางจด!E73</f>
        <v>9237675</v>
      </c>
      <c r="F79" s="283">
        <f>[5]คำนวณหน่วย!L73-'[6]คำนวณ (รวมแต่ละอาคาร)'!$I$33</f>
        <v>8560.17</v>
      </c>
      <c r="G79" s="284">
        <f>F79*'2567-บิลค่าไฟฟ้า'!$G$5</f>
        <v>36438.335097752701</v>
      </c>
      <c r="H79" s="283">
        <f>[5]คำนวณหน่วย!P73-'[6]คำนวณ (รวมแต่ละอาคาร)'!$L$338</f>
        <v>10327</v>
      </c>
      <c r="I79" s="284">
        <f>H79*'2567-บิลค่าไฟฟ้า'!K$5</f>
        <v>45155.887704199995</v>
      </c>
      <c r="J79" s="283">
        <f>[5]คำนวณหน่วย!T73-'[6]คำนวณ (รวมแต่ละอาคาร)'!$O$338</f>
        <v>11347.93</v>
      </c>
      <c r="K79" s="284">
        <f>J79*'2567-บิลค่าไฟฟ้า'!$O$5</f>
        <v>49425.630750277101</v>
      </c>
      <c r="L79" s="283">
        <f>[5]คำนวณหน่วย!X73-'[6]คำนวณ (รวมแต่ละอาคาร)'!$R$338</f>
        <v>9726.09</v>
      </c>
      <c r="M79" s="429">
        <f>L79*'2567-บิลค่าไฟฟ้า'!$S$5</f>
        <v>43490.049787384196</v>
      </c>
      <c r="N79" s="283">
        <f>[5]คำนวณหน่วย!AB73-'[6]คำนวณ (รวมแต่ละอาคาร)'!$U$338</f>
        <v>13049.4</v>
      </c>
      <c r="O79" s="429">
        <f>N79*'2567-บิลค่าไฟฟ้า'!$W$5</f>
        <v>57245.354553659992</v>
      </c>
      <c r="P79" s="285">
        <f>[5]คำนวณหน่วย!AF73-'[6]คำนวณ (รวมแต่ละอาคาร)'!$X$338</f>
        <v>10758.04</v>
      </c>
      <c r="Q79" s="429">
        <f>P79*'2567-บิลค่าไฟฟ้า'!$AA$5</f>
        <v>46754.668296742006</v>
      </c>
      <c r="R79" s="283">
        <f>[5]คำนวณหน่วย!AJ73-'[6]คำนวณ (รวมแต่ละอาคาร)'!$AA$338</f>
        <v>25338.720000000001</v>
      </c>
      <c r="S79" s="429">
        <f>R79*'2567-บิลค่าไฟฟ้า'!$AE$5</f>
        <v>113249.7146397936</v>
      </c>
      <c r="T79" s="283">
        <f>[5]คำนวณหน่วย!AN73-'[6]คำนวณ (รวมแต่ละอาคาร)'!$AD$338</f>
        <v>21587.360000000001</v>
      </c>
      <c r="U79" s="429">
        <f>T79*'2567-บิลค่าไฟฟ้า'!$AE$5</f>
        <v>96483.261973236789</v>
      </c>
      <c r="V79" s="283">
        <f>[5]คำนวณหน่วย!AR73-'[6]คำนวณ (รวมแต่ละอาคาร)'!$AG$338</f>
        <v>20714.939999999999</v>
      </c>
      <c r="W79" s="429">
        <f>V79*'2567-บิลค่าไฟฟ้า'!$AE$5</f>
        <v>92584.039121962182</v>
      </c>
      <c r="X79" s="283">
        <f>[5]คำนวณหน่วย!AV73-'[6]คำนวณ (รวมแต่ละอาคาร)'!$AJ$338</f>
        <v>17631.91</v>
      </c>
      <c r="Y79" s="284">
        <f>X79*'2567-บิลค่าไฟฟ้า'!$AE$5</f>
        <v>78804.642699178294</v>
      </c>
      <c r="Z79" s="283">
        <f>[5]คำนวณหน่วย!AZ73-'[6]คำนวณ (รวมแต่ละอาคาร)'!$AM$338</f>
        <v>10395.39</v>
      </c>
      <c r="AA79" s="284">
        <f>Z79*'2567-บิลค่าไฟฟ้า'!$AE$5</f>
        <v>46461.500465270692</v>
      </c>
      <c r="AB79" s="283">
        <f>[5]คำนวณหน่วย!BD73-'[6]คำนวณ (รวมแต่ละอาคาร)'!$AP$338</f>
        <v>6496.89</v>
      </c>
      <c r="AC79" s="284">
        <f>AB79*'2567-บิลค่าไฟฟ้า'!$AE$5</f>
        <v>29037.415407965698</v>
      </c>
      <c r="AD79" s="71">
        <f>AB79+Z79+X79+V79+T79+R79+P79+N79+L79+J79+H79+F79</f>
        <v>165933.84</v>
      </c>
      <c r="AE79" s="89">
        <f>AC79+AA79+Y79+W79+U79+S79+Q79+O79+M79+K79+I79+G79</f>
        <v>735130.50049742335</v>
      </c>
      <c r="AF79" s="71">
        <f>V79+T79+R79+P79+N79+L79+J79+H79+F79</f>
        <v>131409.65</v>
      </c>
      <c r="AG79" s="89">
        <f>W79+U79+S79+Q79+O79+M79+K79+I79+G79</f>
        <v>580826.94192500855</v>
      </c>
      <c r="AH79" s="71">
        <f>AB79+Z79+X79</f>
        <v>34524.19</v>
      </c>
      <c r="AI79" s="89">
        <f>AC79+AA79+Y79</f>
        <v>154303.55857241468</v>
      </c>
    </row>
    <row r="80" spans="1:35" x14ac:dyDescent="0.55000000000000004">
      <c r="A80" s="267" t="s">
        <v>169</v>
      </c>
      <c r="B80" s="396"/>
      <c r="C80" s="292"/>
      <c r="D80" s="292"/>
      <c r="E80" s="293"/>
      <c r="F80" s="294"/>
      <c r="G80" s="293"/>
      <c r="H80" s="294"/>
      <c r="I80" s="293"/>
      <c r="J80" s="294"/>
      <c r="K80" s="293"/>
      <c r="L80" s="294"/>
      <c r="M80" s="430"/>
      <c r="N80" s="294"/>
      <c r="O80" s="430"/>
      <c r="P80" s="295"/>
      <c r="Q80" s="430"/>
      <c r="R80" s="294"/>
      <c r="S80" s="430"/>
      <c r="T80" s="294"/>
      <c r="U80" s="430"/>
      <c r="V80" s="294"/>
      <c r="W80" s="430"/>
      <c r="X80" s="294"/>
      <c r="Y80" s="293"/>
      <c r="Z80" s="294"/>
      <c r="AA80" s="293"/>
      <c r="AB80" s="294"/>
      <c r="AC80" s="296"/>
      <c r="AD80" s="272"/>
      <c r="AE80" s="273"/>
      <c r="AG80" s="273"/>
    </row>
    <row r="81" spans="1:36" x14ac:dyDescent="0.55000000000000004">
      <c r="A81" s="195">
        <f>[5]ตารางจด!A75</f>
        <v>60</v>
      </c>
      <c r="B81" s="206" t="str">
        <f>[5]ตารางจด!B75</f>
        <v xml:space="preserve">อาคารเฉลิมพระเกียรติสมเด็จพระศรีนครินทราบรมราชนี </v>
      </c>
      <c r="C81" s="391">
        <f>[5]ตารางจด!C75</f>
        <v>0</v>
      </c>
      <c r="D81" s="195">
        <f>[5]ตารางจด!D75</f>
        <v>500</v>
      </c>
      <c r="E81" s="213">
        <f>[5]ตารางจด!E75</f>
        <v>8542034</v>
      </c>
      <c r="F81" s="207">
        <f>[5]คำนวณหน่วย!L75</f>
        <v>8642.17</v>
      </c>
      <c r="G81" s="282">
        <f>[5]คำนวณหน่วย!M75</f>
        <v>36815.644199999995</v>
      </c>
      <c r="H81" s="207">
        <f>[5]คำนวณหน่วย!P75</f>
        <v>11340.27</v>
      </c>
      <c r="I81" s="282">
        <f>[5]คำนวณหน่วย!Q75</f>
        <v>49556.979900000006</v>
      </c>
      <c r="J81" s="207">
        <f>[5]คำนวณหน่วย!T75</f>
        <v>16395.490000000002</v>
      </c>
      <c r="K81" s="282">
        <f>[5]คำนวณหน่วย!U75</f>
        <v>71484.336400000015</v>
      </c>
      <c r="L81" s="207">
        <f>[5]คำนวณหน่วย!X75</f>
        <v>14350.99</v>
      </c>
      <c r="M81" s="72">
        <f>[5]คำนวณหน่วย!Y75</f>
        <v>64148.925299999995</v>
      </c>
      <c r="N81" s="207">
        <f>[5]คำนวณหน่วย!AB75</f>
        <v>15506.16</v>
      </c>
      <c r="O81" s="72">
        <f>[5]คำนวณหน่วย!AC75</f>
        <v>68072.042399999991</v>
      </c>
      <c r="P81" s="214">
        <f>[5]คำนวณหน่วย!AF75</f>
        <v>14769.28</v>
      </c>
      <c r="Q81" s="72">
        <f>[5]คำนวณหน่วย!AG75</f>
        <v>64246.367999999995</v>
      </c>
      <c r="R81" s="207">
        <f>[5]คำนวณหน่วย!AJ75</f>
        <v>18420.37</v>
      </c>
      <c r="S81" s="72">
        <f>[5]คำนวณหน่วย!AK75</f>
        <v>82339.053899999984</v>
      </c>
      <c r="T81" s="207">
        <f>[5]คำนวณหน่วย!AN75</f>
        <v>14338.67</v>
      </c>
      <c r="U81" s="72">
        <f>[5]คำนวณหน่วย!AO75</f>
        <v>62803.374599999996</v>
      </c>
      <c r="V81" s="207">
        <f>[5]คำนวณหน่วย!AR75</f>
        <v>14060.26</v>
      </c>
      <c r="W81" s="72">
        <f>[5]คำนวณหน่วย!AS75</f>
        <v>61583.938799999996</v>
      </c>
      <c r="X81" s="207">
        <f>[5]คำนวณหน่วย!AV75</f>
        <v>16118.86</v>
      </c>
      <c r="Y81" s="282">
        <f>[5]คำนวณหน่วย!AW75</f>
        <v>70922.984000000011</v>
      </c>
      <c r="Z81" s="207">
        <f>[5]คำนวณหน่วย!AZ75</f>
        <v>9286.2800000000007</v>
      </c>
      <c r="AA81" s="282">
        <f>[5]คำนวณหน่วย!BA75</f>
        <v>40581.043600000005</v>
      </c>
      <c r="AB81" s="207">
        <f>[5]คำนวณหน่วย!BD75</f>
        <v>9331.99</v>
      </c>
      <c r="AC81" s="282">
        <f>[5]คำนวณหน่วย!BE75</f>
        <v>39754.277399999999</v>
      </c>
      <c r="AD81" s="272"/>
      <c r="AE81" s="273"/>
      <c r="AG81" s="273"/>
    </row>
    <row r="82" spans="1:36" s="172" customFormat="1" x14ac:dyDescent="0.55000000000000004">
      <c r="A82" s="299">
        <f>[5]ตารางจด!A76</f>
        <v>0</v>
      </c>
      <c r="B82" s="397" t="str">
        <f>[5]ตารางจด!B76</f>
        <v>โรงเรือนเล็กหน้าศูนย์กล้วยไม้</v>
      </c>
      <c r="C82" s="392">
        <f>[5]ตารางจด!C76</f>
        <v>0</v>
      </c>
      <c r="D82" s="299">
        <f>[5]ตารางจด!D76</f>
        <v>1</v>
      </c>
      <c r="E82" s="300">
        <f>[5]ตารางจด!E76</f>
        <v>191205060</v>
      </c>
      <c r="F82" s="276">
        <f>[5]คำนวณหน่วย!L76</f>
        <v>53</v>
      </c>
      <c r="G82" s="277">
        <f>[5]คำนวณหน่วย!M76</f>
        <v>225.78</v>
      </c>
      <c r="H82" s="276">
        <f>[5]คำนวณหน่วย!P76</f>
        <v>20</v>
      </c>
      <c r="I82" s="277">
        <f>[5]คำนวณหน่วย!Q76</f>
        <v>87.4</v>
      </c>
      <c r="J82" s="276">
        <f>[5]คำนวณหน่วย!T76</f>
        <v>56.299999999999955</v>
      </c>
      <c r="K82" s="277">
        <f>[5]คำนวณหน่วย!U76</f>
        <v>245.46799999999982</v>
      </c>
      <c r="L82" s="276">
        <f>[5]คำนวณหน่วย!X76</f>
        <v>35.700000000000045</v>
      </c>
      <c r="M82" s="427">
        <f>[5]คำนวณหน่วย!Y76</f>
        <v>159.57900000000021</v>
      </c>
      <c r="N82" s="276">
        <f>[5]คำนวณหน่วย!AB76</f>
        <v>47</v>
      </c>
      <c r="O82" s="427">
        <f>[5]คำนวณหน่วย!AC76</f>
        <v>206.32999999999998</v>
      </c>
      <c r="P82" s="278">
        <f>[5]คำนวณหน่วย!AF76</f>
        <v>38</v>
      </c>
      <c r="Q82" s="427">
        <f>[5]คำนวณหน่วย!AG76</f>
        <v>165.29999999999998</v>
      </c>
      <c r="R82" s="276">
        <f>[5]คำนวณหน่วย!AJ76</f>
        <v>39</v>
      </c>
      <c r="S82" s="427">
        <f>[5]คำนวณหน่วย!AK76</f>
        <v>174.32999999999998</v>
      </c>
      <c r="T82" s="276">
        <f>[5]คำนวณหน่วย!AN76</f>
        <v>36</v>
      </c>
      <c r="U82" s="427">
        <f>[5]คำนวณหน่วย!AO76</f>
        <v>157.68</v>
      </c>
      <c r="V82" s="276">
        <f>[5]คำนวณหน่วย!AR76</f>
        <v>37</v>
      </c>
      <c r="W82" s="427">
        <f>[5]คำนวณหน่วย!AS76</f>
        <v>162.06</v>
      </c>
      <c r="X82" s="276">
        <f>[5]คำนวณหน่วย!AV76</f>
        <v>33</v>
      </c>
      <c r="Y82" s="277">
        <f>[5]คำนวณหน่วย!AW76</f>
        <v>145.20000000000002</v>
      </c>
      <c r="Z82" s="276">
        <f>[5]คำนวณหน่วย!AZ76</f>
        <v>40</v>
      </c>
      <c r="AA82" s="277">
        <f>[5]คำนวณหน่วย!BA76</f>
        <v>174.8</v>
      </c>
      <c r="AB82" s="276">
        <f>[5]คำนวณหน่วย!BD76</f>
        <v>3</v>
      </c>
      <c r="AC82" s="277">
        <f>[5]คำนวณหน่วย!BE76</f>
        <v>12.78</v>
      </c>
      <c r="AD82" s="279"/>
      <c r="AE82" s="280"/>
      <c r="AF82" s="281"/>
      <c r="AG82" s="280"/>
    </row>
    <row r="83" spans="1:36" x14ac:dyDescent="0.55000000000000004">
      <c r="A83" s="286" t="s">
        <v>5</v>
      </c>
      <c r="B83" s="395"/>
      <c r="C83" s="287"/>
      <c r="D83" s="287"/>
      <c r="E83" s="288"/>
      <c r="F83" s="289">
        <f t="shared" ref="F83:AC83" si="6">SUM(F81:F82)</f>
        <v>8695.17</v>
      </c>
      <c r="G83" s="290">
        <f t="shared" si="6"/>
        <v>37041.424199999994</v>
      </c>
      <c r="H83" s="289">
        <f t="shared" si="6"/>
        <v>11360.27</v>
      </c>
      <c r="I83" s="290">
        <f t="shared" si="6"/>
        <v>49644.379900000007</v>
      </c>
      <c r="J83" s="289">
        <f t="shared" si="6"/>
        <v>16451.79</v>
      </c>
      <c r="K83" s="290">
        <f t="shared" si="6"/>
        <v>71729.804400000008</v>
      </c>
      <c r="L83" s="289">
        <f t="shared" si="6"/>
        <v>14386.69</v>
      </c>
      <c r="M83" s="72">
        <f t="shared" si="6"/>
        <v>64308.504299999993</v>
      </c>
      <c r="N83" s="289">
        <f t="shared" si="6"/>
        <v>15553.16</v>
      </c>
      <c r="O83" s="72">
        <f t="shared" si="6"/>
        <v>68278.372399999993</v>
      </c>
      <c r="P83" s="289">
        <f t="shared" si="6"/>
        <v>14807.28</v>
      </c>
      <c r="Q83" s="72">
        <f t="shared" si="6"/>
        <v>64411.667999999998</v>
      </c>
      <c r="R83" s="289">
        <f t="shared" si="6"/>
        <v>18459.37</v>
      </c>
      <c r="S83" s="72">
        <f t="shared" si="6"/>
        <v>82513.383899999986</v>
      </c>
      <c r="T83" s="289">
        <f t="shared" si="6"/>
        <v>14374.67</v>
      </c>
      <c r="U83" s="72">
        <f t="shared" si="6"/>
        <v>62961.054599999996</v>
      </c>
      <c r="V83" s="289">
        <f t="shared" si="6"/>
        <v>14097.26</v>
      </c>
      <c r="W83" s="72">
        <f t="shared" si="6"/>
        <v>61745.998799999994</v>
      </c>
      <c r="X83" s="289">
        <f t="shared" si="6"/>
        <v>16151.86</v>
      </c>
      <c r="Y83" s="290">
        <f t="shared" si="6"/>
        <v>71068.184000000008</v>
      </c>
      <c r="Z83" s="289">
        <f t="shared" si="6"/>
        <v>9326.2800000000007</v>
      </c>
      <c r="AA83" s="290">
        <f t="shared" si="6"/>
        <v>40755.843600000007</v>
      </c>
      <c r="AB83" s="289">
        <f t="shared" si="6"/>
        <v>9334.99</v>
      </c>
      <c r="AC83" s="290">
        <f t="shared" si="6"/>
        <v>39767.057399999998</v>
      </c>
      <c r="AD83" s="71">
        <f>AB83+Z83+X83+V83+T83+R83+P83+N83+L83+J83+H83+F83</f>
        <v>162998.79</v>
      </c>
      <c r="AE83" s="89">
        <f>AC83+AA83+Y83+W83+U83+S83+Q83+O83+M83+K83+I83+G83</f>
        <v>714225.67550000001</v>
      </c>
      <c r="AF83" s="71">
        <f>V83+T83+R83+P83+N83+L83+J83+H83+F83</f>
        <v>128185.66</v>
      </c>
      <c r="AG83" s="89">
        <f>W83+U83+S83+Q83+O83+M83+K83+I83+G83</f>
        <v>562634.59050000005</v>
      </c>
      <c r="AH83" s="71">
        <f>AB83+Z83+X83</f>
        <v>34813.130000000005</v>
      </c>
      <c r="AI83" s="89">
        <f>AC83+AA83+Y83</f>
        <v>151591.08500000002</v>
      </c>
    </row>
    <row r="84" spans="1:36" x14ac:dyDescent="0.55000000000000004">
      <c r="A84" s="267" t="s">
        <v>78</v>
      </c>
      <c r="B84" s="396"/>
      <c r="C84" s="292"/>
      <c r="D84" s="292"/>
      <c r="E84" s="293"/>
      <c r="F84" s="294"/>
      <c r="G84" s="293"/>
      <c r="H84" s="294"/>
      <c r="I84" s="293"/>
      <c r="J84" s="294"/>
      <c r="K84" s="293"/>
      <c r="L84" s="294"/>
      <c r="M84" s="430"/>
      <c r="N84" s="294"/>
      <c r="O84" s="430"/>
      <c r="P84" s="295"/>
      <c r="Q84" s="430"/>
      <c r="R84" s="294"/>
      <c r="S84" s="430"/>
      <c r="T84" s="294"/>
      <c r="U84" s="430"/>
      <c r="V84" s="294"/>
      <c r="W84" s="430"/>
      <c r="X84" s="294"/>
      <c r="Y84" s="293"/>
      <c r="Z84" s="294"/>
      <c r="AA84" s="293"/>
      <c r="AB84" s="294"/>
      <c r="AC84" s="296"/>
      <c r="AD84" s="272"/>
      <c r="AE84" s="273"/>
      <c r="AG84" s="273"/>
    </row>
    <row r="85" spans="1:36" x14ac:dyDescent="0.55000000000000004">
      <c r="A85" s="195">
        <f>[5]ตารางจด!A78</f>
        <v>61</v>
      </c>
      <c r="B85" s="206" t="str">
        <f>[5]ตารางจด!B78</f>
        <v>อาคารแม่โจ้ 60 ปี มิเตอร์ตัวที่ 1</v>
      </c>
      <c r="C85" s="391">
        <f>[5]ตารางจด!C78</f>
        <v>0</v>
      </c>
      <c r="D85" s="195">
        <f>[5]ตารางจด!D78</f>
        <v>300</v>
      </c>
      <c r="E85" s="213">
        <f>[5]ตารางจด!E78</f>
        <v>4885040</v>
      </c>
      <c r="F85" s="283">
        <f>[5]คำนวณหน่วย!L78-'[6]คำนวณ (รวมแต่ละอาคาร)'!$I$205</f>
        <v>15149.02</v>
      </c>
      <c r="G85" s="284">
        <f>F85*'2567-บิลค่าไฟฟ้า'!$G$5</f>
        <v>64485.292600796201</v>
      </c>
      <c r="H85" s="283">
        <f>[5]คำนวณหน่วย!P78-'[6]คำนวณ (รวมแต่ละอาคาร)'!$L$205</f>
        <v>15564.79</v>
      </c>
      <c r="I85" s="284">
        <f>H85*'2567-บิลค่าไฟฟ้า'!K$5</f>
        <v>68058.672352034002</v>
      </c>
      <c r="J85" s="283">
        <f>[5]คำนวณหน่วย!T78-'[6]คำนวณ (รวมแต่ละอาคาร)'!$O$205</f>
        <v>22041.870000000003</v>
      </c>
      <c r="K85" s="284">
        <f>J85*'2567-บิลค่าไฟฟ้า'!$O$5</f>
        <v>96002.824097928911</v>
      </c>
      <c r="L85" s="283">
        <f>[5]คำนวณหน่วย!X78-'[6]คำนวณ (รวมแต่ละอาคาร)'!$R$205</f>
        <v>18649.45</v>
      </c>
      <c r="M85" s="429">
        <f>L85*'2567-บิลค่าไฟฟ้า'!$S$5</f>
        <v>83390.705721140999</v>
      </c>
      <c r="N85" s="283">
        <f>[5]คำนวณหน่วย!AB78-'[6]คำนวณ (รวมแต่ละอาคาร)'!$U$205</f>
        <v>23814.85</v>
      </c>
      <c r="O85" s="429">
        <f>N85*'2567-บิลค่าไฟฟ้า'!$W$5</f>
        <v>104471.43408066499</v>
      </c>
      <c r="P85" s="285">
        <f>[5]คำนวณหน่วย!AF78-'[6]คำนวณ (รวมแต่ละอาคาร)'!$X$205</f>
        <v>21631.25</v>
      </c>
      <c r="Q85" s="429">
        <f>P85*'2567-บิลค่าไฟฟ้า'!$AA$5</f>
        <v>94009.867837812504</v>
      </c>
      <c r="R85" s="283">
        <f>[5]คำนวณหน่วย!AJ78-'[6]คำนวณ (รวมแต่ละอาคาร)'!$AA$205</f>
        <v>36533.43</v>
      </c>
      <c r="S85" s="429">
        <f>R85*'2567-บิลค่าไฟฟ้า'!$AE$5</f>
        <v>163283.7223945359</v>
      </c>
      <c r="T85" s="283">
        <f>[5]คำนวณหน่วย!AN78-'[6]คำนวณ (รวมแต่ละอาคาร)'!$AD$205</f>
        <v>28609.72</v>
      </c>
      <c r="U85" s="429">
        <f>T85*'2567-บิลค่าไฟฟ้า'!AI$5</f>
        <v>125439.0635717836</v>
      </c>
      <c r="V85" s="283">
        <f>[5]คำนวณหน่วย!AR78-'[6]คำนวณ (รวมแต่ละอาคาร)'!$AG$205</f>
        <v>27629.870000000003</v>
      </c>
      <c r="W85" s="429">
        <f>V85*'2567-บิลค่าไฟฟ้า'!AM$5</f>
        <v>121143.7068367507</v>
      </c>
      <c r="X85" s="283">
        <f>[5]คำนวณหน่วย!AV78-'[6]คำนวณ (รวมแต่ละอาคาร)'!$AJ$205</f>
        <v>30887.519999999997</v>
      </c>
      <c r="Y85" s="284">
        <f>X85*'2567-บิลค่าไฟฟ้า'!AQ$5</f>
        <v>135842.0771503248</v>
      </c>
      <c r="Z85" s="283">
        <f>[5]คำนวณหน่วย!AZ78-'[6]คำนวณ (รวมแต่ละอาคาร)'!$AM$205</f>
        <v>30355.239999999998</v>
      </c>
      <c r="AA85" s="284">
        <f>Z85*'2567-บิลค่าไฟฟ้า'!AU$5</f>
        <v>132793.5360954848</v>
      </c>
      <c r="AB85" s="283">
        <f>[5]คำนวณหน่วย!BD78-'[6]คำนวณ (รวมแต่ละอาคาร)'!$AP$205</f>
        <v>31120.740599999997</v>
      </c>
      <c r="AC85" s="284">
        <f>AB85*'2567-บิลค่าไฟฟ้า'!AY$5</f>
        <v>132639.72625008214</v>
      </c>
      <c r="AD85" s="272"/>
      <c r="AE85" s="273"/>
      <c r="AG85" s="273"/>
    </row>
    <row r="86" spans="1:36" x14ac:dyDescent="0.55000000000000004">
      <c r="A86" s="195">
        <f>[5]ตารางจด!A79</f>
        <v>62</v>
      </c>
      <c r="B86" s="206" t="str">
        <f>[5]ตารางจด!B79</f>
        <v>อาคารแม่โจ้ 60 ปี มิเตอร์ตัวที่ 2</v>
      </c>
      <c r="C86" s="391">
        <f>[5]ตารางจด!C79</f>
        <v>0</v>
      </c>
      <c r="D86" s="195">
        <f>[5]ตารางจด!D79</f>
        <v>300</v>
      </c>
      <c r="E86" s="213">
        <f>[5]ตารางจด!E79</f>
        <v>4885038</v>
      </c>
      <c r="F86" s="207">
        <f>[5]คำนวณหน่วย!L79</f>
        <v>27104.36</v>
      </c>
      <c r="G86" s="282">
        <f>[5]คำนวณหน่วย!M79</f>
        <v>115464.5736</v>
      </c>
      <c r="H86" s="207">
        <f>[5]คำนวณหน่วย!P79</f>
        <v>28015.97</v>
      </c>
      <c r="I86" s="282">
        <f>[5]คำนวณหน่วย!Q79</f>
        <v>122429.78890000001</v>
      </c>
      <c r="J86" s="207">
        <f>[5]คำนวณหน่วย!T79</f>
        <v>38491.46</v>
      </c>
      <c r="K86" s="282">
        <f>[5]คำนวณหน่วย!U79</f>
        <v>167822.76560000001</v>
      </c>
      <c r="L86" s="207">
        <f>[5]คำนวณหน่วย!X79</f>
        <v>39530.82</v>
      </c>
      <c r="M86" s="72">
        <f>[5]คำนวณหน่วย!Y79</f>
        <v>176702.76539999997</v>
      </c>
      <c r="N86" s="207">
        <f>[5]คำนวณหน่วย!AB79</f>
        <v>39485.879999999997</v>
      </c>
      <c r="O86" s="72">
        <f>[5]คำนวณหน่วย!AC79</f>
        <v>173343.01319999999</v>
      </c>
      <c r="P86" s="214">
        <f>[5]คำนวณหน่วย!AF79</f>
        <v>30404.94</v>
      </c>
      <c r="Q86" s="72">
        <f>[5]คำนวณหน่วย!AG79</f>
        <v>132261.48899999997</v>
      </c>
      <c r="R86" s="207">
        <f>[5]คำนวณหน่วย!AJ79</f>
        <v>37922.730000000003</v>
      </c>
      <c r="S86" s="72">
        <f>[5]คำนวณหน่วย!AK79</f>
        <v>169514.60310000001</v>
      </c>
      <c r="T86" s="207">
        <f>[5]คำนวณหน่วย!AN79</f>
        <v>35160.61</v>
      </c>
      <c r="U86" s="72">
        <f>[5]คำนวณหน่วย!AO79</f>
        <v>154003.4718</v>
      </c>
      <c r="V86" s="207">
        <f>[5]คำนวณหน่วย!AR79</f>
        <v>34710.65</v>
      </c>
      <c r="W86" s="72">
        <f>[5]คำนวณหน่วย!AS79</f>
        <v>152032.647</v>
      </c>
      <c r="X86" s="207">
        <f>[5]คำนวณหน่วย!AV79</f>
        <v>33479.74</v>
      </c>
      <c r="Y86" s="282">
        <f>[5]คำนวณหน่วย!AW79</f>
        <v>147310.856</v>
      </c>
      <c r="Z86" s="207">
        <f>[5]คำนวณหน่วย!AZ79</f>
        <v>42788.01</v>
      </c>
      <c r="AA86" s="282">
        <f>[5]คำนวณหน่วย!BA79</f>
        <v>186983.60370000001</v>
      </c>
      <c r="AB86" s="207">
        <f>[5]คำนวณหน่วย!BD79</f>
        <v>43009.702599999997</v>
      </c>
      <c r="AC86" s="282">
        <f>[5]คำนวณหน่วย!BE79</f>
        <v>183221.33307599998</v>
      </c>
      <c r="AD86" s="272"/>
      <c r="AE86" s="273"/>
      <c r="AG86" s="273"/>
    </row>
    <row r="87" spans="1:36" x14ac:dyDescent="0.55000000000000004">
      <c r="A87" s="195">
        <f>[5]ตารางจด!A80</f>
        <v>63</v>
      </c>
      <c r="B87" s="206" t="str">
        <f>[5]ตารางจด!B80</f>
        <v>อาคารเสาวรัจนิตยวรรธนะ</v>
      </c>
      <c r="C87" s="391">
        <f>[5]ตารางจด!C80</f>
        <v>0</v>
      </c>
      <c r="D87" s="195">
        <f>[5]ตารางจด!D80</f>
        <v>80</v>
      </c>
      <c r="E87" s="213">
        <f>[5]ตารางจด!E80</f>
        <v>9698180</v>
      </c>
      <c r="F87" s="207">
        <f>[5]คำนวณหน่วย!L80</f>
        <v>6528.74</v>
      </c>
      <c r="G87" s="282">
        <f>[5]คำนวณหน่วย!M80</f>
        <v>27812.432399999998</v>
      </c>
      <c r="H87" s="207">
        <f>[5]คำนวณหน่วย!P80</f>
        <v>6493.81</v>
      </c>
      <c r="I87" s="282">
        <f>[5]คำนวณหน่วย!Q80</f>
        <v>28377.949700000001</v>
      </c>
      <c r="J87" s="207">
        <f>[5]คำนวณหน่วย!T80</f>
        <v>6962.17</v>
      </c>
      <c r="K87" s="282">
        <f>[5]คำนวณหน่วย!U80</f>
        <v>30355.061200000004</v>
      </c>
      <c r="L87" s="207">
        <f>[5]คำนวณหน่วย!X80</f>
        <v>6737.63</v>
      </c>
      <c r="M87" s="72">
        <f>[5]คำนวณหน่วย!Y80</f>
        <v>30117.206099999999</v>
      </c>
      <c r="N87" s="207">
        <f>[5]คำนวณหน่วย!AB80</f>
        <v>7522.23</v>
      </c>
      <c r="O87" s="72">
        <f>[5]คำนวณหน่วย!AC80</f>
        <v>33022.589699999997</v>
      </c>
      <c r="P87" s="214">
        <f>[5]คำนวณหน่วย!AF80</f>
        <v>7159.31</v>
      </c>
      <c r="Q87" s="72">
        <f>[5]คำนวณหน่วย!AG80</f>
        <v>31142.998499999998</v>
      </c>
      <c r="R87" s="207">
        <f>[5]คำนวณหน่วย!AJ80</f>
        <v>11229.8</v>
      </c>
      <c r="S87" s="72">
        <f>[5]คำนวณหน่วย!AK80</f>
        <v>50197.205999999991</v>
      </c>
      <c r="T87" s="207">
        <f>[5]คำนวณหน่วย!AN80</f>
        <v>9090.59</v>
      </c>
      <c r="U87" s="72">
        <f>[5]คำนวณหน่วย!AO80</f>
        <v>39816.784200000002</v>
      </c>
      <c r="V87" s="207">
        <f>[5]คำนวณหน่วย!AR80</f>
        <v>10004.01</v>
      </c>
      <c r="W87" s="72">
        <f>[5]คำนวณหน่วย!AS80</f>
        <v>43817.563799999996</v>
      </c>
      <c r="X87" s="207">
        <f>[5]คำนวณหน่วย!AV80</f>
        <v>8715.56</v>
      </c>
      <c r="Y87" s="282">
        <f>[5]คำนวณหน่วย!AW80</f>
        <v>38348.464</v>
      </c>
      <c r="Z87" s="207">
        <f>[5]คำนวณหน่วย!AZ80</f>
        <v>6738.98</v>
      </c>
      <c r="AA87" s="282">
        <f>[5]คำนวณหน่วย!BA80</f>
        <v>29449.3426</v>
      </c>
      <c r="AB87" s="207">
        <f>[5]คำนวณหน่วย!BD80</f>
        <v>6219.74</v>
      </c>
      <c r="AC87" s="282">
        <f>[5]คำนวณหน่วย!BE80</f>
        <v>26496.092399999998</v>
      </c>
      <c r="AD87" s="272"/>
      <c r="AE87" s="273"/>
      <c r="AG87" s="273"/>
    </row>
    <row r="88" spans="1:36" s="172" customFormat="1" x14ac:dyDescent="0.55000000000000004">
      <c r="A88" s="195">
        <f>[5]ตารางจด!A81</f>
        <v>64</v>
      </c>
      <c r="B88" s="206" t="str">
        <f>[5]ตารางจด!B81</f>
        <v>อาคารจุฬาภรณ์ มิเตอร์ตัวที่ 1</v>
      </c>
      <c r="C88" s="391">
        <f>[5]ตารางจด!C81</f>
        <v>0</v>
      </c>
      <c r="D88" s="195">
        <f>[5]ตารางจด!D81</f>
        <v>400</v>
      </c>
      <c r="E88" s="213">
        <f>[5]ตารางจด!E81</f>
        <v>9123200</v>
      </c>
      <c r="F88" s="283">
        <f>[5]คำนวณหน่วย!L81-'[6]คำนวณ (รวมแต่ละอาคาร)'!$I$216</f>
        <v>10579.94</v>
      </c>
      <c r="G88" s="284">
        <f>F88*'2567-บิลค่าไฟฟ้า'!$G$5</f>
        <v>45035.951275981402</v>
      </c>
      <c r="H88" s="283">
        <f>[5]คำนวณหน่วย!P81-'[6]คำนวณ (รวมแต่ละอาคาร)'!$L$216</f>
        <v>11881.9</v>
      </c>
      <c r="I88" s="284">
        <f>H88*'2567-บิลค่าไฟฟ้า'!K$5</f>
        <v>51954.850596739998</v>
      </c>
      <c r="J88" s="283">
        <f>[5]คำนวณหน่วย!T81-'[6]คำนวณ (รวมแต่ละอาคาร)'!$O$216</f>
        <v>14041.73</v>
      </c>
      <c r="K88" s="284">
        <f>J88*'2567-บิลค่าไฟฟ้า'!$O$5</f>
        <v>61158.4105713631</v>
      </c>
      <c r="L88" s="283">
        <f>[5]คำนวณหน่วย!X81-'[6]คำนวณ (รวมแต่ละอาคาร)'!$R$216</f>
        <v>12243.29</v>
      </c>
      <c r="M88" s="429">
        <f>L88*'2567-บิลค่าไฟฟ้า'!$S$5</f>
        <v>54745.667751520195</v>
      </c>
      <c r="N88" s="283">
        <f>[5]คำนวณหน่วย!AB81-'[6]คำนวณ (รวมแต่ละอาคาร)'!$U$216</f>
        <v>15049.23</v>
      </c>
      <c r="O88" s="429">
        <f>N88*'2567-บิลค่าไฟฟ้า'!$W$5</f>
        <v>66018.246594446988</v>
      </c>
      <c r="P88" s="285">
        <f>[5]คำนวณหน่วย!AF81-'[6]คำนวณ (รวมแต่ละอาคาร)'!$X$216</f>
        <v>13770.38</v>
      </c>
      <c r="Q88" s="429">
        <f>P88*'2567-บิลค่าไฟฟ้า'!$AA$5</f>
        <v>59846.361346498998</v>
      </c>
      <c r="R88" s="283">
        <f>[5]คำนวณหน่วย!AJ81-'[6]คำนวณ (รวมแต่ละอาคาร)'!$AA$216</f>
        <v>19769.939999999999</v>
      </c>
      <c r="S88" s="429">
        <f>R88*'2567-บิลค่าไฟฟ้า'!$AE$5</f>
        <v>88360.424814112193</v>
      </c>
      <c r="T88" s="283">
        <f>[5]คำนวณหน่วย!AN81-'[6]คำนวณ (รวมแต่ละอาคาร)'!$AD$216</f>
        <v>17350.95</v>
      </c>
      <c r="U88" s="429">
        <f>T88*'2567-บิลค่าไฟฟ้า'!AI$5</f>
        <v>76075.086372073492</v>
      </c>
      <c r="V88" s="283">
        <f>[5]คำนวณหน่วย!AR81-'[6]คำนวณ (รวมแต่ละอาคาร)'!$AG$216</f>
        <v>17424.48</v>
      </c>
      <c r="W88" s="429">
        <f>V88*'2567-บิลค่าไฟฟ้า'!AM$5</f>
        <v>76397.974254052795</v>
      </c>
      <c r="X88" s="283">
        <f>[5]คำนวณหน่วย!AV81-'[6]คำนวณ (รวมแต่ละอาคาร)'!$AJ$216</f>
        <v>16253.41</v>
      </c>
      <c r="Y88" s="284">
        <f>X88*'2567-บิลค่าไฟฟ้า'!AQ$5</f>
        <v>71481.846881065911</v>
      </c>
      <c r="Z88" s="283">
        <f>[5]คำนวณหน่วย!AZ81-'[6]คำนวณ (รวมแต่ละอาคาร)'!$AM$216</f>
        <v>10108.31</v>
      </c>
      <c r="AA88" s="284">
        <f>Z88*'2567-บิลค่าไฟฟ้า'!AU$5</f>
        <v>44220.313489511202</v>
      </c>
      <c r="AB88" s="283">
        <f>[5]คำนวณหน่วย!BD81-'[6]คำนวณ (รวมแต่ละอาคาร)'!$AP$216</f>
        <v>9794.41</v>
      </c>
      <c r="AC88" s="284">
        <f>AB88*'2567-บิลค่าไฟฟ้า'!AY$5</f>
        <v>41744.760443813706</v>
      </c>
      <c r="AD88" s="279"/>
      <c r="AE88" s="280"/>
      <c r="AF88" s="281"/>
      <c r="AG88" s="280"/>
    </row>
    <row r="89" spans="1:36" x14ac:dyDescent="0.55000000000000004">
      <c r="A89" s="195">
        <f>[5]ตารางจด!A82</f>
        <v>65</v>
      </c>
      <c r="B89" s="206" t="str">
        <f>[5]ตารางจด!B82</f>
        <v>อาคารจุฬาภรณ์ มิเตอร์ตัวที่ 2</v>
      </c>
      <c r="C89" s="391">
        <f>[5]ตารางจด!C82</f>
        <v>0</v>
      </c>
      <c r="D89" s="195">
        <f>[5]ตารางจด!D82</f>
        <v>400</v>
      </c>
      <c r="E89" s="213">
        <f>[5]ตารางจด!E82</f>
        <v>9115014</v>
      </c>
      <c r="F89" s="207">
        <f>[5]คำนวณหน่วย!L82</f>
        <v>11660.74</v>
      </c>
      <c r="G89" s="282">
        <f>[5]คำนวณหน่วย!M82</f>
        <v>49674.752399999998</v>
      </c>
      <c r="H89" s="207">
        <f>[5]คำนวณหน่วย!P82</f>
        <v>12168.34</v>
      </c>
      <c r="I89" s="282">
        <f>[5]คำนวณหน่วย!Q82</f>
        <v>53175.645799999998</v>
      </c>
      <c r="J89" s="207">
        <f>[5]คำนวณหน่วย!T82</f>
        <v>16172.42</v>
      </c>
      <c r="K89" s="282">
        <f>[5]คำนวณหน่วย!U82</f>
        <v>70511.751199999999</v>
      </c>
      <c r="L89" s="207">
        <f>[5]คำนวณหน่วย!X82</f>
        <v>13995.88</v>
      </c>
      <c r="M89" s="72">
        <f>[5]คำนวณหน่วย!Y82</f>
        <v>62561.583599999991</v>
      </c>
      <c r="N89" s="207">
        <f>[5]คำนวณหน่วย!AB82</f>
        <v>16904.29</v>
      </c>
      <c r="O89" s="72">
        <f>[5]คำนวณหน่วย!AC82</f>
        <v>74209.833100000003</v>
      </c>
      <c r="P89" s="214">
        <f>[5]คำนวณหน่วย!AF82</f>
        <v>14921.18</v>
      </c>
      <c r="Q89" s="72">
        <f>[5]คำนวณหน่วย!AG82</f>
        <v>64907.132999999994</v>
      </c>
      <c r="R89" s="207">
        <f>[5]คำนวณหน่วย!AJ82</f>
        <v>19518.060000000001</v>
      </c>
      <c r="S89" s="72">
        <f>[5]คำนวณหน่วย!AK82</f>
        <v>87245.728199999998</v>
      </c>
      <c r="T89" s="207">
        <f>[5]คำนวณหน่วย!AN82</f>
        <v>19459.060000000001</v>
      </c>
      <c r="U89" s="72">
        <f>[5]คำนวณหน่วย!AO82</f>
        <v>85230.68280000001</v>
      </c>
      <c r="V89" s="207">
        <f>[5]คำนวณหน่วย!AR82</f>
        <v>16536.25</v>
      </c>
      <c r="W89" s="72">
        <f>[5]คำนวณหน่วย!AS82</f>
        <v>72428.774999999994</v>
      </c>
      <c r="X89" s="207">
        <f>[5]คำนวณหน่วย!AV82</f>
        <v>16965.5</v>
      </c>
      <c r="Y89" s="282">
        <f>[5]คำนวณหน่วย!AW82</f>
        <v>74648.200000000012</v>
      </c>
      <c r="Z89" s="207">
        <f>[5]คำนวณหน่วย!AZ82</f>
        <v>12179.02</v>
      </c>
      <c r="AA89" s="282">
        <f>[5]คำนวณหน่วย!BA82</f>
        <v>53222.3174</v>
      </c>
      <c r="AB89" s="207">
        <f>[5]คำนวณหน่วย!BD82</f>
        <v>10480.02</v>
      </c>
      <c r="AC89" s="282">
        <f>[5]คำนวณหน่วย!BE82</f>
        <v>44644.885199999997</v>
      </c>
      <c r="AD89" s="272"/>
      <c r="AE89" s="273"/>
      <c r="AG89" s="273"/>
    </row>
    <row r="90" spans="1:36" x14ac:dyDescent="0.55000000000000004">
      <c r="A90" s="299">
        <f>[5]ตารางจด!A83</f>
        <v>66</v>
      </c>
      <c r="B90" s="397" t="str">
        <f>[5]ตารางจด!B83</f>
        <v>อาคารจุฬาภรณ์ มิเตอร์ตัวที่ 3 (ATS)</v>
      </c>
      <c r="C90" s="392">
        <f>[5]ตารางจด!C83</f>
        <v>0</v>
      </c>
      <c r="D90" s="299">
        <f>[5]ตารางจด!D83</f>
        <v>100</v>
      </c>
      <c r="E90" s="300">
        <f>[5]ตารางจด!E83</f>
        <v>9115012</v>
      </c>
      <c r="F90" s="209">
        <f>[5]คำนวณหน่วย!L83</f>
        <v>4000</v>
      </c>
      <c r="G90" s="298">
        <f>[5]คำนวณหน่วย!M83</f>
        <v>17040</v>
      </c>
      <c r="H90" s="209">
        <f>[5]คำนวณหน่วย!P83</f>
        <v>5800</v>
      </c>
      <c r="I90" s="298">
        <f>[5]คำนวณหน่วย!Q83</f>
        <v>25346</v>
      </c>
      <c r="J90" s="209">
        <f>[5]คำนวณหน่วย!T83</f>
        <v>5300</v>
      </c>
      <c r="K90" s="298">
        <f>[5]คำนวณหน่วย!U83</f>
        <v>23108</v>
      </c>
      <c r="L90" s="209">
        <f>[5]คำนวณหน่วย!X83</f>
        <v>5300</v>
      </c>
      <c r="M90" s="323">
        <f>[5]คำนวณหน่วย!Y83</f>
        <v>23691</v>
      </c>
      <c r="N90" s="209">
        <f>[5]คำนวณหน่วย!AB83</f>
        <v>5900</v>
      </c>
      <c r="O90" s="323">
        <f>[5]คำนวณหน่วย!AC83</f>
        <v>25900.999999999996</v>
      </c>
      <c r="P90" s="301">
        <f>[5]คำนวณหน่วย!AF83</f>
        <v>6700</v>
      </c>
      <c r="Q90" s="323">
        <f>[5]คำนวณหน่วย!AG83</f>
        <v>29144.999999999996</v>
      </c>
      <c r="R90" s="209">
        <f>[5]คำนวณหน่วย!AJ83</f>
        <v>6300</v>
      </c>
      <c r="S90" s="323">
        <f>[5]คำนวณหน่วย!AK83</f>
        <v>28161</v>
      </c>
      <c r="T90" s="209">
        <f>[5]คำนวณหน่วย!AN83</f>
        <v>6500</v>
      </c>
      <c r="U90" s="323">
        <f>[5]คำนวณหน่วย!AO83</f>
        <v>28470</v>
      </c>
      <c r="V90" s="209">
        <f>[5]คำนวณหน่วย!AR83</f>
        <v>7000</v>
      </c>
      <c r="W90" s="323">
        <f>[5]คำนวณหน่วย!AS83</f>
        <v>30660</v>
      </c>
      <c r="X90" s="209">
        <f>[5]คำนวณหน่วย!AV83</f>
        <v>6300</v>
      </c>
      <c r="Y90" s="298">
        <f>[5]คำนวณหน่วย!AW83</f>
        <v>27720.000000000004</v>
      </c>
      <c r="Z90" s="209">
        <f>[5]คำนวณหน่วย!AZ83</f>
        <v>5600</v>
      </c>
      <c r="AA90" s="298">
        <f>[5]คำนวณหน่วย!BA83</f>
        <v>24472</v>
      </c>
      <c r="AB90" s="209">
        <f>[5]คำนวณหน่วย!BD83</f>
        <v>4500</v>
      </c>
      <c r="AC90" s="298">
        <f>[5]คำนวณหน่วย!BE83</f>
        <v>19170</v>
      </c>
      <c r="AD90" s="272"/>
      <c r="AE90" s="273"/>
      <c r="AG90" s="273"/>
    </row>
    <row r="91" spans="1:36" x14ac:dyDescent="0.55000000000000004">
      <c r="A91" s="286" t="s">
        <v>5</v>
      </c>
      <c r="B91" s="395"/>
      <c r="C91" s="287"/>
      <c r="D91" s="287"/>
      <c r="E91" s="288"/>
      <c r="F91" s="289">
        <f t="shared" ref="F91:AC91" si="7">SUM(F85:F90)</f>
        <v>75022.8</v>
      </c>
      <c r="G91" s="290">
        <f t="shared" si="7"/>
        <v>319513.00227677764</v>
      </c>
      <c r="H91" s="289">
        <f t="shared" si="7"/>
        <v>79924.81</v>
      </c>
      <c r="I91" s="290">
        <f t="shared" si="7"/>
        <v>349342.90734877397</v>
      </c>
      <c r="J91" s="289">
        <f t="shared" si="7"/>
        <v>103009.65</v>
      </c>
      <c r="K91" s="290">
        <f t="shared" si="7"/>
        <v>448958.81266929203</v>
      </c>
      <c r="L91" s="289">
        <f t="shared" si="7"/>
        <v>96457.07</v>
      </c>
      <c r="M91" s="72">
        <f t="shared" si="7"/>
        <v>431208.92857266119</v>
      </c>
      <c r="N91" s="289">
        <f t="shared" si="7"/>
        <v>108676.47999999998</v>
      </c>
      <c r="O91" s="72">
        <f t="shared" si="7"/>
        <v>476966.11667511199</v>
      </c>
      <c r="P91" s="289">
        <f t="shared" si="7"/>
        <v>94587.06</v>
      </c>
      <c r="Q91" s="72">
        <f t="shared" si="7"/>
        <v>411312.84968431143</v>
      </c>
      <c r="R91" s="289">
        <f t="shared" si="7"/>
        <v>131273.96000000002</v>
      </c>
      <c r="S91" s="72">
        <f t="shared" si="7"/>
        <v>586762.68450864812</v>
      </c>
      <c r="T91" s="289">
        <f t="shared" si="7"/>
        <v>116170.93</v>
      </c>
      <c r="U91" s="72">
        <f t="shared" si="7"/>
        <v>509035.08874385711</v>
      </c>
      <c r="V91" s="289">
        <f t="shared" si="7"/>
        <v>113305.26</v>
      </c>
      <c r="W91" s="72">
        <f t="shared" si="7"/>
        <v>496480.66689080349</v>
      </c>
      <c r="X91" s="289">
        <f t="shared" si="7"/>
        <v>112601.73</v>
      </c>
      <c r="Y91" s="290">
        <f t="shared" si="7"/>
        <v>495351.44403139071</v>
      </c>
      <c r="Z91" s="289">
        <f t="shared" si="7"/>
        <v>107769.56</v>
      </c>
      <c r="AA91" s="290">
        <f t="shared" si="7"/>
        <v>471141.11328499601</v>
      </c>
      <c r="AB91" s="289">
        <f t="shared" si="7"/>
        <v>105124.61320000001</v>
      </c>
      <c r="AC91" s="290">
        <f t="shared" si="7"/>
        <v>447916.79736989585</v>
      </c>
      <c r="AD91" s="71">
        <f>AB91+Z91+X91+V91+T91+R91+P91+N91+L91+J91+H91+F91</f>
        <v>1243923.9232000001</v>
      </c>
      <c r="AE91" s="89">
        <f>AC91+AA91+Y91+W91+U91+S91+Q91+O91+M91+K91+I91+G91</f>
        <v>5443990.4120565196</v>
      </c>
      <c r="AF91" s="71">
        <f>V91+T91+R91+P91+N91+L91+J91+H91+F91</f>
        <v>918428.02</v>
      </c>
      <c r="AG91" s="89">
        <f>W91+U91+S91+Q91+O91+M91+K91+I91+G91</f>
        <v>4029581.0573702371</v>
      </c>
      <c r="AH91" s="71">
        <f>AB91+Z91+X91</f>
        <v>325495.9032</v>
      </c>
      <c r="AI91" s="89">
        <f>AC91+AA91+Y91</f>
        <v>1414409.3546862826</v>
      </c>
    </row>
    <row r="92" spans="1:36" x14ac:dyDescent="0.55000000000000004">
      <c r="A92" s="267" t="str">
        <f>[5]ตารางจด!$A$84</f>
        <v>คณะเศรษฐศาสตร์</v>
      </c>
      <c r="B92" s="396"/>
      <c r="C92" s="292"/>
      <c r="D92" s="292"/>
      <c r="E92" s="293"/>
      <c r="F92" s="294"/>
      <c r="G92" s="293"/>
      <c r="H92" s="294"/>
      <c r="I92" s="293"/>
      <c r="J92" s="294"/>
      <c r="K92" s="293"/>
      <c r="L92" s="294"/>
      <c r="M92" s="430"/>
      <c r="N92" s="294"/>
      <c r="O92" s="430"/>
      <c r="P92" s="295"/>
      <c r="Q92" s="430"/>
      <c r="R92" s="294"/>
      <c r="S92" s="430"/>
      <c r="T92" s="294"/>
      <c r="U92" s="430"/>
      <c r="V92" s="294"/>
      <c r="W92" s="430"/>
      <c r="X92" s="294"/>
      <c r="Y92" s="293"/>
      <c r="Z92" s="294"/>
      <c r="AA92" s="293"/>
      <c r="AB92" s="294"/>
      <c r="AC92" s="296"/>
      <c r="AD92" s="257"/>
      <c r="AF92" s="257"/>
    </row>
    <row r="93" spans="1:36" x14ac:dyDescent="0.55000000000000004">
      <c r="A93" s="195">
        <f>[5]ตารางจด!A85</f>
        <v>67</v>
      </c>
      <c r="B93" s="206" t="str">
        <f>[5]ตารางจด!B85</f>
        <v>อาคารยรรยง สิทธิชัย</v>
      </c>
      <c r="C93" s="391">
        <f>[5]ตารางจด!C85</f>
        <v>0</v>
      </c>
      <c r="D93" s="195">
        <f>[5]ตารางจด!D85</f>
        <v>200</v>
      </c>
      <c r="E93" s="213">
        <f>[5]ตารางจด!E85</f>
        <v>9064295</v>
      </c>
      <c r="F93" s="283">
        <f>[5]คำนวณหน่วย!L85-'[6]คำนวณ (รวมแต่ละอาคาร)'!$I$222</f>
        <v>5905.28</v>
      </c>
      <c r="G93" s="284">
        <f>F93*'2567-บิลค่าไฟฟ้า'!$G$5</f>
        <v>25137.184365036799</v>
      </c>
      <c r="H93" s="283">
        <f>[5]คำนวณหน่วย!P85-'[6]คำนวณ (รวมแต่ละอาคาร)'!$L$222</f>
        <v>7127.4</v>
      </c>
      <c r="I93" s="284">
        <f>H93*'2567-บิลค่าไฟฟ้า'!K$5</f>
        <v>31165.302026039997</v>
      </c>
      <c r="J93" s="283">
        <f>[5]คำนวณหน่วย!T85-'[6]คำนวณ (รวมแต่ละอาคาร)'!$O$222</f>
        <v>9462.23</v>
      </c>
      <c r="K93" s="284">
        <f>J93*'2567-บิลค่าไฟฟ้า'!$O$5</f>
        <v>41212.510656498096</v>
      </c>
      <c r="L93" s="283">
        <f>[5]คำนวณหน่วย!X85-'[6]คำนวณ (รวมแต่ละอาคาร)'!$R$222</f>
        <v>7102.74</v>
      </c>
      <c r="M93" s="429">
        <f>L93*'2567-บิลค่าไฟฟ้า'!$S$5</f>
        <v>31759.783862461198</v>
      </c>
      <c r="N93" s="283">
        <f>[5]คำนวณหน่วย!AB85-'[6]คำนวณ (รวมแต่ละอาคาร)'!$U$222</f>
        <v>9371.18</v>
      </c>
      <c r="O93" s="429">
        <f>N93*'2567-บิลค่าไฟฟ้า'!$W$5</f>
        <v>41109.669539301998</v>
      </c>
      <c r="P93" s="285">
        <f>[5]คำนวณหน่วย!AF85-'[6]คำนวณ (รวมแต่ละอาคาร)'!$X$222</f>
        <v>8642.1200000000008</v>
      </c>
      <c r="Q93" s="429">
        <f>P93*'2567-บิลค่าไฟฟ้า'!$AA$5</f>
        <v>37558.835436626003</v>
      </c>
      <c r="R93" s="283">
        <f>[5]คำนวณหน่วย!AJ85-'[6]คำนวณ (รวมแต่ละอาคาร)'!$AA$222</f>
        <v>14760.04</v>
      </c>
      <c r="S93" s="429">
        <f>R93*'2567-บิลค่าไฟฟ้า'!$AE$5</f>
        <v>65969.011776125204</v>
      </c>
      <c r="T93" s="283">
        <f>[5]คำนวณหน่วย!AN85-'[6]คำนวณ (รวมแต่ละอาคาร)'!$AD$222</f>
        <v>12322.64</v>
      </c>
      <c r="U93" s="429">
        <f>T93*'2567-บิลค่าไฟฟ้า'!AI$5</f>
        <v>54028.505778183193</v>
      </c>
      <c r="V93" s="283">
        <f>[5]คำนวณหน่วย!AR85-'[6]คำนวณ (รวมแต่ละอาคาร)'!$AG$222</f>
        <v>11444.69</v>
      </c>
      <c r="W93" s="429">
        <f>V93*'2567-บิลค่าไฟฟ้า'!AM$5</f>
        <v>50179.467735370898</v>
      </c>
      <c r="X93" s="283">
        <f>[5]คำนวณหน่วย!AV85-'[6]คำนวณ (รวมแต่ละอาคาร)'!$AJ$222</f>
        <v>10685.64</v>
      </c>
      <c r="Y93" s="284">
        <f>X93*'2567-บิลค่าไฟฟ้า'!AQ$5</f>
        <v>46995.017187543599</v>
      </c>
      <c r="Z93" s="283">
        <f>[5]คำนวณหน่วย!$AZ$85-'[6]คำนวณ (รวมแต่ละอาคาร)'!$AM$222</f>
        <v>6708.82</v>
      </c>
      <c r="AA93" s="284">
        <f>Z93*'2567-บิลค่าไฟฟ้า'!AU$5</f>
        <v>29348.736192766399</v>
      </c>
      <c r="AB93" s="283">
        <f>[5]คำนวณหน่วย!BD85-'[6]คำนวณ (รวมแต่ละอาคาร)'!$AP$222</f>
        <v>4774.28</v>
      </c>
      <c r="AC93" s="284">
        <f>AB93*'2567-บิลค่าไฟฟ้า'!AY$5</f>
        <v>20348.461509339599</v>
      </c>
      <c r="AD93" s="71">
        <f>AB93+Z93+X93+V93+T93+R93+P93+N93+L93+J93+H93+F93</f>
        <v>108307.06</v>
      </c>
      <c r="AE93" s="89">
        <f>AC93+AA93+Y93+W93+U93+S93+Q93+O93+M93+K93+I93+G93</f>
        <v>474812.48606529296</v>
      </c>
      <c r="AF93" s="71">
        <f>V93+T93+R93+P93+N93+L93+J93+H93+F93</f>
        <v>86138.319999999992</v>
      </c>
      <c r="AG93" s="89">
        <f>W93+U93+S93+Q93+O93+M93+K93+I93+G93</f>
        <v>378120.27117564337</v>
      </c>
      <c r="AH93" s="71">
        <f>AB93+Z93+X93</f>
        <v>22168.739999999998</v>
      </c>
      <c r="AI93" s="89">
        <f>AC93+AA93+Y93</f>
        <v>96692.214889649593</v>
      </c>
      <c r="AJ93" s="297"/>
    </row>
    <row r="94" spans="1:36" s="297" customFormat="1" x14ac:dyDescent="0.55000000000000004">
      <c r="A94" s="267" t="str">
        <f>[5]ตารางจด!$A$88</f>
        <v>คณะสถาปัตยกรรมศาสตร์และการออกแบบสิ่งแวดล้อม</v>
      </c>
      <c r="B94" s="396"/>
      <c r="C94" s="292"/>
      <c r="D94" s="292"/>
      <c r="E94" s="293"/>
      <c r="F94" s="294"/>
      <c r="G94" s="293"/>
      <c r="H94" s="294"/>
      <c r="I94" s="293"/>
      <c r="J94" s="294"/>
      <c r="K94" s="293"/>
      <c r="L94" s="294"/>
      <c r="M94" s="430"/>
      <c r="N94" s="294"/>
      <c r="O94" s="430"/>
      <c r="P94" s="295"/>
      <c r="Q94" s="430"/>
      <c r="R94" s="294"/>
      <c r="S94" s="430"/>
      <c r="T94" s="294"/>
      <c r="U94" s="430"/>
      <c r="V94" s="294"/>
      <c r="W94" s="430"/>
      <c r="X94" s="294"/>
      <c r="Y94" s="293"/>
      <c r="Z94" s="294"/>
      <c r="AA94" s="293"/>
      <c r="AB94" s="294"/>
      <c r="AC94" s="296"/>
    </row>
    <row r="95" spans="1:36" x14ac:dyDescent="0.55000000000000004">
      <c r="A95" s="195">
        <f>[5]ตารางจด!A87</f>
        <v>68</v>
      </c>
      <c r="B95" s="206" t="str">
        <f>[5]ตารางจด!B87</f>
        <v>อาคาร 75 ปี คณะสารสนเทศ</v>
      </c>
      <c r="C95" s="391">
        <f>[5]ตารางจด!C87</f>
        <v>400</v>
      </c>
      <c r="D95" s="195">
        <f>[5]ตารางจด!D87</f>
        <v>1</v>
      </c>
      <c r="E95" s="213" t="str">
        <f>[5]ตารางจด!E87</f>
        <v>-</v>
      </c>
      <c r="F95" s="283">
        <f>[5]คำนวณหน่วย!L87-'[6]คำนวณ (รวมแต่ละอาคาร)'!$I$227</f>
        <v>1169.5</v>
      </c>
      <c r="G95" s="284">
        <f>F95*'2567-บิลค่าไฟฟ้า'!$G$5</f>
        <v>4978.2460975450003</v>
      </c>
      <c r="H95" s="283">
        <f>[5]คำนวณหน่วย!P87-'[6]คำนวณ (รวมแต่ละอาคาร)'!$L$227</f>
        <v>2264</v>
      </c>
      <c r="I95" s="284">
        <f>H95*'2567-บิลค่าไฟฟ้า'!K$5</f>
        <v>9899.5768143999994</v>
      </c>
      <c r="J95" s="283">
        <f>[5]คำนวณหน่วย!T87-'[6]คำนวณ (รวมแต่ละอาคาร)'!$O$227</f>
        <v>2681.1199999999953</v>
      </c>
      <c r="K95" s="284">
        <f>J95*'2567-บิลค่าไฟฟ้า'!$O$5</f>
        <v>11677.552392126379</v>
      </c>
      <c r="L95" s="283">
        <f>[5]คำนวณหน่วย!X87-'[6]คำนวณ (รวมแต่ละอาคาร)'!$R$227</f>
        <v>2494.7999999999884</v>
      </c>
      <c r="M95" s="429">
        <f>L95*'2567-บิลค่าไฟฟ้า'!$S$5</f>
        <v>11155.456736423946</v>
      </c>
      <c r="N95" s="283">
        <f>[5]คำนวณหน่วย!AB87-'[6]คำนวณ (รวมแต่ละอาคาร)'!$U$227</f>
        <v>2758.8400000000256</v>
      </c>
      <c r="O95" s="429">
        <f>N95*'2567-บิลค่าไฟฟ้า'!$W$5</f>
        <v>12102.531454076112</v>
      </c>
      <c r="P95" s="285">
        <f>[5]คำนวณหน่วย!AF87-'[6]คำนวณ (รวมแต่ละอาคาร)'!$X$227</f>
        <v>2982.8800000000047</v>
      </c>
      <c r="Q95" s="429">
        <f>P95*'2567-บิลค่าไฟฟ้า'!$AA$5</f>
        <v>12963.65926962402</v>
      </c>
      <c r="R95" s="283">
        <f>[5]คำนวณหน่วย!AJ87-'[6]คำนวณ (รวมแต่ละอาคาร)'!$AA$227</f>
        <v>3762.1199999999953</v>
      </c>
      <c r="S95" s="429">
        <f>R95*'2567-บิลค่าไฟฟ้า'!$AE$5</f>
        <v>16814.543767035579</v>
      </c>
      <c r="T95" s="283">
        <f>[5]คำนวณหน่วย!AN87-'[6]คำนวณ (รวมแต่ละอาคาร)'!$AD$227</f>
        <v>4682</v>
      </c>
      <c r="U95" s="429">
        <f>T95*'2567-บิลค่าไฟฟ้า'!AI$5</f>
        <v>20528.187470659999</v>
      </c>
      <c r="V95" s="283">
        <f>[5]คำนวณหน่วย!AR87-'[6]คำนวณ (รวมแต่ละอาคาร)'!$AG$227</f>
        <v>3384.2399999999907</v>
      </c>
      <c r="W95" s="429">
        <f>V95*'2567-บิลค่าไฟฟ้า'!AM$5</f>
        <v>14838.26664494636</v>
      </c>
      <c r="X95" s="283">
        <f>[5]คำนวณหน่วย!$AV$87-'[6]คำนวณ (รวมแต่ละอาคาร)'!$AJ$227</f>
        <v>3560</v>
      </c>
      <c r="Y95" s="284">
        <f>X95*'2567-บิลค่าไฟฟ้า'!AQ$5</f>
        <v>15656.737564400002</v>
      </c>
      <c r="Z95" s="283">
        <f>[5]คำนวณหน่วย!AZ87-'[6]คำนวณ (รวมแต่ละอาคาร)'!$AM$227</f>
        <v>2739</v>
      </c>
      <c r="AA95" s="284">
        <f>Z95*'2567-บิลค่าไฟฟ้า'!AU$5</f>
        <v>11982.165035280001</v>
      </c>
      <c r="AB95" s="283">
        <f>[5]คำนวณหน่วย!BD87-'[6]คำนวณ (รวมแต่ละอาคาร)'!$AP$227</f>
        <v>2997</v>
      </c>
      <c r="AC95" s="284">
        <f>AB95*'2567-บิลค่าไฟฟ้า'!AY$5</f>
        <v>12773.515408290001</v>
      </c>
      <c r="AD95" s="71">
        <f>AB95+Z95+X95+V95+T95+R95+P95+N95+L95+J95+H95+F95</f>
        <v>35475.5</v>
      </c>
      <c r="AE95" s="89">
        <f>AC95+AA95+Y95+W95+U95+S95+Q95+O95+M95+K95+I95+G95</f>
        <v>155370.4386548074</v>
      </c>
      <c r="AF95" s="71">
        <f>V95+T95+R95+P95+N95+L95+J95+H95+F95</f>
        <v>26179.5</v>
      </c>
      <c r="AG95" s="89">
        <f>W95+U95+S95+Q95+O95+M95+K95+I95+G95</f>
        <v>114958.02064683739</v>
      </c>
      <c r="AH95" s="71">
        <f>AB95+Z95+X95</f>
        <v>9296</v>
      </c>
      <c r="AI95" s="89">
        <f>AC95+AA95+Y95</f>
        <v>40412.418007970002</v>
      </c>
    </row>
    <row r="96" spans="1:36" x14ac:dyDescent="0.55000000000000004">
      <c r="A96" s="267" t="str">
        <f>[5]ตารางจด!$A$88</f>
        <v>คณะสถาปัตยกรรมศาสตร์และการออกแบบสิ่งแวดล้อม</v>
      </c>
      <c r="B96" s="396"/>
      <c r="C96" s="292"/>
      <c r="D96" s="292"/>
      <c r="E96" s="293"/>
      <c r="F96" s="294"/>
      <c r="G96" s="293"/>
      <c r="H96" s="294"/>
      <c r="I96" s="293"/>
      <c r="J96" s="294"/>
      <c r="K96" s="293"/>
      <c r="L96" s="294"/>
      <c r="M96" s="430"/>
      <c r="N96" s="294"/>
      <c r="O96" s="430"/>
      <c r="P96" s="295"/>
      <c r="Q96" s="430"/>
      <c r="R96" s="294"/>
      <c r="S96" s="430"/>
      <c r="T96" s="294"/>
      <c r="U96" s="430"/>
      <c r="V96" s="294"/>
      <c r="W96" s="430"/>
      <c r="X96" s="294"/>
      <c r="Y96" s="293"/>
      <c r="Z96" s="294"/>
      <c r="AA96" s="293"/>
      <c r="AB96" s="294"/>
      <c r="AC96" s="296"/>
      <c r="AD96" s="257"/>
      <c r="AF96" s="257"/>
    </row>
    <row r="97" spans="1:35" x14ac:dyDescent="0.55000000000000004">
      <c r="A97" s="299">
        <f>[5]ตารางจด!A89</f>
        <v>69</v>
      </c>
      <c r="B97" s="397" t="str">
        <f>[5]ตารางจด!B89</f>
        <v>อาคารคณะสถาปัตยกรรมศาสตร์และการออกแบบสิ่งแวดล้อม</v>
      </c>
      <c r="C97" s="392">
        <f>[5]ตารางจด!C89</f>
        <v>0</v>
      </c>
      <c r="D97" s="299">
        <f>[5]ตารางจด!D89</f>
        <v>160</v>
      </c>
      <c r="E97" s="300">
        <f>[5]ตารางจด!E89</f>
        <v>8124161</v>
      </c>
      <c r="F97" s="283">
        <f>[5]คำนวณหน่วย!L89-'[6]คำนวณ (รวมแต่ละอาคาร)'!$I$234</f>
        <v>129</v>
      </c>
      <c r="G97" s="284">
        <f>F97*'2567-บิลค่าไฟฟ้า'!$G$5</f>
        <v>549.11820998999997</v>
      </c>
      <c r="H97" s="283">
        <f>[5]คำนวณหน่วย!P89-'[6]คำนวณ (รวมแต่ละอาคาร)'!$L$234</f>
        <v>-49</v>
      </c>
      <c r="I97" s="284">
        <f>H97*'2567-บิลค่าไฟฟ้า'!K$5</f>
        <v>-214.25762539999999</v>
      </c>
      <c r="J97" s="283">
        <f>[5]คำนวณหน่วย!T89-'[6]คำนวณ (รวมแต่ละอาคาร)'!$O$234</f>
        <v>191</v>
      </c>
      <c r="K97" s="284">
        <f>J97*'2567-บิลค่าไฟฟ้า'!$O$5</f>
        <v>831.89581477000002</v>
      </c>
      <c r="L97" s="283">
        <f>[5]คำนวณหน่วย!X89-'[6]คำนวณ (รวมแต่ละอาคาร)'!$R$234</f>
        <v>320</v>
      </c>
      <c r="M97" s="429">
        <f>L97*'2567-บิลค่าไฟฟ้า'!$S$5</f>
        <v>1430.8746815999998</v>
      </c>
      <c r="N97" s="283">
        <f>[5]คำนวณหน่วย!AB89-'[6]คำนวณ (รวมแต่ละอาคาร)'!$U$234</f>
        <v>1278</v>
      </c>
      <c r="O97" s="429">
        <f>N97*'2567-บิลค่าไฟฟ้า'!$W$5</f>
        <v>5606.3545541999993</v>
      </c>
      <c r="P97" s="285">
        <f>[5]คำนวณหน่วย!AF89-'[6]คำนวณ (รวมแต่ละอาคาร)'!$X$234</f>
        <v>1280</v>
      </c>
      <c r="Q97" s="429">
        <f>P97*'2567-บิลค่าไฟฟ้า'!$AA$5</f>
        <v>5562.9069440000003</v>
      </c>
      <c r="R97" s="283">
        <f>[5]คำนวณหน่วย!AJ89-'[6]คำนวณ (รวมแต่ละอาคาร)'!$AA$234</f>
        <v>789</v>
      </c>
      <c r="S97" s="429">
        <f>R97*'2567-บิลค่าไฟฟ้า'!$AE$5</f>
        <v>3526.3827395699996</v>
      </c>
      <c r="T97" s="283">
        <f>[5]คำนวณหน่วย!AN89-'[6]คำนวณ (รวมแต่ละอาคาร)'!$AD$234</f>
        <v>901</v>
      </c>
      <c r="U97" s="429">
        <f>T97*'2567-บิลค่าไฟฟ้า'!AI$5</f>
        <v>3950.42650813</v>
      </c>
      <c r="V97" s="283">
        <f>[5]คำนวณหน่วย!AR89-'[6]คำนวณ (รวมแต่ละอาคาร)'!$AG$234</f>
        <v>756</v>
      </c>
      <c r="W97" s="429">
        <f>V97*'2567-บิลค่าไฟฟ้า'!AM$5</f>
        <v>3314.6968251600001</v>
      </c>
      <c r="X97" s="283">
        <f>[5]คำนวณหน่วย!AV89-'[6]คำนวณ (รวมแต่ละอาคาร)'!$AJ$234</f>
        <v>1980</v>
      </c>
      <c r="Y97" s="284">
        <f>X97*'2567-บิลค่าไฟฟ้า'!AQ$5</f>
        <v>8707.960780200001</v>
      </c>
      <c r="Z97" s="283">
        <f>[5]คำนวณหน่วย!AZ89-'[6]คำนวณ (รวมแต่ละอาคาร)'!$AM$234</f>
        <v>357.4</v>
      </c>
      <c r="AA97" s="284">
        <f>Z97*'2567-บิลค่าไฟฟ้า'!AU$5</f>
        <v>1563.499738448</v>
      </c>
      <c r="AB97" s="283">
        <f>[5]คำนวณหน่วย!BD89-'[6]คำนวณ (รวมแต่ละอาคาร)'!$AP$234</f>
        <v>173</v>
      </c>
      <c r="AC97" s="284">
        <f>AB97*'2567-บิลค่าไฟฟ้า'!AY$5</f>
        <v>737.34339861000001</v>
      </c>
      <c r="AD97" s="272"/>
      <c r="AE97" s="273"/>
      <c r="AG97" s="273"/>
    </row>
    <row r="98" spans="1:35" s="297" customFormat="1" x14ac:dyDescent="0.55000000000000004">
      <c r="A98" s="195">
        <f>[5]ตารางจด!A90</f>
        <v>70</v>
      </c>
      <c r="B98" s="206" t="str">
        <f>[5]ตารางจด!B90</f>
        <v>อาคารคณะสถาปัตยกรรมศาสตร์และการออกแบบสิ่งแวดล้อม (ใหม่)</v>
      </c>
      <c r="C98" s="391">
        <f>[5]ตารางจด!C90</f>
        <v>0</v>
      </c>
      <c r="D98" s="195">
        <f>[5]ตารางจด!D90</f>
        <v>240</v>
      </c>
      <c r="E98" s="213">
        <f>[5]ตารางจด!E90</f>
        <v>9628701</v>
      </c>
      <c r="F98" s="207">
        <f>[5]คำนวณหน่วย!L90</f>
        <v>5899.55</v>
      </c>
      <c r="G98" s="282">
        <f>[5]คำนวณหน่วย!M90</f>
        <v>25132.082999999999</v>
      </c>
      <c r="H98" s="207">
        <f>[5]คำนวณหน่วย!P90</f>
        <v>7177.86</v>
      </c>
      <c r="I98" s="282">
        <f>[5]คำนวณหน่วย!Q90</f>
        <v>31367.248199999998</v>
      </c>
      <c r="J98" s="207">
        <f>[5]คำนวณหน่วย!T90</f>
        <v>11159.09</v>
      </c>
      <c r="K98" s="282">
        <f>[5]คำนวณหน่วย!U90</f>
        <v>48653.632400000002</v>
      </c>
      <c r="L98" s="207">
        <f>[5]คำนวณหน่วย!X90</f>
        <v>8732.8799999999992</v>
      </c>
      <c r="M98" s="72">
        <f>[5]คำนวณหน่วย!Y90</f>
        <v>39035.973599999998</v>
      </c>
      <c r="N98" s="207">
        <f>[5]คำนวณหน่วย!AB90</f>
        <v>8984.26</v>
      </c>
      <c r="O98" s="72">
        <f>[5]คำนวณหน่วย!AC90</f>
        <v>39440.901399999995</v>
      </c>
      <c r="P98" s="214">
        <f>[5]คำนวณหน่วย!AF90</f>
        <v>9266.23</v>
      </c>
      <c r="Q98" s="72">
        <f>[5]คำนวณหน่วย!AG90</f>
        <v>40308.100499999993</v>
      </c>
      <c r="R98" s="207">
        <f>[5]คำนวณหน่วย!AJ90</f>
        <v>13506.67</v>
      </c>
      <c r="S98" s="72">
        <f>[5]คำนวณหน่วย!AK90</f>
        <v>60374.814899999998</v>
      </c>
      <c r="T98" s="207">
        <f>[5]คำนวณหน่วย!AN90</f>
        <v>11885.64</v>
      </c>
      <c r="U98" s="72">
        <f>[5]คำนวณหน่วย!AO90</f>
        <v>52059.103199999998</v>
      </c>
      <c r="V98" s="207">
        <f>[5]คำนวณหน่วย!AR90</f>
        <v>11072.71</v>
      </c>
      <c r="W98" s="72">
        <f>[5]คำนวณหน่วย!AS90</f>
        <v>48498.469799999992</v>
      </c>
      <c r="X98" s="207">
        <f>[5]คำนวณหน่วย!AV90</f>
        <v>11379.78</v>
      </c>
      <c r="Y98" s="282">
        <f>[5]คำนวณหน่วย!AW90</f>
        <v>50071.032000000007</v>
      </c>
      <c r="Z98" s="207">
        <f>[5]คำนวณหน่วย!AZ90</f>
        <v>7429.33</v>
      </c>
      <c r="AA98" s="282">
        <f>[5]คำนวณหน่วย!BA90</f>
        <v>32466.1721</v>
      </c>
      <c r="AB98" s="207">
        <f>[5]คำนวณหน่วย!BD90</f>
        <v>5386.34</v>
      </c>
      <c r="AC98" s="282">
        <f>[5]คำนวณหน่วย!BE90</f>
        <v>22945.808399999998</v>
      </c>
      <c r="AD98" s="302"/>
      <c r="AE98" s="303"/>
      <c r="AF98" s="304"/>
      <c r="AG98" s="303"/>
    </row>
    <row r="99" spans="1:35" x14ac:dyDescent="0.55000000000000004">
      <c r="A99" s="286" t="s">
        <v>5</v>
      </c>
      <c r="B99" s="395"/>
      <c r="C99" s="287"/>
      <c r="D99" s="287"/>
      <c r="E99" s="288"/>
      <c r="F99" s="289">
        <f t="shared" ref="F99:AC99" si="8">SUM(F97:F98)</f>
        <v>6028.55</v>
      </c>
      <c r="G99" s="290">
        <f t="shared" si="8"/>
        <v>25681.201209989998</v>
      </c>
      <c r="H99" s="289">
        <f t="shared" si="8"/>
        <v>7128.86</v>
      </c>
      <c r="I99" s="290">
        <f t="shared" si="8"/>
        <v>31152.990574599997</v>
      </c>
      <c r="J99" s="289">
        <f t="shared" si="8"/>
        <v>11350.09</v>
      </c>
      <c r="K99" s="290">
        <f t="shared" si="8"/>
        <v>49485.528214770005</v>
      </c>
      <c r="L99" s="289">
        <f t="shared" si="8"/>
        <v>9052.8799999999992</v>
      </c>
      <c r="M99" s="72">
        <f t="shared" si="8"/>
        <v>40466.848281599996</v>
      </c>
      <c r="N99" s="289">
        <f t="shared" si="8"/>
        <v>10262.26</v>
      </c>
      <c r="O99" s="72">
        <f t="shared" si="8"/>
        <v>45047.255954199994</v>
      </c>
      <c r="P99" s="289">
        <f t="shared" si="8"/>
        <v>10546.23</v>
      </c>
      <c r="Q99" s="72">
        <f t="shared" si="8"/>
        <v>45871.007443999995</v>
      </c>
      <c r="R99" s="289">
        <f t="shared" si="8"/>
        <v>14295.67</v>
      </c>
      <c r="S99" s="72">
        <f t="shared" si="8"/>
        <v>63901.197639569997</v>
      </c>
      <c r="T99" s="289">
        <f t="shared" si="8"/>
        <v>12786.64</v>
      </c>
      <c r="U99" s="72">
        <f t="shared" si="8"/>
        <v>56009.529708129994</v>
      </c>
      <c r="V99" s="289">
        <f t="shared" si="8"/>
        <v>11828.71</v>
      </c>
      <c r="W99" s="72">
        <f t="shared" si="8"/>
        <v>51813.166625159989</v>
      </c>
      <c r="X99" s="289">
        <f t="shared" si="8"/>
        <v>13359.78</v>
      </c>
      <c r="Y99" s="290">
        <f t="shared" si="8"/>
        <v>58778.992780200009</v>
      </c>
      <c r="Z99" s="289">
        <f t="shared" si="8"/>
        <v>7786.73</v>
      </c>
      <c r="AA99" s="290">
        <f t="shared" si="8"/>
        <v>34029.671838447997</v>
      </c>
      <c r="AB99" s="289">
        <f t="shared" si="8"/>
        <v>5559.34</v>
      </c>
      <c r="AC99" s="290">
        <f t="shared" si="8"/>
        <v>23683.151798609997</v>
      </c>
      <c r="AD99" s="71">
        <f>AB99+Z99+X99+V99+T99+R99+P99+N99+L99+J99+H99+F99</f>
        <v>119985.73999999999</v>
      </c>
      <c r="AE99" s="89">
        <f>AC99+AA99+Y99+W99+U99+S99+Q99+O99+M99+K99+I99+G99</f>
        <v>525920.54206927796</v>
      </c>
      <c r="AF99" s="71">
        <f>V99+T99+R99+P99+N99+L99+J99+H99+F99</f>
        <v>93279.89</v>
      </c>
      <c r="AG99" s="89">
        <f>W99+U99+S99+Q99+O99+M99+K99+I99+G99</f>
        <v>409428.72565202002</v>
      </c>
      <c r="AH99" s="71">
        <f>AB99+Z99+X99</f>
        <v>26705.85</v>
      </c>
      <c r="AI99" s="89">
        <f>AC99+AA99+Y99</f>
        <v>116491.816417258</v>
      </c>
    </row>
    <row r="100" spans="1:35" x14ac:dyDescent="0.55000000000000004">
      <c r="A100" s="267" t="s">
        <v>86</v>
      </c>
      <c r="B100" s="396"/>
      <c r="C100" s="292"/>
      <c r="D100" s="292"/>
      <c r="E100" s="293"/>
      <c r="F100" s="294"/>
      <c r="G100" s="293"/>
      <c r="H100" s="294"/>
      <c r="I100" s="293"/>
      <c r="J100" s="294"/>
      <c r="K100" s="293"/>
      <c r="L100" s="294"/>
      <c r="M100" s="430"/>
      <c r="N100" s="294"/>
      <c r="O100" s="430"/>
      <c r="P100" s="295"/>
      <c r="Q100" s="430"/>
      <c r="R100" s="294"/>
      <c r="S100" s="430"/>
      <c r="T100" s="294"/>
      <c r="U100" s="430"/>
      <c r="V100" s="294"/>
      <c r="W100" s="430"/>
      <c r="X100" s="294"/>
      <c r="Y100" s="293"/>
      <c r="Z100" s="294"/>
      <c r="AA100" s="293"/>
      <c r="AB100" s="294"/>
      <c r="AC100" s="296"/>
      <c r="AD100" s="272"/>
      <c r="AE100" s="273"/>
      <c r="AG100" s="273"/>
    </row>
    <row r="101" spans="1:35" x14ac:dyDescent="0.55000000000000004">
      <c r="A101" s="299">
        <f>[5]ตารางจด!A92</f>
        <v>71</v>
      </c>
      <c r="B101" s="397" t="str">
        <f>[5]ตารางจด!B92</f>
        <v>อาคารรัตนโกสินทร์ 200 ปี มิเตอร์ตัวที่ 1</v>
      </c>
      <c r="C101" s="392">
        <f>[5]ตารางจด!C92</f>
        <v>0</v>
      </c>
      <c r="D101" s="299">
        <f>[5]ตารางจด!D92</f>
        <v>80</v>
      </c>
      <c r="E101" s="300">
        <f>[5]ตารางจด!E92</f>
        <v>8752940</v>
      </c>
      <c r="F101" s="209">
        <f>[5]คำนวณหน่วย!L92</f>
        <v>320</v>
      </c>
      <c r="G101" s="298">
        <f>[5]คำนวณหน่วย!M92</f>
        <v>1363.1999999999998</v>
      </c>
      <c r="H101" s="209">
        <f>[5]คำนวณหน่วย!P92</f>
        <v>400</v>
      </c>
      <c r="I101" s="298">
        <f>[5]คำนวณหน่วย!Q92</f>
        <v>1748</v>
      </c>
      <c r="J101" s="209">
        <f>[5]คำนวณหน่วย!T92</f>
        <v>1040</v>
      </c>
      <c r="K101" s="298">
        <f>[5]คำนวณหน่วย!U92</f>
        <v>4534.4000000000005</v>
      </c>
      <c r="L101" s="209">
        <f>[5]คำนวณหน่วย!X92</f>
        <v>1520</v>
      </c>
      <c r="M101" s="323">
        <f>[5]คำนวณหน่วย!Y92</f>
        <v>6794.4</v>
      </c>
      <c r="N101" s="209">
        <f>[5]คำนวณหน่วย!AB92</f>
        <v>6320</v>
      </c>
      <c r="O101" s="323">
        <f>[5]คำนวณหน่วย!AC92</f>
        <v>27744.799999999999</v>
      </c>
      <c r="P101" s="301">
        <f>[5]คำนวณหน่วย!AF92</f>
        <v>4960</v>
      </c>
      <c r="Q101" s="323">
        <f>[5]คำนวณหน่วย!AG92</f>
        <v>21576</v>
      </c>
      <c r="R101" s="209">
        <f>[5]คำนวณหน่วย!AJ92</f>
        <v>4720</v>
      </c>
      <c r="S101" s="323">
        <f>[5]คำนวณหน่วย!AK92</f>
        <v>21098.399999999998</v>
      </c>
      <c r="T101" s="209">
        <f>[5]คำนวณหน่วย!AN92</f>
        <v>4000</v>
      </c>
      <c r="U101" s="323">
        <f>[5]คำนวณหน่วย!AO92</f>
        <v>17520</v>
      </c>
      <c r="V101" s="209">
        <f>[5]คำนวณหน่วย!AR92</f>
        <v>4320</v>
      </c>
      <c r="W101" s="323">
        <f>[5]คำนวณหน่วย!AS92</f>
        <v>18921.599999999999</v>
      </c>
      <c r="X101" s="209">
        <f>[5]คำนวณหน่วย!AV92</f>
        <v>3840</v>
      </c>
      <c r="Y101" s="298">
        <f>[5]คำนวณหน่วย!AW92</f>
        <v>16896</v>
      </c>
      <c r="Z101" s="209">
        <f>[5]คำนวณหน่วย!AZ92</f>
        <v>4080</v>
      </c>
      <c r="AA101" s="298">
        <f>[5]คำนวณหน่วย!BA92</f>
        <v>17829.600000000002</v>
      </c>
      <c r="AB101" s="209">
        <f>[5]คำนวณหน่วย!BD92</f>
        <v>2320</v>
      </c>
      <c r="AC101" s="298">
        <f>[5]คำนวณหน่วย!BE92</f>
        <v>9883.1999999999989</v>
      </c>
      <c r="AD101" s="272"/>
      <c r="AE101" s="273"/>
      <c r="AG101" s="273"/>
    </row>
    <row r="102" spans="1:35" x14ac:dyDescent="0.55000000000000004">
      <c r="A102" s="299">
        <f>[5]ตารางจด!A93</f>
        <v>72</v>
      </c>
      <c r="B102" s="397" t="str">
        <f>[5]ตารางจด!B93</f>
        <v>อาคารรัตนโกสินทร์ 200 ปี มิเตอร์ตัวที่ 2</v>
      </c>
      <c r="C102" s="392">
        <f>[5]ตารางจด!C93</f>
        <v>0</v>
      </c>
      <c r="D102" s="299">
        <f>[5]ตารางจด!D93</f>
        <v>80</v>
      </c>
      <c r="E102" s="300">
        <f>[5]ตารางจด!E93</f>
        <v>8142022</v>
      </c>
      <c r="F102" s="283">
        <f>[5]คำนวณหน่วย!L93-'[6]คำนวณ (รวมแต่ละอาคาร)'!$I$239</f>
        <v>2258</v>
      </c>
      <c r="G102" s="284">
        <f>F102*'2567-บิลค่าไฟฟ้า'!$G$5</f>
        <v>9611.6970399799993</v>
      </c>
      <c r="H102" s="283">
        <f>[5]คำนวณหน่วย!P93-'[6]คำนวณ (รวมแต่ละอาคาร)'!$L$239</f>
        <v>2793</v>
      </c>
      <c r="I102" s="284">
        <f>H102*'2567-บิลค่าไฟฟ้า'!K$5</f>
        <v>12212.684647799999</v>
      </c>
      <c r="J102" s="283">
        <f>[5]คำนวณหน่วย!T93-'[6]คำนวณ (รวมแต่ละอาคาร)'!$O$239</f>
        <v>3272</v>
      </c>
      <c r="K102" s="284">
        <f>J102*'2567-บิลค่าไฟฟ้า'!$O$5</f>
        <v>14251.11573784</v>
      </c>
      <c r="L102" s="283">
        <f>[5]คำนวณหน่วย!X93-'[6]คำนวณ (รวมแต่ละอาคาร)'!$R$239</f>
        <v>4650</v>
      </c>
      <c r="M102" s="429">
        <f>L102*'2567-บิลค่าไฟฟ้า'!$S$5</f>
        <v>20792.397716999996</v>
      </c>
      <c r="N102" s="283">
        <f>[5]คำนวณหน่วย!AB93-'[6]คำนวณ (รวมแต่ละอาคาร)'!$U$239</f>
        <v>970</v>
      </c>
      <c r="O102" s="429">
        <f>N102*'2567-บิลค่าไฟฟ้า'!$W$5</f>
        <v>4255.2143329999999</v>
      </c>
      <c r="P102" s="285">
        <f>[5]คำนวณหน่วย!AF93-'[6]คำนวณ (รวมแต่ละอาคาร)'!$X$239</f>
        <v>1432</v>
      </c>
      <c r="Q102" s="429">
        <f>P102*'2567-บิลค่าไฟฟ้า'!$AA$5</f>
        <v>6223.5021435999997</v>
      </c>
      <c r="R102" s="283">
        <f>[5]คำนวณหน่วย!AJ93-'[6]คำนวณ (รวมแต่ละอาคาร)'!$AA$239</f>
        <v>1755</v>
      </c>
      <c r="S102" s="429">
        <f>R102*'2567-บิลค่าไฟฟ้า'!$AE$5</f>
        <v>7843.8551431499991</v>
      </c>
      <c r="T102" s="283">
        <f>[5]คำนวณหน่วย!AN93-'[6]คำนวณ (รวมแต่ละอาคาร)'!$AD$239</f>
        <v>958</v>
      </c>
      <c r="U102" s="429">
        <f>T102*'2567-บิลค่าไฟฟ้า'!AI$5</f>
        <v>4200.3425025400002</v>
      </c>
      <c r="V102" s="283">
        <f>[5]คำนวณหน่วย!AR93-'[6]คำนวณ (รวมแต่ละอาคาร)'!$AG$239</f>
        <v>1260</v>
      </c>
      <c r="W102" s="429">
        <f>V102*'2567-บิลค่าไฟฟ้า'!AM$5</f>
        <v>5524.4947086000002</v>
      </c>
      <c r="X102" s="283">
        <f>[5]คำนวณหน่วย!AV93-'[6]คำนวณ (รวมแต่ละอาคาร)'!$AJ$239</f>
        <v>951</v>
      </c>
      <c r="Y102" s="284">
        <f>X102*'2567-บิลค่าไฟฟ้า'!AQ$5</f>
        <v>4182.4599504900007</v>
      </c>
      <c r="Z102" s="283">
        <f>[5]คำนวณหน่วย!AZ93-'[6]คำนวณ (รวมแต่ละอาคาร)'!$AM$239</f>
        <v>1009</v>
      </c>
      <c r="AA102" s="284">
        <f>Z102*'2567-บิลค่าไฟฟ้า'!AU$5</f>
        <v>4414.0213656800006</v>
      </c>
      <c r="AB102" s="283">
        <f>[5]คำนวณหน่วย!BD93-'[6]คำนวณ (รวมแต่ละอาคาร)'!$AP$239</f>
        <v>488</v>
      </c>
      <c r="AC102" s="284">
        <f>AB102*'2567-บิลค่าไฟฟ้า'!AY$5</f>
        <v>2079.9050781600004</v>
      </c>
      <c r="AD102" s="272"/>
      <c r="AE102" s="273"/>
      <c r="AG102" s="273"/>
    </row>
    <row r="103" spans="1:35" x14ac:dyDescent="0.55000000000000004">
      <c r="A103" s="195">
        <f>[5]ตารางจด!A94</f>
        <v>73</v>
      </c>
      <c r="B103" s="206" t="str">
        <f>[5]ตารางจด!B94</f>
        <v>อาคารเรียนและปฏิบัติการรวมทางปฐพีวิทยาและฝึกอบรมทางดินและปุ๋ยชั้นสูง</v>
      </c>
      <c r="C103" s="391">
        <f>[5]ตารางจด!C94</f>
        <v>0</v>
      </c>
      <c r="D103" s="195">
        <f>[5]ตารางจด!D94</f>
        <v>100</v>
      </c>
      <c r="E103" s="213">
        <f>[5]ตารางจด!E94</f>
        <v>8434584</v>
      </c>
      <c r="F103" s="283">
        <f>[5]คำนวณหน่วย!L94-'[6]คำนวณ (รวมแต่ละอาคาร)'!$I$241</f>
        <v>5801.21</v>
      </c>
      <c r="G103" s="284">
        <f>F103*'2567-บิลค่าไฟฟ้า'!$G$5</f>
        <v>24694.186441675101</v>
      </c>
      <c r="H103" s="283">
        <f>[5]คำนวณหน่วย!P94-'[6]คำนวณ (รวมแต่ละอาคาร)'!$L$241</f>
        <v>5974.63</v>
      </c>
      <c r="I103" s="284">
        <f>H103*'2567-บิลค่าไฟฟ้า'!K$5</f>
        <v>26124.694621298</v>
      </c>
      <c r="J103" s="283">
        <f>[5]คำนวณหน่วย!T94-'[6]คำนวณ (รวมแต่ละอาคาร)'!$O$241</f>
        <v>7990.33</v>
      </c>
      <c r="K103" s="284">
        <f>J103*'2567-บิลค่าไฟฟ้า'!$O$5</f>
        <v>34801.6863122051</v>
      </c>
      <c r="L103" s="283">
        <f>[5]คำนวณหน่วย!X94-'[6]คำนวณ (รวมแต่ละอาคาร)'!$R$241</f>
        <v>7605.07</v>
      </c>
      <c r="M103" s="429">
        <f>L103*'2567-บิลค่าไฟฟ้า'!$S$5</f>
        <v>34005.944108736592</v>
      </c>
      <c r="N103" s="283">
        <f>[5]คำนวณหน่วย!AB94-'[6]คำนวณ (รวมแต่ละอาคาร)'!$U$241</f>
        <v>6926.13</v>
      </c>
      <c r="O103" s="429">
        <f>N103*'2567-บิลค่าไฟฟ้า'!$W$5</f>
        <v>30383.677987856998</v>
      </c>
      <c r="P103" s="285">
        <f>[5]คำนวณหน่วย!AF94-'[6]คำนวณ (รวมแต่ละอาคาร)'!$X$241</f>
        <v>6201.55</v>
      </c>
      <c r="Q103" s="429">
        <f>P103*'2567-บิลค่าไฟฟ้า'!$AA$5</f>
        <v>26952.066842627501</v>
      </c>
      <c r="R103" s="283">
        <f>[5]คำนวณหน่วย!AJ94-'[6]คำนวณ (รวมแต่ละอาคาร)'!$AA$241</f>
        <v>10016.94</v>
      </c>
      <c r="S103" s="429">
        <f>R103*'2567-บิลค่าไฟฟ้า'!$AE$5</f>
        <v>44770.043497222199</v>
      </c>
      <c r="T103" s="283">
        <f>[5]คำนวณหน่วย!AN94-'[6]คำนวณ (รวมแต่ละอาคาร)'!$AD$241</f>
        <v>8929.98</v>
      </c>
      <c r="U103" s="429">
        <f>T103*'2567-บิลค่าไฟฟ้า'!AI$5</f>
        <v>39153.418101077397</v>
      </c>
      <c r="V103" s="283">
        <f>[5]คำนวณหน่วย!AR94-'[6]คำนวณ (รวมแต่ละอาคาร)'!$AG$241</f>
        <v>9202.3700000000008</v>
      </c>
      <c r="W103" s="429">
        <f>V103*'2567-บิลค่าไฟฟ้า'!AM$5</f>
        <v>40347.971723475704</v>
      </c>
      <c r="X103" s="283">
        <f>[5]คำนวณหน่วย!AV94-'[6]คำนวณ (รวมแต่ละอาคาร)'!$AJ$241</f>
        <v>8410.52</v>
      </c>
      <c r="Y103" s="284">
        <f>X103*'2567-บิลค่าไฟฟ้า'!AQ$5</f>
        <v>36989.130455094804</v>
      </c>
      <c r="Z103" s="283">
        <f>[5]คำนวณหน่วย!AZ94-'[6]คำนวณ (รวมแต่ละอาคาร)'!$AM$241</f>
        <v>6105.8</v>
      </c>
      <c r="AA103" s="284">
        <f>Z103*'2567-บิลค่าไฟฟ้า'!AU$5</f>
        <v>26710.735039216001</v>
      </c>
      <c r="AB103" s="283">
        <f>[5]คำนวณหน่วย!BD94-'[6]คำนวณ (รวมแต่ละอาคาร)'!$AP$241</f>
        <v>5028.3</v>
      </c>
      <c r="AC103" s="284">
        <f>AB103*'2567-บิลค่าไฟฟ้า'!AY$5</f>
        <v>21431.120296131001</v>
      </c>
      <c r="AD103" s="272"/>
      <c r="AE103" s="273"/>
      <c r="AG103" s="273"/>
    </row>
    <row r="104" spans="1:35" x14ac:dyDescent="0.55000000000000004">
      <c r="A104" s="299">
        <f>[5]ตารางจด!A95</f>
        <v>74</v>
      </c>
      <c r="B104" s="397" t="str">
        <f>[5]ตารางจด!B95</f>
        <v>อาคารปฏิบัติการไม้ผล</v>
      </c>
      <c r="C104" s="392">
        <f>[5]ตารางจด!C95</f>
        <v>0</v>
      </c>
      <c r="D104" s="299">
        <f>[5]ตารางจด!D95</f>
        <v>60</v>
      </c>
      <c r="E104" s="300">
        <f>[5]ตารางจด!E95</f>
        <v>8142040</v>
      </c>
      <c r="F104" s="209">
        <f>[5]คำนวณหน่วย!L95</f>
        <v>5460</v>
      </c>
      <c r="G104" s="298">
        <f>[5]คำนวณหน่วย!M95</f>
        <v>23259.599999999999</v>
      </c>
      <c r="H104" s="209">
        <f>[5]คำนวณหน่วย!P95</f>
        <v>5100</v>
      </c>
      <c r="I104" s="298">
        <f>[5]คำนวณหน่วย!Q95</f>
        <v>22287</v>
      </c>
      <c r="J104" s="209">
        <f>[5]คำนวณหน่วย!T95</f>
        <v>4200</v>
      </c>
      <c r="K104" s="298">
        <f>[5]คำนวณหน่วย!U95</f>
        <v>18312</v>
      </c>
      <c r="L104" s="209">
        <f>[5]คำนวณหน่วย!X95</f>
        <v>6120</v>
      </c>
      <c r="M104" s="323">
        <f>[5]คำนวณหน่วย!Y95</f>
        <v>27356.399999999998</v>
      </c>
      <c r="N104" s="209">
        <f>[5]คำนวณหน่วย!AB95</f>
        <v>5460</v>
      </c>
      <c r="O104" s="323">
        <f>[5]คำนวณหน่วย!AC95</f>
        <v>23969.399999999998</v>
      </c>
      <c r="P104" s="301">
        <f>[5]คำนวณหน่วย!AF95</f>
        <v>1500</v>
      </c>
      <c r="Q104" s="323">
        <f>[5]คำนวณหน่วย!AG95</f>
        <v>6524.9999999999991</v>
      </c>
      <c r="R104" s="209">
        <f>[5]คำนวณหน่วย!AJ95</f>
        <v>960</v>
      </c>
      <c r="S104" s="323">
        <f>[5]คำนวณหน่วย!AK95</f>
        <v>4291.2</v>
      </c>
      <c r="T104" s="209">
        <f>[5]คำนวณหน่วย!AN95</f>
        <v>1860</v>
      </c>
      <c r="U104" s="323">
        <f>[5]คำนวณหน่วย!AO95</f>
        <v>8146.8</v>
      </c>
      <c r="V104" s="209">
        <f>[5]คำนวณหน่วย!AR95</f>
        <v>3240</v>
      </c>
      <c r="W104" s="323">
        <f>[5]คำนวณหน่วย!AS95</f>
        <v>14191.199999999999</v>
      </c>
      <c r="X104" s="209">
        <f>[5]คำนวณหน่วย!AV95</f>
        <v>1680</v>
      </c>
      <c r="Y104" s="298">
        <f>[5]คำนวณหน่วย!AW95</f>
        <v>7392.0000000000009</v>
      </c>
      <c r="Z104" s="209">
        <f>[5]คำนวณหน่วย!AZ95</f>
        <v>1260</v>
      </c>
      <c r="AA104" s="298">
        <f>[5]คำนวณหน่วย!BA95</f>
        <v>5506.2</v>
      </c>
      <c r="AB104" s="209">
        <f>[5]คำนวณหน่วย!BD95</f>
        <v>1200</v>
      </c>
      <c r="AC104" s="298">
        <f>[5]คำนวณหน่วย!BE95</f>
        <v>5112</v>
      </c>
      <c r="AD104" s="272"/>
      <c r="AE104" s="273"/>
      <c r="AG104" s="273"/>
    </row>
    <row r="105" spans="1:35" x14ac:dyDescent="0.55000000000000004">
      <c r="A105" s="299">
        <f>[5]ตารางจด!A96</f>
        <v>75</v>
      </c>
      <c r="B105" s="397" t="str">
        <f>[5]ตารางจด!B96</f>
        <v>อาคารสำนักงานพืชไร่(พักอาจารย์)</v>
      </c>
      <c r="C105" s="392">
        <f>[5]ตารางจด!C96</f>
        <v>0</v>
      </c>
      <c r="D105" s="299">
        <f>[5]ตารางจด!D96</f>
        <v>1</v>
      </c>
      <c r="E105" s="300">
        <f>[5]ตารางจด!E96</f>
        <v>9850771</v>
      </c>
      <c r="F105" s="209">
        <f>[5]คำนวณหน่วย!L96</f>
        <v>822</v>
      </c>
      <c r="G105" s="298">
        <f>[5]คำนวณหน่วย!M96</f>
        <v>3501.72</v>
      </c>
      <c r="H105" s="209">
        <f>[5]คำนวณหน่วย!P96</f>
        <v>999</v>
      </c>
      <c r="I105" s="298">
        <f>[5]คำนวณหน่วย!Q96</f>
        <v>4365.63</v>
      </c>
      <c r="J105" s="209">
        <f>[5]คำนวณหน่วย!T96</f>
        <v>1012</v>
      </c>
      <c r="K105" s="298">
        <f>[5]คำนวณหน่วย!U96</f>
        <v>4412.3200000000006</v>
      </c>
      <c r="L105" s="209">
        <f>[5]คำนวณหน่วย!X96</f>
        <v>1020</v>
      </c>
      <c r="M105" s="323">
        <f>[5]คำนวณหน่วย!Y96</f>
        <v>4559.3999999999996</v>
      </c>
      <c r="N105" s="209">
        <f>[5]คำนวณหน่วย!AB96</f>
        <v>1066</v>
      </c>
      <c r="O105" s="323">
        <f>[5]คำนวณหน่วย!AC96</f>
        <v>4679.74</v>
      </c>
      <c r="P105" s="301">
        <f>[5]คำนวณหน่วย!AF96</f>
        <v>1032</v>
      </c>
      <c r="Q105" s="323">
        <f>[5]คำนวณหน่วย!AG96</f>
        <v>4489.2</v>
      </c>
      <c r="R105" s="209">
        <f>[5]คำนวณหน่วย!AJ96</f>
        <v>1079</v>
      </c>
      <c r="S105" s="323">
        <f>[5]คำนวณหน่วย!AK96</f>
        <v>4823.13</v>
      </c>
      <c r="T105" s="209">
        <f>[5]คำนวณหน่วย!AN96</f>
        <v>1016</v>
      </c>
      <c r="U105" s="323">
        <f>[5]คำนวณหน่วย!AO96</f>
        <v>4450.08</v>
      </c>
      <c r="V105" s="209">
        <f>[5]คำนวณหน่วย!AR96</f>
        <v>1038</v>
      </c>
      <c r="W105" s="323">
        <f>[5]คำนวณหน่วย!AS96</f>
        <v>4546.4399999999996</v>
      </c>
      <c r="X105" s="209">
        <f>[5]คำนวณหน่วย!AV96</f>
        <v>1026</v>
      </c>
      <c r="Y105" s="298">
        <f>[5]คำนวณหน่วย!AW96</f>
        <v>4514.4000000000005</v>
      </c>
      <c r="Z105" s="209">
        <f>[5]คำนวณหน่วย!AZ96</f>
        <v>1122</v>
      </c>
      <c r="AA105" s="298">
        <f>[5]คำนวณหน่วย!BA96</f>
        <v>4903.1400000000003</v>
      </c>
      <c r="AB105" s="209">
        <f>[5]คำนวณหน่วย!BD96</f>
        <v>926</v>
      </c>
      <c r="AC105" s="298">
        <f>[5]คำนวณหน่วย!BE96</f>
        <v>3944.7599999999998</v>
      </c>
      <c r="AD105" s="272"/>
      <c r="AE105" s="273"/>
      <c r="AG105" s="273"/>
    </row>
    <row r="106" spans="1:35" x14ac:dyDescent="0.55000000000000004">
      <c r="A106" s="299">
        <f>[5]ตารางจด!A97</f>
        <v>76</v>
      </c>
      <c r="B106" s="397" t="str">
        <f>[5]ตารางจด!B97</f>
        <v>อาคารเพาะเลี้ยงเนื้อเยื่อ สำนักวิจัย</v>
      </c>
      <c r="C106" s="392">
        <f>[5]ตารางจด!C97</f>
        <v>0</v>
      </c>
      <c r="D106" s="299">
        <f>[5]ตารางจด!D97</f>
        <v>1</v>
      </c>
      <c r="E106" s="300">
        <f>[5]ตารางจด!E97</f>
        <v>8385474</v>
      </c>
      <c r="F106" s="209">
        <f>[5]คำนวณหน่วย!L97</f>
        <v>1080</v>
      </c>
      <c r="G106" s="298">
        <f>[5]คำนวณหน่วย!M97</f>
        <v>4600.8</v>
      </c>
      <c r="H106" s="209">
        <f>[5]คำนวณหน่วย!P97</f>
        <v>1489</v>
      </c>
      <c r="I106" s="298">
        <f>[5]คำนวณหน่วย!Q97</f>
        <v>6506.93</v>
      </c>
      <c r="J106" s="209">
        <f>[5]คำนวณหน่วย!T97</f>
        <v>1722</v>
      </c>
      <c r="K106" s="298">
        <f>[5]คำนวณหน่วย!U97</f>
        <v>7507.920000000001</v>
      </c>
      <c r="L106" s="209">
        <f>[5]คำนวณหน่วย!X97</f>
        <v>1831</v>
      </c>
      <c r="M106" s="323">
        <f>[5]คำนวณหน่วย!Y97</f>
        <v>8184.57</v>
      </c>
      <c r="N106" s="209">
        <f>[5]คำนวณหน่วย!AB97</f>
        <v>1800</v>
      </c>
      <c r="O106" s="323">
        <f>[5]คำนวณหน่วย!AC97</f>
        <v>7901.9999999999991</v>
      </c>
      <c r="P106" s="301">
        <f>[5]คำนวณหน่วย!AF97</f>
        <v>1316</v>
      </c>
      <c r="Q106" s="323">
        <f>[5]คำนวณหน่วย!AG97</f>
        <v>5724.5999999999995</v>
      </c>
      <c r="R106" s="209">
        <f>[5]คำนวณหน่วย!AJ97</f>
        <v>1215</v>
      </c>
      <c r="S106" s="323">
        <f>[5]คำนวณหน่วย!AK97</f>
        <v>5431.0499999999993</v>
      </c>
      <c r="T106" s="209">
        <f>[5]คำนวณหน่วย!AN97</f>
        <v>1450</v>
      </c>
      <c r="U106" s="323">
        <f>[5]คำนวณหน่วย!AO97</f>
        <v>6351</v>
      </c>
      <c r="V106" s="209">
        <f>[5]คำนวณหน่วย!AR97</f>
        <v>1270</v>
      </c>
      <c r="W106" s="323">
        <f>[5]คำนวณหน่วย!AS97</f>
        <v>5562.5999999999995</v>
      </c>
      <c r="X106" s="209">
        <f>[5]คำนวณหน่วย!AV97</f>
        <v>1136</v>
      </c>
      <c r="Y106" s="298">
        <f>[5]คำนวณหน่วย!AW97</f>
        <v>4998.4000000000005</v>
      </c>
      <c r="Z106" s="209">
        <f>[5]คำนวณหน่วย!AZ97</f>
        <v>1269</v>
      </c>
      <c r="AA106" s="298">
        <f>[5]คำนวณหน่วย!BA97</f>
        <v>5545.53</v>
      </c>
      <c r="AB106" s="209">
        <f>[5]คำนวณหน่วย!BD97</f>
        <v>881</v>
      </c>
      <c r="AC106" s="298">
        <f>[5]คำนวณหน่วย!BE97</f>
        <v>3753.06</v>
      </c>
      <c r="AD106" s="272"/>
      <c r="AE106" s="273"/>
      <c r="AG106" s="273"/>
    </row>
    <row r="107" spans="1:35" x14ac:dyDescent="0.55000000000000004">
      <c r="A107" s="195">
        <f>[5]ตารางจด!A98</f>
        <v>77</v>
      </c>
      <c r="B107" s="206" t="str">
        <f>[5]ตารางจด!B98</f>
        <v>อาคารเพิ่มพูล</v>
      </c>
      <c r="C107" s="391">
        <f>[5]ตารางจด!C98</f>
        <v>0</v>
      </c>
      <c r="D107" s="195">
        <f>[5]ตารางจด!D98</f>
        <v>200</v>
      </c>
      <c r="E107" s="213">
        <f>[5]ตารางจด!E98</f>
        <v>8783517</v>
      </c>
      <c r="F107" s="283">
        <f>[5]คำนวณหน่วย!L98-'[6]คำนวณ (รวมแต่ละอาคาร)'!$I$243</f>
        <v>15682.07</v>
      </c>
      <c r="G107" s="284">
        <f>F107*'2567-บิลค่าไฟฟ้า'!$G$5</f>
        <v>66754.342692541701</v>
      </c>
      <c r="H107" s="283">
        <f>[5]คำนวณหน่วย!P98-'[6]คำนวณ (รวมแต่ละอาคาร)'!$L$243</f>
        <v>19029</v>
      </c>
      <c r="I107" s="284">
        <f>H107*'2567-บิลค่าไฟฟ้า'!K$5</f>
        <v>83206.292933399993</v>
      </c>
      <c r="J107" s="283">
        <f>[5]คำนวณหน่วย!T98-'[6]คำนวณ (รวมแต่ละอาคาร)'!$O$243</f>
        <v>23914.63</v>
      </c>
      <c r="K107" s="284">
        <f>J107*'2567-บิลค่าไฟฟ้า'!$O$5</f>
        <v>104159.5843391261</v>
      </c>
      <c r="L107" s="283">
        <f>[5]คำนวณหน่วย!X98-'[6]คำนวณ (รวมแต่ละอาคาร)'!$R$243</f>
        <v>22163.39</v>
      </c>
      <c r="M107" s="429">
        <f>L107*'2567-บิลค่าไฟฟ้า'!$S$5</f>
        <v>99103.230029458195</v>
      </c>
      <c r="N107" s="283">
        <f>[5]คำนวณหน่วย!AB98-'[6]คำนวณ (รวมแต่ละอาคาร)'!$U$243</f>
        <v>20261.73</v>
      </c>
      <c r="O107" s="429">
        <f>N107*'2567-บิลค่าไฟฟ้า'!$W$5</f>
        <v>88884.540110696995</v>
      </c>
      <c r="P107" s="285">
        <f>[5]คำนวณหน่วย!AF98-'[6]คำนวณ (รวมแต่ละอาคาร)'!$X$243</f>
        <v>20000.97</v>
      </c>
      <c r="Q107" s="429">
        <f>P107*'2567-บิลค่าไฟฟ้า'!$AA$5</f>
        <v>86924.63664041851</v>
      </c>
      <c r="R107" s="283">
        <f>[5]คำนวณหน่วย!AJ98-'[6]คำนวณ (รวมแต่ละอาคาร)'!$AA$243</f>
        <v>29716.57</v>
      </c>
      <c r="S107" s="429">
        <f>R107*'2567-บิลค่าไฟฟ้า'!$AE$5</f>
        <v>132816.22246796408</v>
      </c>
      <c r="T107" s="283">
        <f>[5]คำนวณหน่วย!AN98-'[6]คำนวณ (รวมแต่ละอาคาร)'!$AD$243</f>
        <v>24131.18</v>
      </c>
      <c r="U107" s="429">
        <f>T107*'2567-บิลค่าไฟฟ้า'!AI$5</f>
        <v>105802.9446664334</v>
      </c>
      <c r="V107" s="283">
        <f>[5]คำนวณหน่วย!AR98-'[6]คำนวณ (รวมแต่ละอาคาร)'!$AG$243</f>
        <v>24689.27</v>
      </c>
      <c r="W107" s="429">
        <f>V107*'2567-บิลค่าไฟฟ้า'!AM$5</f>
        <v>108250.58847158471</v>
      </c>
      <c r="X107" s="283">
        <f>[5]คำนวณหน่วย!AV98-'[6]คำนวณ (รวมแต่ละอาคาร)'!$AJ$243</f>
        <v>22968.23</v>
      </c>
      <c r="Y107" s="284">
        <f>X107*'2567-บิลค่าไฟฟ้า'!AQ$5</f>
        <v>101013.35658111771</v>
      </c>
      <c r="Z107" s="283">
        <f>[5]คำนวณหน่วย!AZ98-'[6]คำนวณ (รวมแต่ละอาคาร)'!$AM$243</f>
        <v>17134.88</v>
      </c>
      <c r="AA107" s="284">
        <f>Z107*'2567-บิลค่าไฟฟ้า'!AU$5</f>
        <v>74959.094567257605</v>
      </c>
      <c r="AB107" s="283">
        <f>[5]คำนวณหน่วย!BD98-'[6]คำนวณ (รวมแต่ละอาคาร)'!$AP$243</f>
        <v>15149.79</v>
      </c>
      <c r="AC107" s="284">
        <f>AB107*'2567-บิลค่าไฟฟ้า'!AY$5</f>
        <v>64569.928594380312</v>
      </c>
      <c r="AD107" s="272"/>
      <c r="AE107" s="273"/>
      <c r="AG107" s="273"/>
    </row>
    <row r="108" spans="1:35" x14ac:dyDescent="0.55000000000000004">
      <c r="A108" s="299">
        <f>[5]ตารางจด!A99</f>
        <v>78</v>
      </c>
      <c r="B108" s="397" t="str">
        <f>[5]ตารางจด!B99</f>
        <v>อาคารปฏิบัติการและคัดเมล็ดพันธุ์พืชไร่</v>
      </c>
      <c r="C108" s="392">
        <f>[5]ตารางจด!C99</f>
        <v>0</v>
      </c>
      <c r="D108" s="299">
        <f>[5]ตารางจด!D99</f>
        <v>1</v>
      </c>
      <c r="E108" s="300">
        <f>[5]ตารางจด!E99</f>
        <v>3012857</v>
      </c>
      <c r="F108" s="209">
        <f>[5]คำนวณหน่วย!L99</f>
        <v>198</v>
      </c>
      <c r="G108" s="298">
        <f>[5]คำนวณหน่วย!M99</f>
        <v>843.4799999999999</v>
      </c>
      <c r="H108" s="209">
        <f>[5]คำนวณหน่วย!P99</f>
        <v>343</v>
      </c>
      <c r="I108" s="298">
        <f>[5]คำนวณหน่วย!Q99</f>
        <v>1498.91</v>
      </c>
      <c r="J108" s="209">
        <f>[5]คำนวณหน่วย!T99</f>
        <v>496</v>
      </c>
      <c r="K108" s="298">
        <f>[5]คำนวณหน่วย!U99</f>
        <v>2162.56</v>
      </c>
      <c r="L108" s="209">
        <f>[5]คำนวณหน่วย!X99</f>
        <v>564</v>
      </c>
      <c r="M108" s="323">
        <f>[5]คำนวณหน่วย!Y99</f>
        <v>2521.08</v>
      </c>
      <c r="N108" s="209">
        <f>[5]คำนวณหน่วย!AB99</f>
        <v>842</v>
      </c>
      <c r="O108" s="323">
        <f>[5]คำนวณหน่วย!AC99</f>
        <v>3696.3799999999997</v>
      </c>
      <c r="P108" s="301">
        <f>[5]คำนวณหน่วย!AF99</f>
        <v>707</v>
      </c>
      <c r="Q108" s="323">
        <f>[5]คำนวณหน่วย!AG99</f>
        <v>3075.45</v>
      </c>
      <c r="R108" s="209">
        <f>[5]คำนวณหน่วย!AJ99</f>
        <v>677</v>
      </c>
      <c r="S108" s="323">
        <f>[5]คำนวณหน่วย!AK99</f>
        <v>3026.19</v>
      </c>
      <c r="T108" s="209">
        <f>[5]คำนวณหน่วย!AN99</f>
        <v>624</v>
      </c>
      <c r="U108" s="323">
        <f>[5]คำนวณหน่วย!AO99</f>
        <v>2733.12</v>
      </c>
      <c r="V108" s="209">
        <f>[5]คำนวณหน่วย!AR99</f>
        <v>623</v>
      </c>
      <c r="W108" s="323">
        <f>[5]คำนวณหน่วย!AS99</f>
        <v>2728.74</v>
      </c>
      <c r="X108" s="209">
        <f>[5]คำนวณหน่วย!AV99</f>
        <v>539</v>
      </c>
      <c r="Y108" s="298">
        <f>[5]คำนวณหน่วย!AW99</f>
        <v>2371.6000000000004</v>
      </c>
      <c r="Z108" s="209">
        <f>[5]คำนวณหน่วย!AZ99</f>
        <v>817</v>
      </c>
      <c r="AA108" s="298">
        <f>[5]คำนวณหน่วย!BA99</f>
        <v>3570.29</v>
      </c>
      <c r="AB108" s="209">
        <f>[5]คำนวณหน่วย!BD99</f>
        <v>475</v>
      </c>
      <c r="AC108" s="298">
        <f>[5]คำนวณหน่วย!BE99</f>
        <v>2023.5</v>
      </c>
      <c r="AD108" s="272"/>
      <c r="AE108" s="273"/>
      <c r="AG108" s="273"/>
    </row>
    <row r="109" spans="1:35" x14ac:dyDescent="0.55000000000000004">
      <c r="A109" s="299">
        <f>[5]ตารางจด!A100</f>
        <v>79</v>
      </c>
      <c r="B109" s="397" t="str">
        <f>[5]ตารางจด!B100</f>
        <v>อาคารอบเมล็ดพันธุ์พืช (ไซโล)</v>
      </c>
      <c r="C109" s="392">
        <f>[5]ตารางจด!C100</f>
        <v>0</v>
      </c>
      <c r="D109" s="299">
        <f>[5]ตารางจด!D100</f>
        <v>1</v>
      </c>
      <c r="E109" s="300">
        <f>[5]ตารางจด!E100</f>
        <v>9856505</v>
      </c>
      <c r="F109" s="209">
        <f>[5]คำนวณหน่วย!L100</f>
        <v>0</v>
      </c>
      <c r="G109" s="298">
        <f>[5]คำนวณหน่วย!M100</f>
        <v>0</v>
      </c>
      <c r="H109" s="209">
        <f>[5]คำนวณหน่วย!P100</f>
        <v>0</v>
      </c>
      <c r="I109" s="298">
        <f>[5]คำนวณหน่วย!Q100</f>
        <v>0</v>
      </c>
      <c r="J109" s="209">
        <f>[5]คำนวณหน่วย!T100</f>
        <v>0</v>
      </c>
      <c r="K109" s="298">
        <f>[5]คำนวณหน่วย!U100</f>
        <v>0</v>
      </c>
      <c r="L109" s="209">
        <f>[5]คำนวณหน่วย!X100</f>
        <v>0</v>
      </c>
      <c r="M109" s="323">
        <f>[5]คำนวณหน่วย!Y100</f>
        <v>0</v>
      </c>
      <c r="N109" s="209">
        <f>[5]คำนวณหน่วย!AB100</f>
        <v>0</v>
      </c>
      <c r="O109" s="323">
        <f>[5]คำนวณหน่วย!AC100</f>
        <v>0</v>
      </c>
      <c r="P109" s="301">
        <f>[5]คำนวณหน่วย!AF100</f>
        <v>0</v>
      </c>
      <c r="Q109" s="323">
        <f>[5]คำนวณหน่วย!AG100</f>
        <v>0</v>
      </c>
      <c r="R109" s="209">
        <f>[5]คำนวณหน่วย!AJ100</f>
        <v>6</v>
      </c>
      <c r="S109" s="323">
        <f>[5]คำนวณหน่วย!AK100</f>
        <v>26.82</v>
      </c>
      <c r="T109" s="209">
        <f>[5]คำนวณหน่วย!AN100</f>
        <v>0</v>
      </c>
      <c r="U109" s="323">
        <f>[5]คำนวณหน่วย!AO100</f>
        <v>0</v>
      </c>
      <c r="V109" s="209">
        <f>[5]คำนวณหน่วย!AR100</f>
        <v>0</v>
      </c>
      <c r="W109" s="323">
        <f>[5]คำนวณหน่วย!AS100</f>
        <v>0</v>
      </c>
      <c r="X109" s="209">
        <f>[5]คำนวณหน่วย!AV100</f>
        <v>0</v>
      </c>
      <c r="Y109" s="298">
        <f>[5]คำนวณหน่วย!AW100</f>
        <v>0</v>
      </c>
      <c r="Z109" s="209">
        <f>[5]คำนวณหน่วย!AZ100</f>
        <v>0</v>
      </c>
      <c r="AA109" s="298">
        <f>[5]คำนวณหน่วย!BA100</f>
        <v>0</v>
      </c>
      <c r="AB109" s="209">
        <f>[5]คำนวณหน่วย!BD100</f>
        <v>0</v>
      </c>
      <c r="AC109" s="298">
        <f>[5]คำนวณหน่วย!BE100</f>
        <v>0</v>
      </c>
      <c r="AD109" s="272"/>
      <c r="AE109" s="273"/>
      <c r="AG109" s="273"/>
    </row>
    <row r="110" spans="1:35" x14ac:dyDescent="0.55000000000000004">
      <c r="A110" s="299">
        <f>[5]ตารางจด!A101</f>
        <v>80</v>
      </c>
      <c r="B110" s="397" t="str">
        <f>[5]ตารางจด!B101</f>
        <v>อาคารกำจร บุญแปง</v>
      </c>
      <c r="C110" s="392">
        <f>[5]ตารางจด!C101</f>
        <v>0</v>
      </c>
      <c r="D110" s="299">
        <f>[5]ตารางจด!D101</f>
        <v>50</v>
      </c>
      <c r="E110" s="300">
        <f>[5]ตารางจด!E101</f>
        <v>8313525</v>
      </c>
      <c r="F110" s="209">
        <f>[5]คำนวณหน่วย!L101</f>
        <v>600</v>
      </c>
      <c r="G110" s="298">
        <f>[5]คำนวณหน่วย!M101</f>
        <v>2556</v>
      </c>
      <c r="H110" s="209">
        <f>[5]คำนวณหน่วย!P101</f>
        <v>950</v>
      </c>
      <c r="I110" s="298">
        <f>[5]คำนวณหน่วย!Q101</f>
        <v>4151.5</v>
      </c>
      <c r="J110" s="209">
        <f>[5]คำนวณหน่วย!T101</f>
        <v>550</v>
      </c>
      <c r="K110" s="298">
        <f>[5]คำนวณหน่วย!U101</f>
        <v>2398</v>
      </c>
      <c r="L110" s="209">
        <f>[5]คำนวณหน่วย!X101</f>
        <v>600</v>
      </c>
      <c r="M110" s="323">
        <f>[5]คำนวณหน่วย!Y101</f>
        <v>2682</v>
      </c>
      <c r="N110" s="209">
        <f>[5]คำนวณหน่วย!AB101</f>
        <v>650</v>
      </c>
      <c r="O110" s="323">
        <f>[5]คำนวณหน่วย!AC101</f>
        <v>2853.5</v>
      </c>
      <c r="P110" s="301">
        <f>[5]คำนวณหน่วย!AF101</f>
        <v>750</v>
      </c>
      <c r="Q110" s="323">
        <f>[5]คำนวณหน่วย!AG101</f>
        <v>3262.4999999999995</v>
      </c>
      <c r="R110" s="209">
        <f>[5]คำนวณหน่วย!AJ101</f>
        <v>850</v>
      </c>
      <c r="S110" s="323">
        <f>[5]คำนวณหน่วย!AK101</f>
        <v>3799.5</v>
      </c>
      <c r="T110" s="209">
        <f>[5]คำนวณหน่วย!AN101</f>
        <v>1400</v>
      </c>
      <c r="U110" s="323">
        <f>[5]คำนวณหน่วย!AO101</f>
        <v>6132</v>
      </c>
      <c r="V110" s="209">
        <f>[5]คำนวณหน่วย!AR101</f>
        <v>150</v>
      </c>
      <c r="W110" s="323">
        <f>[5]คำนวณหน่วย!AS101</f>
        <v>657</v>
      </c>
      <c r="X110" s="209">
        <f>[5]คำนวณหน่วย!AV101</f>
        <v>1200</v>
      </c>
      <c r="Y110" s="298">
        <f>[5]คำนวณหน่วย!AW101</f>
        <v>5280</v>
      </c>
      <c r="Z110" s="209">
        <f>[5]คำนวณหน่วย!AZ101</f>
        <v>2400</v>
      </c>
      <c r="AA110" s="298">
        <f>[5]คำนวณหน่วย!BA101</f>
        <v>10488</v>
      </c>
      <c r="AB110" s="209">
        <f>[5]คำนวณหน่วย!BD101</f>
        <v>750</v>
      </c>
      <c r="AC110" s="298">
        <f>[5]คำนวณหน่วย!BE101</f>
        <v>3195</v>
      </c>
      <c r="AD110" s="272"/>
      <c r="AE110" s="273"/>
      <c r="AG110" s="273"/>
    </row>
    <row r="111" spans="1:35" x14ac:dyDescent="0.55000000000000004">
      <c r="A111" s="299">
        <f>[5]ตารางจด!A102</f>
        <v>81</v>
      </c>
      <c r="B111" s="397" t="str">
        <f>[5]ตารางจด!B102</f>
        <v>ฐานการเรียนรู้เห็ด</v>
      </c>
      <c r="C111" s="392">
        <f>[5]ตารางจด!C102</f>
        <v>0</v>
      </c>
      <c r="D111" s="299">
        <f>[5]ตารางจด!D102</f>
        <v>1</v>
      </c>
      <c r="E111" s="300">
        <f>[5]ตารางจด!E102</f>
        <v>8416887</v>
      </c>
      <c r="F111" s="209">
        <f>[5]คำนวณหน่วย!L102</f>
        <v>0</v>
      </c>
      <c r="G111" s="298">
        <f>[5]คำนวณหน่วย!M102</f>
        <v>0</v>
      </c>
      <c r="H111" s="209">
        <f>[5]คำนวณหน่วย!P102</f>
        <v>776</v>
      </c>
      <c r="I111" s="298">
        <f>[5]คำนวณหน่วย!Q102</f>
        <v>3391.12</v>
      </c>
      <c r="J111" s="209">
        <f>[5]คำนวณหน่วย!T102</f>
        <v>0</v>
      </c>
      <c r="K111" s="298">
        <f>[5]คำนวณหน่วย!U102</f>
        <v>0</v>
      </c>
      <c r="L111" s="209">
        <f>[5]คำนวณหน่วย!X102</f>
        <v>0</v>
      </c>
      <c r="M111" s="323">
        <f>[5]คำนวณหน่วย!Y102</f>
        <v>0</v>
      </c>
      <c r="N111" s="209">
        <f>[5]คำนวณหน่วย!AB102</f>
        <v>1945</v>
      </c>
      <c r="O111" s="323">
        <f>[5]คำนวณหน่วย!AC102</f>
        <v>8538.5499999999993</v>
      </c>
      <c r="P111" s="301">
        <f>[5]คำนวณหน่วย!AF102</f>
        <v>0</v>
      </c>
      <c r="Q111" s="323">
        <f>[5]คำนวณหน่วย!AG102</f>
        <v>0</v>
      </c>
      <c r="R111" s="209">
        <f>[5]คำนวณหน่วย!AJ102</f>
        <v>1406</v>
      </c>
      <c r="S111" s="323">
        <f>[5]คำนวณหน่วย!AK102</f>
        <v>6284.82</v>
      </c>
      <c r="T111" s="209">
        <f>[5]คำนวณหน่วย!AN102</f>
        <v>0</v>
      </c>
      <c r="U111" s="323">
        <f>[5]คำนวณหน่วย!AO102</f>
        <v>0</v>
      </c>
      <c r="V111" s="209">
        <f>[5]คำนวณหน่วย!AR102</f>
        <v>0</v>
      </c>
      <c r="W111" s="323">
        <f>[5]คำนวณหน่วย!AS102</f>
        <v>0</v>
      </c>
      <c r="X111" s="209">
        <f>[5]คำนวณหน่วย!AV102</f>
        <v>0</v>
      </c>
      <c r="Y111" s="298">
        <f>[5]คำนวณหน่วย!AW102</f>
        <v>0</v>
      </c>
      <c r="Z111" s="209">
        <f>[5]คำนวณหน่วย!AZ102</f>
        <v>1823</v>
      </c>
      <c r="AA111" s="298">
        <f>[5]คำนวณหน่วย!BA102</f>
        <v>7966.51</v>
      </c>
      <c r="AB111" s="209">
        <f>[5]คำนวณหน่วย!BD102</f>
        <v>0</v>
      </c>
      <c r="AC111" s="298">
        <f>[5]คำนวณหน่วย!BE102</f>
        <v>0</v>
      </c>
      <c r="AD111" s="272"/>
      <c r="AE111" s="273"/>
      <c r="AG111" s="273"/>
    </row>
    <row r="112" spans="1:35" x14ac:dyDescent="0.55000000000000004">
      <c r="A112" s="299">
        <f>[5]ตารางจด!A103</f>
        <v>82</v>
      </c>
      <c r="B112" s="397" t="str">
        <f>[5]ตารางจด!B103</f>
        <v>อาคารเนื้อเยื่อ มิเตอร์ตัวที่ 1</v>
      </c>
      <c r="C112" s="392">
        <f>[5]ตารางจด!C103</f>
        <v>0</v>
      </c>
      <c r="D112" s="299">
        <f>[5]ตารางจด!D103</f>
        <v>80</v>
      </c>
      <c r="E112" s="300">
        <f>[5]ตารางจด!E103</f>
        <v>8488561</v>
      </c>
      <c r="F112" s="209">
        <f>[5]คำนวณหน่วย!L103</f>
        <v>800</v>
      </c>
      <c r="G112" s="298">
        <f>[5]คำนวณหน่วย!M103</f>
        <v>3408</v>
      </c>
      <c r="H112" s="209">
        <f>[5]คำนวณหน่วย!P103</f>
        <v>560</v>
      </c>
      <c r="I112" s="298">
        <f>[5]คำนวณหน่วย!Q103</f>
        <v>2447.2000000000003</v>
      </c>
      <c r="J112" s="209">
        <f>[5]คำนวณหน่วย!T103</f>
        <v>560</v>
      </c>
      <c r="K112" s="298">
        <f>[5]คำนวณหน่วย!U103</f>
        <v>2441.6000000000004</v>
      </c>
      <c r="L112" s="209">
        <f>[5]คำนวณหน่วย!X103</f>
        <v>640</v>
      </c>
      <c r="M112" s="323">
        <f>[5]คำนวณหน่วย!Y103</f>
        <v>2860.7999999999997</v>
      </c>
      <c r="N112" s="209">
        <f>[5]คำนวณหน่วย!AB103</f>
        <v>1200</v>
      </c>
      <c r="O112" s="323">
        <f>[5]คำนวณหน่วย!AC103</f>
        <v>5268</v>
      </c>
      <c r="P112" s="301">
        <f>[5]คำนวณหน่วย!AF103</f>
        <v>1360</v>
      </c>
      <c r="Q112" s="323">
        <f>[5]คำนวณหน่วย!AG103</f>
        <v>5915.9999999999991</v>
      </c>
      <c r="R112" s="209">
        <f>[5]คำนวณหน่วย!AJ103</f>
        <v>1680</v>
      </c>
      <c r="S112" s="323">
        <f>[5]คำนวณหน่วย!AK103</f>
        <v>7509.5999999999995</v>
      </c>
      <c r="T112" s="209">
        <f>[5]คำนวณหน่วย!AN103</f>
        <v>1520</v>
      </c>
      <c r="U112" s="323">
        <f>[5]คำนวณหน่วย!AO103</f>
        <v>6657.5999999999995</v>
      </c>
      <c r="V112" s="209">
        <f>[5]คำนวณหน่วย!AR103</f>
        <v>1440</v>
      </c>
      <c r="W112" s="323">
        <f>[5]คำนวณหน่วย!AS103</f>
        <v>6307.2</v>
      </c>
      <c r="X112" s="209">
        <f>[5]คำนวณหน่วย!AV103</f>
        <v>2800</v>
      </c>
      <c r="Y112" s="298">
        <f>[5]คำนวณหน่วย!AW103</f>
        <v>12320.000000000002</v>
      </c>
      <c r="Z112" s="209">
        <f>[5]คำนวณหน่วย!AZ103</f>
        <v>160</v>
      </c>
      <c r="AA112" s="298">
        <f>[5]คำนวณหน่วย!BA103</f>
        <v>699.2</v>
      </c>
      <c r="AB112" s="209">
        <f>[5]คำนวณหน่วย!BD103</f>
        <v>1280</v>
      </c>
      <c r="AC112" s="298">
        <f>[5]คำนวณหน่วย!BE103</f>
        <v>5452.7999999999993</v>
      </c>
      <c r="AD112" s="272"/>
      <c r="AE112" s="273"/>
      <c r="AG112" s="273"/>
    </row>
    <row r="113" spans="1:35" x14ac:dyDescent="0.55000000000000004">
      <c r="A113" s="299">
        <f>[5]ตารางจด!A104</f>
        <v>83</v>
      </c>
      <c r="B113" s="397" t="str">
        <f>[5]ตารางจด!B104</f>
        <v>อาคารเนื้อเยื่อ มิเตอร์ตัวที่ 2</v>
      </c>
      <c r="C113" s="392">
        <f>[5]ตารางจด!C104</f>
        <v>0</v>
      </c>
      <c r="D113" s="299">
        <f>[5]ตารางจด!D104</f>
        <v>20</v>
      </c>
      <c r="E113" s="300">
        <f>[5]ตารางจด!E104</f>
        <v>8419210</v>
      </c>
      <c r="F113" s="209">
        <f>[5]คำนวณหน่วย!L104</f>
        <v>692.00000000000728</v>
      </c>
      <c r="G113" s="298">
        <f>[5]คำนวณหน่วย!M104</f>
        <v>2947.920000000031</v>
      </c>
      <c r="H113" s="209">
        <f>[5]คำนวณหน่วย!P104</f>
        <v>1073.9999999999964</v>
      </c>
      <c r="I113" s="298">
        <f>[5]คำนวณหน่วย!Q104</f>
        <v>4693.3799999999846</v>
      </c>
      <c r="J113" s="209">
        <f>[5]คำนวณหน่วย!T104</f>
        <v>1000</v>
      </c>
      <c r="K113" s="298">
        <f>[5]คำนวณหน่วย!U104</f>
        <v>4360</v>
      </c>
      <c r="L113" s="209">
        <f>[5]คำนวณหน่วย!X104</f>
        <v>1280</v>
      </c>
      <c r="M113" s="323">
        <f>[5]คำนวณหน่วย!Y104</f>
        <v>5721.5999999999995</v>
      </c>
      <c r="N113" s="209">
        <f>[5]คำนวณหน่วย!AB104</f>
        <v>1100</v>
      </c>
      <c r="O113" s="323">
        <f>[5]คำนวณหน่วย!AC104</f>
        <v>4829</v>
      </c>
      <c r="P113" s="301">
        <f>[5]คำนวณหน่วย!AF104</f>
        <v>1000</v>
      </c>
      <c r="Q113" s="323">
        <f>[5]คำนวณหน่วย!AG104</f>
        <v>4350</v>
      </c>
      <c r="R113" s="209">
        <f>[5]คำนวณหน่วย!AJ104</f>
        <v>1000</v>
      </c>
      <c r="S113" s="323">
        <f>[5]คำนวณหน่วย!AK104</f>
        <v>4470</v>
      </c>
      <c r="T113" s="209">
        <f>[5]คำนวณหน่วย!AN104</f>
        <v>900</v>
      </c>
      <c r="U113" s="323">
        <f>[5]คำนวณหน่วย!AO104</f>
        <v>3942</v>
      </c>
      <c r="V113" s="209">
        <f>[5]คำนวณหน่วย!AR104</f>
        <v>900</v>
      </c>
      <c r="W113" s="323">
        <f>[5]คำนวณหน่วย!AS104</f>
        <v>3942</v>
      </c>
      <c r="X113" s="209">
        <f>[5]คำนวณหน่วย!AV104</f>
        <v>860</v>
      </c>
      <c r="Y113" s="298">
        <f>[5]คำนวณหน่วย!AW104</f>
        <v>3784.0000000000005</v>
      </c>
      <c r="Z113" s="209">
        <f>[5]คำนวณหน่วย!AZ104</f>
        <v>920</v>
      </c>
      <c r="AA113" s="298">
        <f>[5]คำนวณหน่วย!BA104</f>
        <v>4020.4</v>
      </c>
      <c r="AB113" s="209">
        <f>[5]คำนวณหน่วย!BD104</f>
        <v>600</v>
      </c>
      <c r="AC113" s="298">
        <f>[5]คำนวณหน่วย!BE104</f>
        <v>2556</v>
      </c>
      <c r="AD113" s="272"/>
      <c r="AE113" s="273"/>
      <c r="AG113" s="273"/>
    </row>
    <row r="114" spans="1:35" x14ac:dyDescent="0.55000000000000004">
      <c r="A114" s="299">
        <f>[5]ตารางจด!A105</f>
        <v>84</v>
      </c>
      <c r="B114" s="397" t="str">
        <f>[5]ตารางจด!B105</f>
        <v>อาคารปฏิบัติการพืชผัก</v>
      </c>
      <c r="C114" s="392">
        <f>[5]ตารางจด!C105</f>
        <v>0</v>
      </c>
      <c r="D114" s="299">
        <f>[5]ตารางจด!D105</f>
        <v>1</v>
      </c>
      <c r="E114" s="300">
        <f>[5]ตารางจด!E105</f>
        <v>8142069</v>
      </c>
      <c r="F114" s="209">
        <f>[5]คำนวณหน่วย!L105</f>
        <v>11</v>
      </c>
      <c r="G114" s="298">
        <f>[5]คำนวณหน่วย!M105</f>
        <v>46.86</v>
      </c>
      <c r="H114" s="209">
        <f>[5]คำนวณหน่วย!P105</f>
        <v>16</v>
      </c>
      <c r="I114" s="298">
        <f>[5]คำนวณหน่วย!Q105</f>
        <v>69.92</v>
      </c>
      <c r="J114" s="209">
        <f>[5]คำนวณหน่วย!T105</f>
        <v>18</v>
      </c>
      <c r="K114" s="298">
        <f>[5]คำนวณหน่วย!U105</f>
        <v>78.48</v>
      </c>
      <c r="L114" s="209">
        <f>[5]คำนวณหน่วย!X105</f>
        <v>12</v>
      </c>
      <c r="M114" s="323">
        <f>[5]คำนวณหน่วย!Y105</f>
        <v>53.64</v>
      </c>
      <c r="N114" s="209">
        <f>[5]คำนวณหน่วย!AB105</f>
        <v>14</v>
      </c>
      <c r="O114" s="323">
        <f>[5]คำนวณหน่วย!AC105</f>
        <v>61.459999999999994</v>
      </c>
      <c r="P114" s="301">
        <f>[5]คำนวณหน่วย!AF105</f>
        <v>14</v>
      </c>
      <c r="Q114" s="323">
        <f>[5]คำนวณหน่วย!AG105</f>
        <v>60.899999999999991</v>
      </c>
      <c r="R114" s="209">
        <f>[5]คำนวณหน่วย!AJ105</f>
        <v>20</v>
      </c>
      <c r="S114" s="323">
        <f>[5]คำนวณหน่วย!AK105</f>
        <v>89.399999999999991</v>
      </c>
      <c r="T114" s="209">
        <f>[5]คำนวณหน่วย!AN105</f>
        <v>20</v>
      </c>
      <c r="U114" s="323">
        <f>[5]คำนวณหน่วย!AO105</f>
        <v>87.6</v>
      </c>
      <c r="V114" s="209">
        <f>[5]คำนวณหน่วย!AR105</f>
        <v>24</v>
      </c>
      <c r="W114" s="323">
        <f>[5]คำนวณหน่วย!AS105</f>
        <v>105.12</v>
      </c>
      <c r="X114" s="209">
        <f>[5]คำนวณหน่วย!AV105</f>
        <v>20</v>
      </c>
      <c r="Y114" s="298">
        <f>[5]คำนวณหน่วย!AW105</f>
        <v>88</v>
      </c>
      <c r="Z114" s="209">
        <f>[5]คำนวณหน่วย!AZ105</f>
        <v>14</v>
      </c>
      <c r="AA114" s="298">
        <f>[5]คำนวณหน่วย!BA105</f>
        <v>61.18</v>
      </c>
      <c r="AB114" s="209">
        <f>[5]คำนวณหน่วย!BD105</f>
        <v>13</v>
      </c>
      <c r="AC114" s="298">
        <f>[5]คำนวณหน่วย!BE105</f>
        <v>55.379999999999995</v>
      </c>
      <c r="AD114" s="272"/>
      <c r="AE114" s="273"/>
      <c r="AG114" s="273"/>
    </row>
    <row r="115" spans="1:35" x14ac:dyDescent="0.55000000000000004">
      <c r="A115" s="299">
        <f>[5]ตารางจด!A106</f>
        <v>85</v>
      </c>
      <c r="B115" s="397" t="str">
        <f>[5]ตารางจด!B106</f>
        <v>อาคารจัดเก็บวัสดุพืชผัก</v>
      </c>
      <c r="C115" s="392">
        <f>[5]ตารางจด!C106</f>
        <v>0</v>
      </c>
      <c r="D115" s="299">
        <f>[5]ตารางจด!D106</f>
        <v>1</v>
      </c>
      <c r="E115" s="300">
        <f>[5]ตารางจด!E106</f>
        <v>8417059</v>
      </c>
      <c r="F115" s="209">
        <f>[5]คำนวณหน่วย!L106</f>
        <v>0</v>
      </c>
      <c r="G115" s="298">
        <f>[5]คำนวณหน่วย!M106</f>
        <v>0</v>
      </c>
      <c r="H115" s="209">
        <f>[5]คำนวณหน่วย!P106</f>
        <v>0</v>
      </c>
      <c r="I115" s="298">
        <f>[5]คำนวณหน่วย!Q106</f>
        <v>0</v>
      </c>
      <c r="J115" s="209">
        <f>[5]คำนวณหน่วย!T106</f>
        <v>0</v>
      </c>
      <c r="K115" s="298">
        <f>[5]คำนวณหน่วย!U106</f>
        <v>0</v>
      </c>
      <c r="L115" s="209">
        <f>[5]คำนวณหน่วย!X106</f>
        <v>0</v>
      </c>
      <c r="M115" s="323">
        <f>[5]คำนวณหน่วย!Y106</f>
        <v>0</v>
      </c>
      <c r="N115" s="209">
        <f>[5]คำนวณหน่วย!AB106</f>
        <v>0</v>
      </c>
      <c r="O115" s="323">
        <f>[5]คำนวณหน่วย!AC106</f>
        <v>0</v>
      </c>
      <c r="P115" s="301">
        <f>[5]คำนวณหน่วย!AF106</f>
        <v>0</v>
      </c>
      <c r="Q115" s="323">
        <f>[5]คำนวณหน่วย!AG106</f>
        <v>0</v>
      </c>
      <c r="R115" s="209">
        <f>[5]คำนวณหน่วย!AJ106</f>
        <v>541</v>
      </c>
      <c r="S115" s="323">
        <f>[5]คำนวณหน่วย!AK106</f>
        <v>2418.27</v>
      </c>
      <c r="T115" s="209">
        <f>[5]คำนวณหน่วย!AN106</f>
        <v>0</v>
      </c>
      <c r="U115" s="323">
        <f>[5]คำนวณหน่วย!AO106</f>
        <v>0</v>
      </c>
      <c r="V115" s="209">
        <f>[5]คำนวณหน่วย!AR106</f>
        <v>0</v>
      </c>
      <c r="W115" s="323">
        <f>[5]คำนวณหน่วย!AS106</f>
        <v>0</v>
      </c>
      <c r="X115" s="209">
        <f>[5]คำนวณหน่วย!AV106</f>
        <v>0</v>
      </c>
      <c r="Y115" s="298">
        <f>[5]คำนวณหน่วย!AW106</f>
        <v>0</v>
      </c>
      <c r="Z115" s="209">
        <f>[5]คำนวณหน่วย!AZ106</f>
        <v>0</v>
      </c>
      <c r="AA115" s="298">
        <f>[5]คำนวณหน่วย!BA106</f>
        <v>0</v>
      </c>
      <c r="AB115" s="209">
        <f>[5]คำนวณหน่วย!BD106</f>
        <v>0</v>
      </c>
      <c r="AC115" s="298">
        <f>[5]คำนวณหน่วย!BE106</f>
        <v>0</v>
      </c>
      <c r="AD115" s="272"/>
      <c r="AE115" s="273"/>
      <c r="AG115" s="273"/>
    </row>
    <row r="116" spans="1:35" x14ac:dyDescent="0.55000000000000004">
      <c r="A116" s="299">
        <f>[5]ตารางจด!A107</f>
        <v>85</v>
      </c>
      <c r="B116" s="397" t="str">
        <f>[5]ตารางจด!B107</f>
        <v>อาคารสำนักงานพืชผัก</v>
      </c>
      <c r="C116" s="392">
        <f>[5]ตารางจด!C107</f>
        <v>0</v>
      </c>
      <c r="D116" s="299">
        <f>[5]ตารางจด!D107</f>
        <v>1</v>
      </c>
      <c r="E116" s="300">
        <f>[5]ตารางจด!E107</f>
        <v>13070991</v>
      </c>
      <c r="F116" s="209" t="str">
        <f>[5]คำนวณหน่วย!L107</f>
        <v>เสีย</v>
      </c>
      <c r="G116" s="298" t="str">
        <f>[5]คำนวณหน่วย!M107</f>
        <v>เสีย</v>
      </c>
      <c r="H116" s="209" t="str">
        <f>[5]คำนวณหน่วย!P107</f>
        <v>เสีย</v>
      </c>
      <c r="I116" s="298" t="str">
        <f>[5]คำนวณหน่วย!Q107</f>
        <v>เสีย</v>
      </c>
      <c r="J116" s="209" t="str">
        <f>[5]คำนวณหน่วย!T107</f>
        <v>เสีย</v>
      </c>
      <c r="K116" s="298" t="str">
        <f>[5]คำนวณหน่วย!U107</f>
        <v>เสีย</v>
      </c>
      <c r="L116" s="209" t="str">
        <f>[5]คำนวณหน่วย!X107</f>
        <v>เสีย</v>
      </c>
      <c r="M116" s="323" t="str">
        <f>[5]คำนวณหน่วย!Y107</f>
        <v>เสีย</v>
      </c>
      <c r="N116" s="209" t="str">
        <f>[5]คำนวณหน่วย!AB107</f>
        <v>เสีย</v>
      </c>
      <c r="O116" s="323" t="str">
        <f>[5]คำนวณหน่วย!AC107</f>
        <v>เสีย</v>
      </c>
      <c r="P116" s="301" t="str">
        <f>[5]คำนวณหน่วย!AF107</f>
        <v>เสีย</v>
      </c>
      <c r="Q116" s="323" t="str">
        <f>[5]คำนวณหน่วย!AG107</f>
        <v>เสีย</v>
      </c>
      <c r="R116" s="209" t="str">
        <f>[5]คำนวณหน่วย!AJ107</f>
        <v>เสีย</v>
      </c>
      <c r="S116" s="323" t="str">
        <f>[5]คำนวณหน่วย!AK107</f>
        <v>เสีย</v>
      </c>
      <c r="T116" s="209" t="str">
        <f>[5]คำนวณหน่วย!AN107</f>
        <v>เสีย</v>
      </c>
      <c r="U116" s="323" t="str">
        <f>[5]คำนวณหน่วย!AO107</f>
        <v>เสีย</v>
      </c>
      <c r="V116" s="209" t="str">
        <f>[5]คำนวณหน่วย!AR107</f>
        <v>เสีย</v>
      </c>
      <c r="W116" s="323" t="str">
        <f>[5]คำนวณหน่วย!AS107</f>
        <v>เสีย</v>
      </c>
      <c r="X116" s="209" t="str">
        <f>[5]คำนวณหน่วย!AV107</f>
        <v>เสีย</v>
      </c>
      <c r="Y116" s="298" t="str">
        <f>[5]คำนวณหน่วย!AW107</f>
        <v>เสีย</v>
      </c>
      <c r="Z116" s="209" t="str">
        <f>[5]คำนวณหน่วย!AZ107</f>
        <v>เสีย</v>
      </c>
      <c r="AA116" s="298" t="str">
        <f>[5]คำนวณหน่วย!BA107</f>
        <v>เสีย</v>
      </c>
      <c r="AB116" s="209" t="str">
        <f>[5]คำนวณหน่วย!BD107</f>
        <v>เสีย</v>
      </c>
      <c r="AC116" s="298" t="str">
        <f>[5]คำนวณหน่วย!BE107</f>
        <v>เสีย</v>
      </c>
      <c r="AD116" s="272"/>
      <c r="AE116" s="273"/>
      <c r="AG116" s="273"/>
    </row>
    <row r="117" spans="1:35" x14ac:dyDescent="0.55000000000000004">
      <c r="A117" s="299">
        <f>[5]ตารางจด!A108</f>
        <v>87</v>
      </c>
      <c r="B117" s="397" t="str">
        <f>[5]ตารางจด!B108</f>
        <v>โรงเรือนพืชผัก 1</v>
      </c>
      <c r="C117" s="392">
        <f>[5]ตารางจด!C108</f>
        <v>0</v>
      </c>
      <c r="D117" s="299">
        <f>[5]ตารางจด!D108</f>
        <v>1</v>
      </c>
      <c r="E117" s="300">
        <f>[5]ตารางจด!E108</f>
        <v>1105255</v>
      </c>
      <c r="F117" s="209">
        <f>[5]คำนวณหน่วย!L108</f>
        <v>978</v>
      </c>
      <c r="G117" s="298">
        <f>[5]คำนวณหน่วย!M108</f>
        <v>4166.28</v>
      </c>
      <c r="H117" s="209">
        <f>[5]คำนวณหน่วย!P108</f>
        <v>2838</v>
      </c>
      <c r="I117" s="298">
        <f>[5]คำนวณหน่วย!Q108</f>
        <v>12402.06</v>
      </c>
      <c r="J117" s="209">
        <f>[5]คำนวณหน่วย!T108</f>
        <v>3140</v>
      </c>
      <c r="K117" s="298">
        <f>[5]คำนวณหน่วย!U108</f>
        <v>13690.400000000001</v>
      </c>
      <c r="L117" s="209">
        <f>[5]คำนวณหน่วย!X108</f>
        <v>5021</v>
      </c>
      <c r="M117" s="323">
        <f>[5]คำนวณหน่วย!Y108</f>
        <v>22443.87</v>
      </c>
      <c r="N117" s="209">
        <f>[5]คำนวณหน่วย!AB108</f>
        <v>4141</v>
      </c>
      <c r="O117" s="323">
        <f>[5]คำนวณหน่วย!AC108</f>
        <v>18178.989999999998</v>
      </c>
      <c r="P117" s="301">
        <f>[5]คำนวณหน่วย!AF108</f>
        <v>4162</v>
      </c>
      <c r="Q117" s="323">
        <f>[5]คำนวณหน่วย!AG108</f>
        <v>18104.699999999997</v>
      </c>
      <c r="R117" s="209">
        <f>[5]คำนวณหน่วย!AJ108</f>
        <v>3710</v>
      </c>
      <c r="S117" s="323">
        <f>[5]คำนวณหน่วย!AK108</f>
        <v>16583.7</v>
      </c>
      <c r="T117" s="209">
        <f>[5]คำนวณหน่วย!AN108</f>
        <v>3457</v>
      </c>
      <c r="U117" s="323">
        <f>[5]คำนวณหน่วย!AO108</f>
        <v>15141.66</v>
      </c>
      <c r="V117" s="209">
        <f>[5]คำนวณหน่วย!AR108</f>
        <v>3638</v>
      </c>
      <c r="W117" s="323">
        <f>[5]คำนวณหน่วย!AS108</f>
        <v>15934.44</v>
      </c>
      <c r="X117" s="209">
        <f>[5]คำนวณหน่วย!AV108</f>
        <v>2702</v>
      </c>
      <c r="Y117" s="298">
        <f>[5]คำนวณหน่วย!AW108</f>
        <v>11888.800000000001</v>
      </c>
      <c r="Z117" s="209">
        <f>[5]คำนวณหน่วย!AZ108</f>
        <v>329</v>
      </c>
      <c r="AA117" s="298">
        <f>[5]คำนวณหน่วย!BA108</f>
        <v>1437.73</v>
      </c>
      <c r="AB117" s="209">
        <f>[5]คำนวณหน่วย!BD108</f>
        <v>0</v>
      </c>
      <c r="AC117" s="298">
        <f>[5]คำนวณหน่วย!BE108</f>
        <v>0</v>
      </c>
      <c r="AD117" s="272"/>
      <c r="AE117" s="273"/>
      <c r="AG117" s="273"/>
    </row>
    <row r="118" spans="1:35" x14ac:dyDescent="0.55000000000000004">
      <c r="A118" s="299">
        <f>[5]ตารางจด!A109</f>
        <v>88</v>
      </c>
      <c r="B118" s="397" t="str">
        <f>[5]ตารางจด!B109</f>
        <v>โรงเรือนพืชผัก 2</v>
      </c>
      <c r="C118" s="392">
        <f>[5]ตารางจด!C109</f>
        <v>0</v>
      </c>
      <c r="D118" s="299">
        <f>[5]ตารางจด!D109</f>
        <v>1</v>
      </c>
      <c r="E118" s="300">
        <f>[5]ตารางจด!E109</f>
        <v>8006721</v>
      </c>
      <c r="F118" s="209">
        <f>[5]คำนวณหน่วย!L109</f>
        <v>3881</v>
      </c>
      <c r="G118" s="298">
        <f>[5]คำนวณหน่วย!M109</f>
        <v>16533.059999999998</v>
      </c>
      <c r="H118" s="209">
        <f>[5]คำนวณหน่วย!P109</f>
        <v>3955.4000000000015</v>
      </c>
      <c r="I118" s="298">
        <f>[5]คำนวณหน่วย!Q109</f>
        <v>17285.098000000005</v>
      </c>
      <c r="J118" s="209">
        <f>[5]คำนวณหน่วย!T109</f>
        <v>1985.5999999999985</v>
      </c>
      <c r="K118" s="298">
        <f>[5]คำนวณหน่วย!U109</f>
        <v>8657.2159999999949</v>
      </c>
      <c r="L118" s="209">
        <f>[5]คำนวณหน่วย!X109</f>
        <v>1701</v>
      </c>
      <c r="M118" s="323">
        <f>[5]คำนวณหน่วย!Y109</f>
        <v>7603.4699999999993</v>
      </c>
      <c r="N118" s="209">
        <f>[5]คำนวณหน่วย!AB109</f>
        <v>0</v>
      </c>
      <c r="O118" s="323">
        <f>[5]คำนวณหน่วย!AC109</f>
        <v>0</v>
      </c>
      <c r="P118" s="301">
        <f>[5]คำนวณหน่วย!AF109</f>
        <v>3656</v>
      </c>
      <c r="Q118" s="323">
        <f>[5]คำนวณหน่วย!AG109</f>
        <v>15903.599999999999</v>
      </c>
      <c r="R118" s="209">
        <f>[5]คำนวณหน่วย!AJ109</f>
        <v>3512</v>
      </c>
      <c r="S118" s="323">
        <f>[5]คำนวณหน่วย!AK109</f>
        <v>15698.64</v>
      </c>
      <c r="T118" s="209">
        <f>[5]คำนวณหน่วย!AN109</f>
        <v>3515</v>
      </c>
      <c r="U118" s="323">
        <f>[5]คำนวณหน่วย!AO109</f>
        <v>15395.699999999999</v>
      </c>
      <c r="V118" s="209">
        <f>[5]คำนวณหน่วย!AR109</f>
        <v>3793</v>
      </c>
      <c r="W118" s="323">
        <f>[5]คำนวณหน่วย!AS109</f>
        <v>16613.34</v>
      </c>
      <c r="X118" s="209">
        <f>[5]คำนวณหน่วย!AV109</f>
        <v>2927</v>
      </c>
      <c r="Y118" s="298">
        <f>[5]คำนวณหน่วย!AW109</f>
        <v>12878.800000000001</v>
      </c>
      <c r="Z118" s="209">
        <f>[5]คำนวณหน่วย!AZ109</f>
        <v>2697</v>
      </c>
      <c r="AA118" s="298">
        <f>[5]คำนวณหน่วย!BA109</f>
        <v>11785.89</v>
      </c>
      <c r="AB118" s="209">
        <f>[5]คำนวณหน่วย!BD109</f>
        <v>1760</v>
      </c>
      <c r="AC118" s="298">
        <f>[5]คำนวณหน่วย!BE109</f>
        <v>7497.5999999999995</v>
      </c>
      <c r="AD118" s="272"/>
      <c r="AE118" s="273"/>
      <c r="AG118" s="273"/>
    </row>
    <row r="119" spans="1:35" x14ac:dyDescent="0.55000000000000004">
      <c r="A119" s="299">
        <f>[5]ตารางจด!A110</f>
        <v>89</v>
      </c>
      <c r="B119" s="397" t="str">
        <f>[5]ตารางจด!B110</f>
        <v>ฐานการเรียนรู้การผลิตเห็ดเศรษฐกิจ</v>
      </c>
      <c r="C119" s="392">
        <f>[5]ตารางจด!C110</f>
        <v>0</v>
      </c>
      <c r="D119" s="299">
        <f>[5]ตารางจด!D110</f>
        <v>1</v>
      </c>
      <c r="E119" s="300">
        <f>[5]ตารางจด!E110</f>
        <v>0</v>
      </c>
      <c r="F119" s="209">
        <f>[5]คำนวณหน่วย!L110</f>
        <v>126</v>
      </c>
      <c r="G119" s="298">
        <f>[5]คำนวณหน่วย!M110</f>
        <v>536.76</v>
      </c>
      <c r="H119" s="209">
        <f>[5]คำนวณหน่วย!P110</f>
        <v>187</v>
      </c>
      <c r="I119" s="298">
        <f>[5]คำนวณหน่วย!Q110</f>
        <v>817.19</v>
      </c>
      <c r="J119" s="209">
        <f>[5]คำนวณหน่วย!T110</f>
        <v>172</v>
      </c>
      <c r="K119" s="298">
        <f>[5]คำนวณหน่วย!U110</f>
        <v>749.92000000000007</v>
      </c>
      <c r="L119" s="209">
        <f>[5]คำนวณหน่วย!X110</f>
        <v>149</v>
      </c>
      <c r="M119" s="323">
        <f>[5]คำนวณหน่วย!Y110</f>
        <v>666.03</v>
      </c>
      <c r="N119" s="209">
        <f>[5]คำนวณหน่วย!AB110</f>
        <v>137</v>
      </c>
      <c r="O119" s="323">
        <f>[5]คำนวณหน่วย!AC110</f>
        <v>601.42999999999995</v>
      </c>
      <c r="P119" s="301">
        <f>[5]คำนวณหน่วย!AF110</f>
        <v>138</v>
      </c>
      <c r="Q119" s="323">
        <f>[5]คำนวณหน่วย!AG110</f>
        <v>600.29999999999995</v>
      </c>
      <c r="R119" s="209">
        <f>[5]คำนวณหน่วย!AJ110</f>
        <v>131</v>
      </c>
      <c r="S119" s="323">
        <f>[5]คำนวณหน่วย!AK110</f>
        <v>585.56999999999994</v>
      </c>
      <c r="T119" s="209">
        <f>[5]คำนวณหน่วย!AN110</f>
        <v>178</v>
      </c>
      <c r="U119" s="323">
        <f>[5]คำนวณหน่วย!AO110</f>
        <v>779.64</v>
      </c>
      <c r="V119" s="209">
        <f>[5]คำนวณหน่วย!AR110</f>
        <v>249</v>
      </c>
      <c r="W119" s="323">
        <f>[5]คำนวณหน่วย!AS110</f>
        <v>1090.6199999999999</v>
      </c>
      <c r="X119" s="209">
        <f>[5]คำนวณหน่วย!AV110</f>
        <v>175</v>
      </c>
      <c r="Y119" s="298">
        <f>[5]คำนวณหน่วย!AW110</f>
        <v>770.00000000000011</v>
      </c>
      <c r="Z119" s="209">
        <f>[5]คำนวณหน่วย!AZ110</f>
        <v>148</v>
      </c>
      <c r="AA119" s="298">
        <f>[5]คำนวณหน่วย!BA110</f>
        <v>646.76</v>
      </c>
      <c r="AB119" s="209">
        <f>[5]คำนวณหน่วย!BD110</f>
        <v>132</v>
      </c>
      <c r="AC119" s="298">
        <f>[5]คำนวณหน่วย!BE110</f>
        <v>562.31999999999994</v>
      </c>
      <c r="AD119" s="272"/>
      <c r="AE119" s="273"/>
      <c r="AG119" s="273"/>
      <c r="AH119" s="273"/>
      <c r="AI119" s="273"/>
    </row>
    <row r="120" spans="1:35" x14ac:dyDescent="0.55000000000000004">
      <c r="A120" s="299">
        <f>[5]ตารางจด!A111</f>
        <v>90</v>
      </c>
      <c r="B120" s="397" t="str">
        <f>[5]ตารางจด!B111</f>
        <v>โรงเรือนเพาะเมล็ดพันธ์และขยายพันธุ์ไม้ดอกไม้ประดับ</v>
      </c>
      <c r="C120" s="392">
        <f>[5]ตารางจด!C111</f>
        <v>0</v>
      </c>
      <c r="D120" s="299">
        <f>[5]ตารางจด!D111</f>
        <v>1</v>
      </c>
      <c r="E120" s="300">
        <f>[5]ตารางจด!E111</f>
        <v>8385459</v>
      </c>
      <c r="F120" s="209">
        <f>[5]คำนวณหน่วย!L111</f>
        <v>300</v>
      </c>
      <c r="G120" s="298">
        <f>[5]คำนวณหน่วย!M111</f>
        <v>1278</v>
      </c>
      <c r="H120" s="209">
        <f>[5]คำนวณหน่วย!P111</f>
        <v>380</v>
      </c>
      <c r="I120" s="298">
        <f>[5]คำนวณหน่วย!Q111</f>
        <v>1660.6000000000001</v>
      </c>
      <c r="J120" s="209">
        <f>[5]คำนวณหน่วย!T111</f>
        <v>202</v>
      </c>
      <c r="K120" s="298">
        <f>[5]คำนวณหน่วย!U111</f>
        <v>880.72</v>
      </c>
      <c r="L120" s="209">
        <f>[5]คำนวณหน่วย!X111</f>
        <v>117</v>
      </c>
      <c r="M120" s="323">
        <f>[5]คำนวณหน่วย!Y111</f>
        <v>522.99</v>
      </c>
      <c r="N120" s="209">
        <f>[5]คำนวณหน่วย!AB111</f>
        <v>77</v>
      </c>
      <c r="O120" s="323">
        <f>[5]คำนวณหน่วย!AC111</f>
        <v>338.03</v>
      </c>
      <c r="P120" s="301">
        <f>[5]คำนวณหน่วย!AF111</f>
        <v>106</v>
      </c>
      <c r="Q120" s="323">
        <f>[5]คำนวณหน่วย!AG111</f>
        <v>461.09999999999997</v>
      </c>
      <c r="R120" s="209">
        <f>[5]คำนวณหน่วย!AJ111</f>
        <v>118</v>
      </c>
      <c r="S120" s="323">
        <f>[5]คำนวณหน่วย!AK111</f>
        <v>527.45999999999992</v>
      </c>
      <c r="T120" s="209">
        <f>[5]คำนวณหน่วย!AN111</f>
        <v>161</v>
      </c>
      <c r="U120" s="323">
        <f>[5]คำนวณหน่วย!AO111</f>
        <v>705.18</v>
      </c>
      <c r="V120" s="209">
        <f>[5]คำนวณหน่วย!AR111</f>
        <v>137</v>
      </c>
      <c r="W120" s="323">
        <f>[5]คำนวณหน่วย!AS111</f>
        <v>600.05999999999995</v>
      </c>
      <c r="X120" s="209">
        <f>[5]คำนวณหน่วย!AV111</f>
        <v>88</v>
      </c>
      <c r="Y120" s="298">
        <f>[5]คำนวณหน่วย!AW111</f>
        <v>387.20000000000005</v>
      </c>
      <c r="Z120" s="209">
        <f>[5]คำนวณหน่วย!AZ111</f>
        <v>125</v>
      </c>
      <c r="AA120" s="298">
        <f>[5]คำนวณหน่วย!BA111</f>
        <v>546.25</v>
      </c>
      <c r="AB120" s="209">
        <f>[5]คำนวณหน่วย!BD111</f>
        <v>89</v>
      </c>
      <c r="AC120" s="298">
        <f>[5]คำนวณหน่วย!BE111</f>
        <v>379.14</v>
      </c>
      <c r="AD120" s="272"/>
      <c r="AE120" s="273"/>
      <c r="AG120" s="273"/>
    </row>
    <row r="121" spans="1:35" x14ac:dyDescent="0.55000000000000004">
      <c r="A121" s="299">
        <f>[5]ตารางจด!A112</f>
        <v>91</v>
      </c>
      <c r="B121" s="397" t="str">
        <f>[5]ตารางจด!B112</f>
        <v>อาคารเทคโนโลยีด้านการผลิตไม้ดอกไม้ประดับ</v>
      </c>
      <c r="C121" s="392">
        <f>[5]ตารางจด!C112</f>
        <v>0</v>
      </c>
      <c r="D121" s="299">
        <f>[5]ตารางจด!D112</f>
        <v>50</v>
      </c>
      <c r="E121" s="300">
        <f>[5]ตารางจด!E112</f>
        <v>8399218</v>
      </c>
      <c r="F121" s="209">
        <f>[5]คำนวณหน่วย!L112</f>
        <v>550</v>
      </c>
      <c r="G121" s="298">
        <f>[5]คำนวณหน่วย!M112</f>
        <v>2343</v>
      </c>
      <c r="H121" s="209">
        <f>[5]คำนวณหน่วย!P112</f>
        <v>800</v>
      </c>
      <c r="I121" s="298">
        <f>[5]คำนวณหน่วย!Q112</f>
        <v>3496</v>
      </c>
      <c r="J121" s="209">
        <f>[5]คำนวณหน่วย!T112</f>
        <v>850</v>
      </c>
      <c r="K121" s="298">
        <f>[5]คำนวณหน่วย!U112</f>
        <v>3706.0000000000005</v>
      </c>
      <c r="L121" s="209">
        <f>[5]คำนวณหน่วย!X112</f>
        <v>1200</v>
      </c>
      <c r="M121" s="323">
        <f>[5]คำนวณหน่วย!Y112</f>
        <v>5364</v>
      </c>
      <c r="N121" s="209">
        <f>[5]คำนวณหน่วย!AB112</f>
        <v>1900</v>
      </c>
      <c r="O121" s="323">
        <f>[5]คำนวณหน่วย!AC112</f>
        <v>8341</v>
      </c>
      <c r="P121" s="301">
        <f>[5]คำนวณหน่วย!AF112</f>
        <v>3500</v>
      </c>
      <c r="Q121" s="323">
        <f>[5]คำนวณหน่วย!AG112</f>
        <v>15224.999999999998</v>
      </c>
      <c r="R121" s="209">
        <f>[5]คำนวณหน่วย!AJ112</f>
        <v>4150</v>
      </c>
      <c r="S121" s="323">
        <f>[5]คำนวณหน่วย!AK112</f>
        <v>18550.5</v>
      </c>
      <c r="T121" s="209">
        <f>[5]คำนวณหน่วย!AN112</f>
        <v>3550</v>
      </c>
      <c r="U121" s="323">
        <f>[5]คำนวณหน่วย!AO112</f>
        <v>15549</v>
      </c>
      <c r="V121" s="209">
        <f>[5]คำนวณหน่วย!AR112</f>
        <v>2000</v>
      </c>
      <c r="W121" s="323">
        <f>[5]คำนวณหน่วย!AS112</f>
        <v>8760</v>
      </c>
      <c r="X121" s="209">
        <f>[5]คำนวณหน่วย!AV112</f>
        <v>1550</v>
      </c>
      <c r="Y121" s="298">
        <f>[5]คำนวณหน่วย!AW112</f>
        <v>6820.0000000000009</v>
      </c>
      <c r="Z121" s="209">
        <f>[5]คำนวณหน่วย!AZ112</f>
        <v>1500</v>
      </c>
      <c r="AA121" s="298">
        <f>[5]คำนวณหน่วย!BA112</f>
        <v>6555</v>
      </c>
      <c r="AB121" s="209">
        <f>[5]คำนวณหน่วย!BD112</f>
        <v>1050</v>
      </c>
      <c r="AC121" s="298">
        <f>[5]คำนวณหน่วย!BE112</f>
        <v>4473</v>
      </c>
      <c r="AD121" s="272"/>
      <c r="AE121" s="273"/>
      <c r="AG121" s="273"/>
    </row>
    <row r="122" spans="1:35" x14ac:dyDescent="0.55000000000000004">
      <c r="A122" s="299">
        <f>[5]ตารางจด!A113</f>
        <v>92</v>
      </c>
      <c r="B122" s="397" t="str">
        <f>[5]ตารางจด!B113</f>
        <v>อาคารโดมจัดแสดงกล้วยไม้และไม้ดอกไม้ประดับ</v>
      </c>
      <c r="C122" s="392">
        <f>[5]ตารางจด!C113</f>
        <v>0</v>
      </c>
      <c r="D122" s="299">
        <f>[5]ตารางจด!D113</f>
        <v>1</v>
      </c>
      <c r="E122" s="300">
        <f>[5]ตารางจด!E113</f>
        <v>8882737</v>
      </c>
      <c r="F122" s="209">
        <f>[5]คำนวณหน่วย!L113</f>
        <v>74</v>
      </c>
      <c r="G122" s="298">
        <f>[5]คำนวณหน่วย!M113</f>
        <v>315.24</v>
      </c>
      <c r="H122" s="209">
        <f>[5]คำนวณหน่วย!P113</f>
        <v>417</v>
      </c>
      <c r="I122" s="298">
        <f>[5]คำนวณหน่วย!Q113</f>
        <v>1822.29</v>
      </c>
      <c r="J122" s="209">
        <f>[5]คำนวณหน่วย!T113</f>
        <v>284</v>
      </c>
      <c r="K122" s="298">
        <f>[5]คำนวณหน่วย!U113</f>
        <v>1238.24</v>
      </c>
      <c r="L122" s="209">
        <f>[5]คำนวณหน่วย!X113</f>
        <v>441</v>
      </c>
      <c r="M122" s="323">
        <f>[5]คำนวณหน่วย!Y113</f>
        <v>1971.27</v>
      </c>
      <c r="N122" s="209">
        <f>[5]คำนวณหน่วย!AB113</f>
        <v>275</v>
      </c>
      <c r="O122" s="323">
        <f>[5]คำนวณหน่วย!AC113</f>
        <v>1207.25</v>
      </c>
      <c r="P122" s="301">
        <f>[5]คำนวณหน่วย!AF113</f>
        <v>305</v>
      </c>
      <c r="Q122" s="323">
        <f>[5]คำนวณหน่วย!AG113</f>
        <v>1326.75</v>
      </c>
      <c r="R122" s="209">
        <f>[5]คำนวณหน่วย!AJ113</f>
        <v>204</v>
      </c>
      <c r="S122" s="323">
        <f>[5]คำนวณหน่วย!AK113</f>
        <v>911.88</v>
      </c>
      <c r="T122" s="209">
        <f>[5]คำนวณหน่วย!AN113</f>
        <v>128</v>
      </c>
      <c r="U122" s="323">
        <f>[5]คำนวณหน่วย!AO113</f>
        <v>560.64</v>
      </c>
      <c r="V122" s="209">
        <f>[5]คำนวณหน่วย!AR113</f>
        <v>126</v>
      </c>
      <c r="W122" s="323">
        <f>[5]คำนวณหน่วย!AS113</f>
        <v>551.88</v>
      </c>
      <c r="X122" s="209">
        <f>[5]คำนวณหน่วย!AV113</f>
        <v>141</v>
      </c>
      <c r="Y122" s="298">
        <f>[5]คำนวณหน่วย!AW113</f>
        <v>620.40000000000009</v>
      </c>
      <c r="Z122" s="209">
        <f>[5]คำนวณหน่วย!AZ113</f>
        <v>150</v>
      </c>
      <c r="AA122" s="298">
        <f>[5]คำนวณหน่วย!BA113</f>
        <v>655.5</v>
      </c>
      <c r="AB122" s="209">
        <f>[5]คำนวณหน่วย!BD113</f>
        <v>159</v>
      </c>
      <c r="AC122" s="298">
        <f>[5]คำนวณหน่วย!BE113</f>
        <v>677.33999999999992</v>
      </c>
      <c r="AD122" s="272"/>
      <c r="AE122" s="273"/>
      <c r="AG122" s="273"/>
    </row>
    <row r="123" spans="1:35" x14ac:dyDescent="0.55000000000000004">
      <c r="A123" s="299">
        <f>[5]ตารางจด!A114</f>
        <v>93</v>
      </c>
      <c r="B123" s="397" t="str">
        <f>[5]ตารางจด!B114</f>
        <v>อาคารกล้วยไม้ไทย</v>
      </c>
      <c r="C123" s="392">
        <f>[5]ตารางจด!C114</f>
        <v>0</v>
      </c>
      <c r="D123" s="299">
        <f>[5]ตารางจด!D114</f>
        <v>100</v>
      </c>
      <c r="E123" s="300">
        <f>[5]ตารางจด!E114</f>
        <v>8882962</v>
      </c>
      <c r="F123" s="209">
        <f>[5]คำนวณหน่วย!L114</f>
        <v>0</v>
      </c>
      <c r="G123" s="298">
        <f>[5]คำนวณหน่วย!M114</f>
        <v>0</v>
      </c>
      <c r="H123" s="209">
        <f>[5]คำนวณหน่วย!P114</f>
        <v>0</v>
      </c>
      <c r="I123" s="298">
        <f>[5]คำนวณหน่วย!Q114</f>
        <v>0</v>
      </c>
      <c r="J123" s="209">
        <f>[5]คำนวณหน่วย!T114</f>
        <v>100</v>
      </c>
      <c r="K123" s="298">
        <f>[5]คำนวณหน่วย!U114</f>
        <v>436.00000000000006</v>
      </c>
      <c r="L123" s="209">
        <f>[5]คำนวณหน่วย!X114</f>
        <v>100</v>
      </c>
      <c r="M123" s="323">
        <f>[5]คำนวณหน่วย!Y114</f>
        <v>447</v>
      </c>
      <c r="N123" s="209">
        <f>[5]คำนวณหน่วย!AB114</f>
        <v>100</v>
      </c>
      <c r="O123" s="323">
        <f>[5]คำนวณหน่วย!AC114</f>
        <v>438.99999999999994</v>
      </c>
      <c r="P123" s="301">
        <f>[5]คำนวณหน่วย!AF114</f>
        <v>200</v>
      </c>
      <c r="Q123" s="323">
        <f>[5]คำนวณหน่วย!AG114</f>
        <v>869.99999999999989</v>
      </c>
      <c r="R123" s="209">
        <f>[5]คำนวณหน่วย!AJ114</f>
        <v>0</v>
      </c>
      <c r="S123" s="323">
        <f>[5]คำนวณหน่วย!AK114</f>
        <v>0</v>
      </c>
      <c r="T123" s="209">
        <f>[5]คำนวณหน่วย!AN114</f>
        <v>0</v>
      </c>
      <c r="U123" s="323">
        <f>[5]คำนวณหน่วย!AO114</f>
        <v>0</v>
      </c>
      <c r="V123" s="209">
        <f>[5]คำนวณหน่วย!AR114</f>
        <v>100</v>
      </c>
      <c r="W123" s="323">
        <f>[5]คำนวณหน่วย!AS114</f>
        <v>438</v>
      </c>
      <c r="X123" s="209">
        <f>[5]คำนวณหน่วย!AV114</f>
        <v>0</v>
      </c>
      <c r="Y123" s="298">
        <f>[5]คำนวณหน่วย!AW114</f>
        <v>0</v>
      </c>
      <c r="Z123" s="209">
        <f>[5]คำนวณหน่วย!AZ114</f>
        <v>0</v>
      </c>
      <c r="AA123" s="298">
        <f>[5]คำนวณหน่วย!BA114</f>
        <v>0</v>
      </c>
      <c r="AB123" s="209">
        <f>[5]คำนวณหน่วย!BD114</f>
        <v>0</v>
      </c>
      <c r="AC123" s="298">
        <f>[5]คำนวณหน่วย!BE114</f>
        <v>0</v>
      </c>
      <c r="AD123" s="272"/>
      <c r="AE123" s="273"/>
      <c r="AG123" s="273"/>
    </row>
    <row r="124" spans="1:35" x14ac:dyDescent="0.55000000000000004">
      <c r="A124" s="299">
        <f>[5]ตารางจด!A115</f>
        <v>94</v>
      </c>
      <c r="B124" s="397" t="str">
        <f>[5]ตารางจด!B115</f>
        <v>อาคารอนุบาลต้นอ่อน</v>
      </c>
      <c r="C124" s="392">
        <f>[5]ตารางจด!C115</f>
        <v>0</v>
      </c>
      <c r="D124" s="299">
        <f>[5]ตารางจด!D115</f>
        <v>1</v>
      </c>
      <c r="E124" s="300">
        <f>[5]ตารางจด!E115</f>
        <v>8882746</v>
      </c>
      <c r="F124" s="209">
        <f>[5]คำนวณหน่วย!L115</f>
        <v>213</v>
      </c>
      <c r="G124" s="298">
        <f>[5]คำนวณหน่วย!M115</f>
        <v>907.38</v>
      </c>
      <c r="H124" s="209">
        <f>[5]คำนวณหน่วย!P115</f>
        <v>294</v>
      </c>
      <c r="I124" s="298">
        <f>[5]คำนวณหน่วย!Q115</f>
        <v>1284.78</v>
      </c>
      <c r="J124" s="209">
        <f>[5]คำนวณหน่วย!T115</f>
        <v>177</v>
      </c>
      <c r="K124" s="298">
        <f>[5]คำนวณหน่วย!U115</f>
        <v>771.72</v>
      </c>
      <c r="L124" s="209">
        <f>[5]คำนวณหน่วย!X115</f>
        <v>368</v>
      </c>
      <c r="M124" s="323">
        <f>[5]คำนวณหน่วย!Y115</f>
        <v>1644.9599999999998</v>
      </c>
      <c r="N124" s="209">
        <f>[5]คำนวณหน่วย!AB115</f>
        <v>255</v>
      </c>
      <c r="O124" s="323">
        <f>[5]คำนวณหน่วย!AC115</f>
        <v>1119.4499999999998</v>
      </c>
      <c r="P124" s="301">
        <f>[5]คำนวณหน่วย!AF115</f>
        <v>260</v>
      </c>
      <c r="Q124" s="323">
        <f>[5]คำนวณหน่วย!AG115</f>
        <v>1131</v>
      </c>
      <c r="R124" s="209">
        <f>[5]คำนวณหน่วย!AJ115</f>
        <v>231</v>
      </c>
      <c r="S124" s="323">
        <f>[5]คำนวณหน่วย!AK115</f>
        <v>1032.57</v>
      </c>
      <c r="T124" s="209">
        <f>[5]คำนวณหน่วย!AN115</f>
        <v>276</v>
      </c>
      <c r="U124" s="323">
        <f>[5]คำนวณหน่วย!AO115</f>
        <v>1208.8799999999999</v>
      </c>
      <c r="V124" s="209">
        <f>[5]คำนวณหน่วย!AR115</f>
        <v>263</v>
      </c>
      <c r="W124" s="323">
        <f>[5]คำนวณหน่วย!AS115</f>
        <v>1151.94</v>
      </c>
      <c r="X124" s="209">
        <f>[5]คำนวณหน่วย!AV115</f>
        <v>228</v>
      </c>
      <c r="Y124" s="298">
        <f>[5]คำนวณหน่วย!AW115</f>
        <v>1003.2</v>
      </c>
      <c r="Z124" s="209">
        <f>[5]คำนวณหน่วย!AZ115</f>
        <v>219</v>
      </c>
      <c r="AA124" s="298">
        <f>[5]คำนวณหน่วย!BA115</f>
        <v>957.03</v>
      </c>
      <c r="AB124" s="209">
        <f>[5]คำนวณหน่วย!BD115</f>
        <v>970</v>
      </c>
      <c r="AC124" s="298">
        <f>[5]คำนวณหน่วย!BE115</f>
        <v>4132.2</v>
      </c>
      <c r="AD124" s="272"/>
      <c r="AE124" s="273"/>
      <c r="AG124" s="273"/>
    </row>
    <row r="125" spans="1:35" x14ac:dyDescent="0.55000000000000004">
      <c r="A125" s="299">
        <f>[5]ตารางจด!A116</f>
        <v>95</v>
      </c>
      <c r="B125" s="397" t="str">
        <f>[5]ตารางจด!B116</f>
        <v>โรงเรือน อ.ชิต</v>
      </c>
      <c r="C125" s="392">
        <f>[5]ตารางจด!C116</f>
        <v>0</v>
      </c>
      <c r="D125" s="299">
        <f>[5]ตารางจด!D116</f>
        <v>1</v>
      </c>
      <c r="E125" s="300">
        <f>[5]ตารางจด!E116</f>
        <v>8320209</v>
      </c>
      <c r="F125" s="209">
        <f>[5]คำนวณหน่วย!L116</f>
        <v>741</v>
      </c>
      <c r="G125" s="298">
        <f>[5]คำนวณหน่วย!M116</f>
        <v>3156.66</v>
      </c>
      <c r="H125" s="209">
        <f>[5]คำนวณหน่วย!P116</f>
        <v>1093</v>
      </c>
      <c r="I125" s="298">
        <f>[5]คำนวณหน่วย!Q116</f>
        <v>4776.41</v>
      </c>
      <c r="J125" s="209">
        <f>[5]คำนวณหน่วย!T116</f>
        <v>914</v>
      </c>
      <c r="K125" s="298">
        <f>[5]คำนวณหน่วย!U116</f>
        <v>3985.0400000000004</v>
      </c>
      <c r="L125" s="209">
        <f>[5]คำนวณหน่วย!X116</f>
        <v>886</v>
      </c>
      <c r="M125" s="323">
        <f>[5]คำนวณหน่วย!Y116</f>
        <v>3960.4199999999996</v>
      </c>
      <c r="N125" s="209">
        <f>[5]คำนวณหน่วย!AB116</f>
        <v>986</v>
      </c>
      <c r="O125" s="323">
        <f>[5]คำนวณหน่วย!AC116</f>
        <v>4328.54</v>
      </c>
      <c r="P125" s="301">
        <f>[5]คำนวณหน่วย!AF116</f>
        <v>926</v>
      </c>
      <c r="Q125" s="323">
        <f>[5]คำนวณหน่วย!AG116</f>
        <v>4028.0999999999995</v>
      </c>
      <c r="R125" s="209">
        <f>[5]คำนวณหน่วย!AJ116</f>
        <v>1120</v>
      </c>
      <c r="S125" s="323">
        <f>[5]คำนวณหน่วย!AK116</f>
        <v>5006.3999999999996</v>
      </c>
      <c r="T125" s="209">
        <f>[5]คำนวณหน่วย!AN116</f>
        <v>1332</v>
      </c>
      <c r="U125" s="323">
        <f>[5]คำนวณหน่วย!AO116</f>
        <v>5834.16</v>
      </c>
      <c r="V125" s="209">
        <f>[5]คำนวณหน่วย!AR116</f>
        <v>1595</v>
      </c>
      <c r="W125" s="323">
        <f>[5]คำนวณหน่วย!AS116</f>
        <v>6986.0999999999995</v>
      </c>
      <c r="X125" s="209">
        <f>[5]คำนวณหน่วย!AV116</f>
        <v>1464</v>
      </c>
      <c r="Y125" s="298">
        <f>[5]คำนวณหน่วย!AW116</f>
        <v>6441.6</v>
      </c>
      <c r="Z125" s="209">
        <f>[5]คำนวณหน่วย!AZ116</f>
        <v>1359</v>
      </c>
      <c r="AA125" s="298">
        <f>[5]คำนวณหน่วย!BA116</f>
        <v>5938.83</v>
      </c>
      <c r="AB125" s="209">
        <f>[5]คำนวณหน่วย!BD116</f>
        <v>819</v>
      </c>
      <c r="AC125" s="298">
        <f>[5]คำนวณหน่วย!BE116</f>
        <v>3488.9399999999996</v>
      </c>
      <c r="AD125" s="272"/>
      <c r="AE125" s="273"/>
      <c r="AG125" s="273"/>
    </row>
    <row r="126" spans="1:35" x14ac:dyDescent="0.55000000000000004">
      <c r="A126" s="299">
        <f>[5]ตารางจด!A117</f>
        <v>96</v>
      </c>
      <c r="B126" s="397" t="str">
        <f>[5]ตารางจด!B117</f>
        <v>อาคารเลี้ยงไส้เดือนดิน</v>
      </c>
      <c r="C126" s="392">
        <f>[5]ตารางจด!C117</f>
        <v>0</v>
      </c>
      <c r="D126" s="299">
        <f>[5]ตารางจด!D117</f>
        <v>1</v>
      </c>
      <c r="E126" s="300">
        <f>[5]ตารางจด!E117</f>
        <v>80545</v>
      </c>
      <c r="F126" s="209" t="str">
        <f>[5]คำนวณหน่วย!L117</f>
        <v>รื้อถอน</v>
      </c>
      <c r="G126" s="298" t="str">
        <f>[5]คำนวณหน่วย!M117</f>
        <v>รื้อถอน</v>
      </c>
      <c r="H126" s="209" t="str">
        <f>[5]คำนวณหน่วย!P117</f>
        <v>รื้อถอน</v>
      </c>
      <c r="I126" s="298" t="str">
        <f>[5]คำนวณหน่วย!Q117</f>
        <v>รื้อถอน</v>
      </c>
      <c r="J126" s="209" t="str">
        <f>[5]คำนวณหน่วย!T117</f>
        <v>รื้อถอน</v>
      </c>
      <c r="K126" s="298" t="str">
        <f>[5]คำนวณหน่วย!U117</f>
        <v>รื้อถอน</v>
      </c>
      <c r="L126" s="209" t="str">
        <f>[5]คำนวณหน่วย!X117</f>
        <v>รื้อถอน</v>
      </c>
      <c r="M126" s="323" t="str">
        <f>[5]คำนวณหน่วย!Y117</f>
        <v>รื้อถอน</v>
      </c>
      <c r="N126" s="209" t="str">
        <f>[5]คำนวณหน่วย!AB117</f>
        <v>รื้อถอน</v>
      </c>
      <c r="O126" s="323" t="str">
        <f>[5]คำนวณหน่วย!AC117</f>
        <v>รื้อถอน</v>
      </c>
      <c r="P126" s="301" t="str">
        <f>[5]คำนวณหน่วย!AF117</f>
        <v>รื้อถอน</v>
      </c>
      <c r="Q126" s="323" t="str">
        <f>[5]คำนวณหน่วย!AG117</f>
        <v>รื้อถอน</v>
      </c>
      <c r="R126" s="209" t="str">
        <f>[5]คำนวณหน่วย!AJ117</f>
        <v>รื้อถอน</v>
      </c>
      <c r="S126" s="323" t="str">
        <f>[5]คำนวณหน่วย!AK117</f>
        <v>รื้อถอน</v>
      </c>
      <c r="T126" s="209" t="str">
        <f>[5]คำนวณหน่วย!AN117</f>
        <v>รื้อถอน</v>
      </c>
      <c r="U126" s="323" t="str">
        <f>[5]คำนวณหน่วย!AO117</f>
        <v>รื้อถอน</v>
      </c>
      <c r="V126" s="209" t="str">
        <f>[5]คำนวณหน่วย!AR117</f>
        <v>รื้อถอน</v>
      </c>
      <c r="W126" s="323" t="str">
        <f>[5]คำนวณหน่วย!AS117</f>
        <v>รื้อถอน</v>
      </c>
      <c r="X126" s="209" t="str">
        <f>[5]คำนวณหน่วย!AV117</f>
        <v>รื้อถอน</v>
      </c>
      <c r="Y126" s="298" t="str">
        <f>[5]คำนวณหน่วย!AW117</f>
        <v>รื้อถอน</v>
      </c>
      <c r="Z126" s="209" t="str">
        <f>[5]คำนวณหน่วย!AZ117</f>
        <v>รื้อถอน</v>
      </c>
      <c r="AA126" s="298" t="str">
        <f>[5]คำนวณหน่วย!BA117</f>
        <v>รื้อถอน</v>
      </c>
      <c r="AB126" s="209" t="s">
        <v>277</v>
      </c>
      <c r="AC126" s="298" t="s">
        <v>277</v>
      </c>
      <c r="AD126" s="272"/>
      <c r="AE126" s="273"/>
      <c r="AG126" s="273"/>
    </row>
    <row r="127" spans="1:35" x14ac:dyDescent="0.55000000000000004">
      <c r="A127" s="299">
        <f>[5]ตารางจด!A118</f>
        <v>97</v>
      </c>
      <c r="B127" s="397" t="str">
        <f>[5]ตารางจด!B118</f>
        <v>อาคารหม่อนไหม 1 มิเตอร์ตัวที่ 1</v>
      </c>
      <c r="C127" s="392">
        <f>[5]ตารางจด!C118</f>
        <v>0</v>
      </c>
      <c r="D127" s="299">
        <f>[5]ตารางจด!D118</f>
        <v>1</v>
      </c>
      <c r="E127" s="300">
        <f>[5]ตารางจด!E118</f>
        <v>8304740</v>
      </c>
      <c r="F127" s="209">
        <f>[5]คำนวณหน่วย!L118</f>
        <v>85</v>
      </c>
      <c r="G127" s="298">
        <f>[5]คำนวณหน่วย!M118</f>
        <v>362.09999999999997</v>
      </c>
      <c r="H127" s="209">
        <f>[5]คำนวณหน่วย!P118</f>
        <v>320</v>
      </c>
      <c r="I127" s="298">
        <f>[5]คำนวณหน่วย!Q118</f>
        <v>1398.4</v>
      </c>
      <c r="J127" s="209">
        <f>[5]คำนวณหน่วย!T118</f>
        <v>412</v>
      </c>
      <c r="K127" s="298">
        <f>[5]คำนวณหน่วย!U118</f>
        <v>1796.3200000000002</v>
      </c>
      <c r="L127" s="209">
        <f>[5]คำนวณหน่วย!X118</f>
        <v>572</v>
      </c>
      <c r="M127" s="323">
        <f>[5]คำนวณหน่วย!Y118</f>
        <v>2556.8399999999997</v>
      </c>
      <c r="N127" s="209">
        <f>[5]คำนวณหน่วย!AB118</f>
        <v>499</v>
      </c>
      <c r="O127" s="323">
        <f>[5]คำนวณหน่วย!AC118</f>
        <v>2190.6099999999997</v>
      </c>
      <c r="P127" s="301">
        <f>[5]คำนวณหน่วย!AF118</f>
        <v>467</v>
      </c>
      <c r="Q127" s="323">
        <f>[5]คำนวณหน่วย!AG118</f>
        <v>2031.4499999999998</v>
      </c>
      <c r="R127" s="209">
        <f>[5]คำนวณหน่วย!AJ118</f>
        <v>378</v>
      </c>
      <c r="S127" s="323">
        <f>[5]คำนวณหน่วย!AK118</f>
        <v>1689.6599999999999</v>
      </c>
      <c r="T127" s="209">
        <f>[5]คำนวณหน่วย!AN118</f>
        <v>393</v>
      </c>
      <c r="U127" s="323">
        <f>[5]คำนวณหน่วย!AO118</f>
        <v>1721.34</v>
      </c>
      <c r="V127" s="209">
        <f>[5]คำนวณหน่วย!AR118</f>
        <v>304</v>
      </c>
      <c r="W127" s="323">
        <f>[5]คำนวณหน่วย!AS118</f>
        <v>1331.52</v>
      </c>
      <c r="X127" s="209">
        <f>[5]คำนวณหน่วย!AV118</f>
        <v>29</v>
      </c>
      <c r="Y127" s="298">
        <f>[5]คำนวณหน่วย!AW118</f>
        <v>127.60000000000001</v>
      </c>
      <c r="Z127" s="209">
        <f>[5]คำนวณหน่วย!AZ118</f>
        <v>78</v>
      </c>
      <c r="AA127" s="298">
        <f>[5]คำนวณหน่วย!BA118</f>
        <v>340.86</v>
      </c>
      <c r="AB127" s="209">
        <f>[5]คำนวณหน่วย!BD118</f>
        <v>67</v>
      </c>
      <c r="AC127" s="298">
        <f>[5]คำนวณหน่วย!BE118</f>
        <v>285.41999999999996</v>
      </c>
      <c r="AD127" s="272"/>
      <c r="AE127" s="273"/>
      <c r="AG127" s="273"/>
    </row>
    <row r="128" spans="1:35" x14ac:dyDescent="0.55000000000000004">
      <c r="A128" s="299">
        <f>[5]ตารางจด!A119</f>
        <v>98</v>
      </c>
      <c r="B128" s="397" t="str">
        <f>[5]ตารางจด!B119</f>
        <v>อาคารหม่อนไหม 1 มิเตอร์ตัวที่ 2</v>
      </c>
      <c r="C128" s="392">
        <f>[5]ตารางจด!C119</f>
        <v>0</v>
      </c>
      <c r="D128" s="299">
        <f>[5]ตารางจด!D119</f>
        <v>1</v>
      </c>
      <c r="E128" s="300">
        <f>[5]ตารางจด!E119</f>
        <v>8304741</v>
      </c>
      <c r="F128" s="209">
        <f>[5]คำนวณหน่วย!L119</f>
        <v>0</v>
      </c>
      <c r="G128" s="298">
        <f>[5]คำนวณหน่วย!M119</f>
        <v>0</v>
      </c>
      <c r="H128" s="209">
        <f>[5]คำนวณหน่วย!P119</f>
        <v>2</v>
      </c>
      <c r="I128" s="298">
        <f>[5]คำนวณหน่วย!Q119</f>
        <v>8.74</v>
      </c>
      <c r="J128" s="209">
        <f>[5]คำนวณหน่วย!T119</f>
        <v>0.19999999999708962</v>
      </c>
      <c r="K128" s="298">
        <f>[5]คำนวณหน่วย!U119</f>
        <v>0.87199999998731081</v>
      </c>
      <c r="L128" s="209">
        <f>[5]คำนวณหน่วย!X119</f>
        <v>0</v>
      </c>
      <c r="M128" s="323">
        <f>[5]คำนวณหน่วย!Y119</f>
        <v>0</v>
      </c>
      <c r="N128" s="209">
        <f>[5]คำนวณหน่วย!AB119</f>
        <v>0</v>
      </c>
      <c r="O128" s="323">
        <f>[5]คำนวณหน่วย!AC119</f>
        <v>0</v>
      </c>
      <c r="P128" s="301">
        <f>[5]คำนวณหน่วย!AF119</f>
        <v>0</v>
      </c>
      <c r="Q128" s="323">
        <f>[5]คำนวณหน่วย!AG119</f>
        <v>0</v>
      </c>
      <c r="R128" s="209">
        <f>[5]คำนวณหน่วย!AJ119</f>
        <v>0</v>
      </c>
      <c r="S128" s="323">
        <f>[5]คำนวณหน่วย!AK119</f>
        <v>0</v>
      </c>
      <c r="T128" s="209">
        <f>[5]คำนวณหน่วย!AN119</f>
        <v>0</v>
      </c>
      <c r="U128" s="323">
        <f>[5]คำนวณหน่วย!AO119</f>
        <v>0</v>
      </c>
      <c r="V128" s="209">
        <f>[5]คำนวณหน่วย!AR119</f>
        <v>0</v>
      </c>
      <c r="W128" s="323">
        <f>[5]คำนวณหน่วย!AS119</f>
        <v>0</v>
      </c>
      <c r="X128" s="209">
        <f>[5]คำนวณหน่วย!AV119</f>
        <v>0.80000000000291038</v>
      </c>
      <c r="Y128" s="298">
        <f>[5]คำนวณหน่วย!AW119</f>
        <v>3.5200000000128058</v>
      </c>
      <c r="Z128" s="209">
        <f>[5]คำนวณหน่วย!AZ119</f>
        <v>72</v>
      </c>
      <c r="AA128" s="298">
        <f>[5]คำนวณหน่วย!BA119</f>
        <v>314.64</v>
      </c>
      <c r="AB128" s="209">
        <f>[5]คำนวณหน่วย!BD119</f>
        <v>73</v>
      </c>
      <c r="AC128" s="298">
        <f>[5]คำนวณหน่วย!BE119</f>
        <v>310.97999999999996</v>
      </c>
      <c r="AD128" s="272"/>
      <c r="AE128" s="273"/>
      <c r="AG128" s="273"/>
    </row>
    <row r="129" spans="1:35" x14ac:dyDescent="0.55000000000000004">
      <c r="A129" s="299">
        <f>[5]ตารางจด!A120</f>
        <v>99</v>
      </c>
      <c r="B129" s="397" t="str">
        <f>[5]ตารางจด!B120</f>
        <v>อาคารหม่อนไหม 1 มิเตอร์ตัวที่ 3</v>
      </c>
      <c r="C129" s="392">
        <f>[5]ตารางจด!C120</f>
        <v>0</v>
      </c>
      <c r="D129" s="299">
        <f>[5]ตารางจด!D120</f>
        <v>1</v>
      </c>
      <c r="E129" s="300">
        <f>[5]ตารางจด!E120</f>
        <v>8304742</v>
      </c>
      <c r="F129" s="209">
        <f>[5]คำนวณหน่วย!L120</f>
        <v>104</v>
      </c>
      <c r="G129" s="298">
        <f>[5]คำนวณหน่วย!M120</f>
        <v>443.03999999999996</v>
      </c>
      <c r="H129" s="209">
        <f>[5]คำนวณหน่วย!P120</f>
        <v>116</v>
      </c>
      <c r="I129" s="298">
        <f>[5]คำนวณหน่วย!Q120</f>
        <v>506.92</v>
      </c>
      <c r="J129" s="209">
        <f>[5]คำนวณหน่วย!T120</f>
        <v>123</v>
      </c>
      <c r="K129" s="298">
        <f>[5]คำนวณหน่วย!U120</f>
        <v>536.28000000000009</v>
      </c>
      <c r="L129" s="209">
        <f>[5]คำนวณหน่วย!X120</f>
        <v>149</v>
      </c>
      <c r="M129" s="323">
        <f>[5]คำนวณหน่วย!Y120</f>
        <v>666.03</v>
      </c>
      <c r="N129" s="209">
        <f>[5]คำนวณหน่วย!AB120</f>
        <v>165</v>
      </c>
      <c r="O129" s="323">
        <f>[5]คำนวณหน่วย!AC120</f>
        <v>724.34999999999991</v>
      </c>
      <c r="P129" s="301">
        <f>[5]คำนวณหน่วย!AF120</f>
        <v>205</v>
      </c>
      <c r="Q129" s="323">
        <f>[5]คำนวณหน่วย!AG120</f>
        <v>891.74999999999989</v>
      </c>
      <c r="R129" s="209">
        <f>[5]คำนวณหน่วย!AJ120</f>
        <v>247</v>
      </c>
      <c r="S129" s="323">
        <f>[5]คำนวณหน่วย!AK120</f>
        <v>1104.0899999999999</v>
      </c>
      <c r="T129" s="209">
        <f>[5]คำนวณหน่วย!AN120</f>
        <v>356</v>
      </c>
      <c r="U129" s="323">
        <f>[5]คำนวณหน่วย!AO120</f>
        <v>1559.28</v>
      </c>
      <c r="V129" s="209">
        <f>[5]คำนวณหน่วย!AR120</f>
        <v>490</v>
      </c>
      <c r="W129" s="323">
        <f>[5]คำนวณหน่วย!AS120</f>
        <v>2146.1999999999998</v>
      </c>
      <c r="X129" s="209">
        <f>[5]คำนวณหน่วย!AV120</f>
        <v>496</v>
      </c>
      <c r="Y129" s="298">
        <f>[5]คำนวณหน่วย!AW120</f>
        <v>2182.4</v>
      </c>
      <c r="Z129" s="209">
        <f>[5]คำนวณหน่วย!AZ120</f>
        <v>1562</v>
      </c>
      <c r="AA129" s="298">
        <f>[5]คำนวณหน่วย!BA120</f>
        <v>6825.9400000000005</v>
      </c>
      <c r="AB129" s="209">
        <f>[5]คำนวณหน่วย!BD120</f>
        <v>864</v>
      </c>
      <c r="AC129" s="298">
        <f>[5]คำนวณหน่วย!BE120</f>
        <v>3680.64</v>
      </c>
      <c r="AD129" s="272"/>
      <c r="AE129" s="273"/>
      <c r="AG129" s="273"/>
    </row>
    <row r="130" spans="1:35" x14ac:dyDescent="0.55000000000000004">
      <c r="A130" s="286" t="s">
        <v>5</v>
      </c>
      <c r="B130" s="395"/>
      <c r="C130" s="287"/>
      <c r="D130" s="287"/>
      <c r="E130" s="288"/>
      <c r="F130" s="289">
        <f t="shared" ref="F130:AC130" si="9">SUM(F101:F129)</f>
        <v>40776.280000000006</v>
      </c>
      <c r="G130" s="330">
        <f t="shared" si="9"/>
        <v>173629.32617419687</v>
      </c>
      <c r="H130" s="289">
        <f t="shared" si="9"/>
        <v>49906.030000000006</v>
      </c>
      <c r="I130" s="330">
        <f t="shared" si="9"/>
        <v>218161.75020249799</v>
      </c>
      <c r="J130" s="289">
        <f t="shared" si="9"/>
        <v>54134.76</v>
      </c>
      <c r="K130" s="330">
        <f t="shared" si="9"/>
        <v>235868.39438917118</v>
      </c>
      <c r="L130" s="289">
        <f t="shared" si="9"/>
        <v>58709.46</v>
      </c>
      <c r="M130" s="208">
        <f t="shared" si="9"/>
        <v>262482.34185519477</v>
      </c>
      <c r="N130" s="289">
        <f t="shared" si="9"/>
        <v>57089.86</v>
      </c>
      <c r="O130" s="208">
        <f t="shared" si="9"/>
        <v>250534.91243155397</v>
      </c>
      <c r="P130" s="289">
        <f t="shared" si="9"/>
        <v>54198.520000000004</v>
      </c>
      <c r="Q130" s="208">
        <f t="shared" si="9"/>
        <v>235653.60562664605</v>
      </c>
      <c r="R130" s="289">
        <f t="shared" si="9"/>
        <v>69443.510000000009</v>
      </c>
      <c r="S130" s="208">
        <f t="shared" si="9"/>
        <v>310388.97110833635</v>
      </c>
      <c r="T130" s="289">
        <f t="shared" si="9"/>
        <v>60155.16</v>
      </c>
      <c r="U130" s="208">
        <f t="shared" si="9"/>
        <v>263632.38527005084</v>
      </c>
      <c r="V130" s="289">
        <f t="shared" si="9"/>
        <v>60851.64</v>
      </c>
      <c r="W130" s="208">
        <f t="shared" si="9"/>
        <v>266689.05490366044</v>
      </c>
      <c r="X130" s="289">
        <f t="shared" si="9"/>
        <v>55231.55</v>
      </c>
      <c r="Y130" s="330">
        <f t="shared" si="9"/>
        <v>242952.86698670252</v>
      </c>
      <c r="Z130" s="289">
        <f t="shared" si="9"/>
        <v>46353.68</v>
      </c>
      <c r="AA130" s="330">
        <f t="shared" si="9"/>
        <v>202678.33097215364</v>
      </c>
      <c r="AB130" s="289">
        <f t="shared" si="9"/>
        <v>35094.089999999997</v>
      </c>
      <c r="AC130" s="330">
        <f t="shared" si="9"/>
        <v>149544.23396867138</v>
      </c>
      <c r="AD130" s="71">
        <f>AB130+Z130+X130+V130+T130+R130+P130+N130+L130+J130+H130+F130</f>
        <v>641944.54</v>
      </c>
      <c r="AE130" s="89">
        <f>AC130+AA130+Y130+W130+U130+S130+Q130+O130+M130+K130+I130+G130</f>
        <v>2812216.1738888361</v>
      </c>
      <c r="AF130" s="71">
        <f>V130+T130+R130+P130+N130+L130+J130+H130+F130</f>
        <v>505265.22000000009</v>
      </c>
      <c r="AG130" s="89">
        <f>W130+U130+S130+Q130+O130+M130+K130+I130+G130</f>
        <v>2217040.7419613083</v>
      </c>
      <c r="AH130" s="71">
        <f>AB130+Z130+X130</f>
        <v>136679.32</v>
      </c>
      <c r="AI130" s="89">
        <f>AC130+AA130+Y130</f>
        <v>595175.43192752753</v>
      </c>
    </row>
    <row r="131" spans="1:35" x14ac:dyDescent="0.55000000000000004">
      <c r="A131" s="267" t="s">
        <v>214</v>
      </c>
      <c r="B131" s="396"/>
      <c r="C131" s="292"/>
      <c r="D131" s="292"/>
      <c r="E131" s="293"/>
      <c r="F131" s="294"/>
      <c r="G131" s="293"/>
      <c r="H131" s="294"/>
      <c r="I131" s="293"/>
      <c r="J131" s="294"/>
      <c r="K131" s="293"/>
      <c r="L131" s="294"/>
      <c r="M131" s="430"/>
      <c r="N131" s="294"/>
      <c r="O131" s="430"/>
      <c r="P131" s="295"/>
      <c r="Q131" s="430"/>
      <c r="R131" s="294"/>
      <c r="S131" s="430"/>
      <c r="T131" s="294"/>
      <c r="U131" s="430"/>
      <c r="V131" s="294"/>
      <c r="W131" s="430"/>
      <c r="X131" s="294"/>
      <c r="Y131" s="293"/>
      <c r="Z131" s="294"/>
      <c r="AA131" s="293"/>
      <c r="AB131" s="294"/>
      <c r="AC131" s="296"/>
      <c r="AD131" s="272"/>
      <c r="AE131" s="273"/>
      <c r="AG131" s="273"/>
      <c r="AH131" s="273"/>
      <c r="AI131" s="273"/>
    </row>
    <row r="132" spans="1:35" x14ac:dyDescent="0.55000000000000004">
      <c r="A132" s="299">
        <f>[5]ตารางจด!A122</f>
        <v>100</v>
      </c>
      <c r="B132" s="397" t="str">
        <f>[5]ตารางจด!B122</f>
        <v>อาคารธรรมศักดิ์มนตรี</v>
      </c>
      <c r="C132" s="392">
        <f>[5]ตารางจด!C122</f>
        <v>0</v>
      </c>
      <c r="D132" s="299">
        <f>[5]ตารางจด!D122</f>
        <v>40</v>
      </c>
      <c r="E132" s="300">
        <f>[5]ตารางจด!E122</f>
        <v>8409822</v>
      </c>
      <c r="F132" s="209" t="str">
        <f>[5]คำนวณหน่วย!L122</f>
        <v>ปรับปรุง</v>
      </c>
      <c r="G132" s="298" t="str">
        <f>[5]คำนวณหน่วย!M122</f>
        <v>ปรับปรุง</v>
      </c>
      <c r="H132" s="209" t="str">
        <f>[5]คำนวณหน่วย!P122</f>
        <v>ปรับปรุง</v>
      </c>
      <c r="I132" s="298" t="str">
        <f>[5]คำนวณหน่วย!Q122</f>
        <v>ปรับปรุง</v>
      </c>
      <c r="J132" s="209" t="str">
        <f>[5]คำนวณหน่วย!T122</f>
        <v>ปรับปรุง</v>
      </c>
      <c r="K132" s="298" t="str">
        <f>[5]คำนวณหน่วย!U122</f>
        <v>ปรับปรุง</v>
      </c>
      <c r="L132" s="209" t="str">
        <f>[5]คำนวณหน่วย!X122</f>
        <v>ปรับปรุง</v>
      </c>
      <c r="M132" s="323" t="str">
        <f>[5]คำนวณหน่วย!Y122</f>
        <v>ปรับปรุง</v>
      </c>
      <c r="N132" s="209" t="str">
        <f>[5]คำนวณหน่วย!AB122</f>
        <v>ปรับปรุง</v>
      </c>
      <c r="O132" s="323" t="str">
        <f>[5]คำนวณหน่วย!AC122</f>
        <v>ปรับปรุง</v>
      </c>
      <c r="P132" s="301" t="str">
        <f>[5]คำนวณหน่วย!AF122</f>
        <v>ปรับปรุง</v>
      </c>
      <c r="Q132" s="323" t="str">
        <f>[5]คำนวณหน่วย!AG122</f>
        <v>ปรับปรุง</v>
      </c>
      <c r="R132" s="209" t="str">
        <f>[5]คำนวณหน่วย!AJ122</f>
        <v>ปรับปรุง</v>
      </c>
      <c r="S132" s="323" t="str">
        <f>[5]คำนวณหน่วย!AK122</f>
        <v>ปรับปรุง</v>
      </c>
      <c r="T132" s="209" t="str">
        <f>[5]คำนวณหน่วย!AN122</f>
        <v>ปรับปรุง</v>
      </c>
      <c r="U132" s="323" t="str">
        <f>[5]คำนวณหน่วย!AO122</f>
        <v>ปรับปรุง</v>
      </c>
      <c r="V132" s="209" t="str">
        <f>[5]คำนวณหน่วย!AR122</f>
        <v>ปรับปรุง</v>
      </c>
      <c r="W132" s="323" t="str">
        <f>[5]คำนวณหน่วย!AS122</f>
        <v>ปรับปรุง</v>
      </c>
      <c r="X132" s="209" t="str">
        <f>[5]คำนวณหน่วย!AV122</f>
        <v>ปรับปรุง</v>
      </c>
      <c r="Y132" s="298" t="str">
        <f>[5]คำนวณหน่วย!AW122</f>
        <v>ปรับปรุง</v>
      </c>
      <c r="Z132" s="209" t="str">
        <f>[5]คำนวณหน่วย!AZ122</f>
        <v>ปรับปรุง</v>
      </c>
      <c r="AA132" s="298" t="str">
        <f>[5]คำนวณหน่วย!BA122</f>
        <v>ปรับปรุง</v>
      </c>
      <c r="AB132" s="209" t="str">
        <f>[5]คำนวณหน่วย!BD122</f>
        <v>ปรับปรุง</v>
      </c>
      <c r="AC132" s="298" t="str">
        <f>[5]คำนวณหน่วย!BE122</f>
        <v>ปรับปรุง</v>
      </c>
      <c r="AD132" s="272"/>
      <c r="AE132" s="273"/>
      <c r="AG132" s="273"/>
    </row>
    <row r="133" spans="1:35" x14ac:dyDescent="0.55000000000000004">
      <c r="A133" s="299">
        <f>[5]ตารางจด!A123</f>
        <v>101</v>
      </c>
      <c r="B133" s="397" t="str">
        <f>[5]ตารางจด!B123</f>
        <v>อาคารมงคลชัยสิทธิ์</v>
      </c>
      <c r="C133" s="392">
        <f>[5]ตารางจด!C123</f>
        <v>0</v>
      </c>
      <c r="D133" s="299">
        <f>[5]ตารางจด!D123</f>
        <v>40</v>
      </c>
      <c r="E133" s="300">
        <f>[5]ตารางจด!E123</f>
        <v>8161523</v>
      </c>
      <c r="F133" s="209">
        <f>[5]คำนวณหน่วย!L123</f>
        <v>1880</v>
      </c>
      <c r="G133" s="298">
        <f>[5]คำนวณหน่วย!M123</f>
        <v>8008.7999999999993</v>
      </c>
      <c r="H133" s="209">
        <f>[5]คำนวณหน่วย!P123</f>
        <v>2080</v>
      </c>
      <c r="I133" s="298">
        <f>[5]คำนวณหน่วย!Q123</f>
        <v>9089.6</v>
      </c>
      <c r="J133" s="209">
        <f>[5]คำนวณหน่วย!T123</f>
        <v>2520</v>
      </c>
      <c r="K133" s="298">
        <f>[5]คำนวณหน่วย!U123</f>
        <v>10987.2</v>
      </c>
      <c r="L133" s="209">
        <f>[5]คำนวณหน่วย!X123</f>
        <v>4160</v>
      </c>
      <c r="M133" s="323">
        <f>[5]คำนวณหน่วย!Y123</f>
        <v>18595.2</v>
      </c>
      <c r="N133" s="209">
        <f>[5]คำนวณหน่วย!AB123</f>
        <v>3800</v>
      </c>
      <c r="O133" s="323">
        <f>[5]คำนวณหน่วย!AC123</f>
        <v>16682</v>
      </c>
      <c r="P133" s="301">
        <f>[5]คำนวณหน่วย!AF123</f>
        <v>3640</v>
      </c>
      <c r="Q133" s="323">
        <f>[5]คำนวณหน่วย!AG123</f>
        <v>15833.999999999998</v>
      </c>
      <c r="R133" s="209">
        <f>[5]คำนวณหน่วย!AJ123</f>
        <v>3240</v>
      </c>
      <c r="S133" s="323">
        <f>[5]คำนวณหน่วย!AK123</f>
        <v>14482.8</v>
      </c>
      <c r="T133" s="209">
        <f>[5]คำนวณหน่วย!AN123</f>
        <v>3160</v>
      </c>
      <c r="U133" s="323">
        <f>[5]คำนวณหน่วย!AO123</f>
        <v>13840.8</v>
      </c>
      <c r="V133" s="209">
        <f>[5]คำนวณหน่วย!AR123</f>
        <v>4400</v>
      </c>
      <c r="W133" s="323">
        <f>[5]คำนวณหน่วย!AS123</f>
        <v>19272</v>
      </c>
      <c r="X133" s="209">
        <f>[5]คำนวณหน่วย!AV123</f>
        <v>2360</v>
      </c>
      <c r="Y133" s="298">
        <f>[5]คำนวณหน่วย!AW123</f>
        <v>10384</v>
      </c>
      <c r="Z133" s="209">
        <f>[5]คำนวณหน่วย!AZ123</f>
        <v>2400</v>
      </c>
      <c r="AA133" s="298">
        <f>[5]คำนวณหน่วย!BA123</f>
        <v>10488</v>
      </c>
      <c r="AB133" s="209">
        <f>[5]คำนวณหน่วย!BD123</f>
        <v>1371.9999999999982</v>
      </c>
      <c r="AC133" s="298">
        <f>[5]คำนวณหน่วย!BE123</f>
        <v>5844.7199999999921</v>
      </c>
      <c r="AD133" s="272"/>
      <c r="AE133" s="273"/>
      <c r="AG133" s="273"/>
      <c r="AH133" s="273"/>
      <c r="AI133" s="273"/>
    </row>
    <row r="134" spans="1:35" x14ac:dyDescent="0.55000000000000004">
      <c r="A134" s="299">
        <f>[5]ตารางจด!A124</f>
        <v>102</v>
      </c>
      <c r="B134" s="397" t="str">
        <f>[5]ตารางจด!B124</f>
        <v>ฐานการเรียนรู้การผลิตไม้และไม้ดอกไม้ประดับครบวงจร</v>
      </c>
      <c r="C134" s="392">
        <f>[5]ตารางจด!C124</f>
        <v>0</v>
      </c>
      <c r="D134" s="299">
        <f>[5]ตารางจด!D124</f>
        <v>1</v>
      </c>
      <c r="E134" s="300">
        <f>[5]ตารางจด!E124</f>
        <v>8493542</v>
      </c>
      <c r="F134" s="209">
        <f>[5]คำนวณหน่วย!L124</f>
        <v>1502</v>
      </c>
      <c r="G134" s="298">
        <f>[5]คำนวณหน่วย!M124</f>
        <v>6398.5199999999995</v>
      </c>
      <c r="H134" s="209">
        <f>[5]คำนวณหน่วย!P124</f>
        <v>1718</v>
      </c>
      <c r="I134" s="298">
        <f>[5]คำนวณหน่วย!Q124</f>
        <v>7507.66</v>
      </c>
      <c r="J134" s="209">
        <f>[5]คำนวณหน่วย!T124</f>
        <v>2114</v>
      </c>
      <c r="K134" s="298">
        <f>[5]คำนวณหน่วย!U124</f>
        <v>9217.0400000000009</v>
      </c>
      <c r="L134" s="209">
        <f>[5]คำนวณหน่วย!X124</f>
        <v>3456</v>
      </c>
      <c r="M134" s="323">
        <f>[5]คำนวณหน่วย!Y124</f>
        <v>15448.32</v>
      </c>
      <c r="N134" s="209">
        <f>[5]คำนวณหน่วย!AB124</f>
        <v>3211</v>
      </c>
      <c r="O134" s="323">
        <f>[5]คำนวณหน่วย!AC124</f>
        <v>14096.289999999999</v>
      </c>
      <c r="P134" s="301">
        <f>[5]คำนวณหน่วย!AF124</f>
        <v>5251</v>
      </c>
      <c r="Q134" s="323">
        <f>[5]คำนวณหน่วย!AG124</f>
        <v>22841.85</v>
      </c>
      <c r="R134" s="209">
        <f>[5]คำนวณหน่วย!AJ124</f>
        <v>4341</v>
      </c>
      <c r="S134" s="323">
        <f>[5]คำนวณหน่วย!AK124</f>
        <v>19404.27</v>
      </c>
      <c r="T134" s="209">
        <f>[5]คำนวณหน่วย!AN124</f>
        <v>4900</v>
      </c>
      <c r="U134" s="323">
        <f>[5]คำนวณหน่วย!AO124</f>
        <v>21462</v>
      </c>
      <c r="V134" s="209">
        <f>[5]คำนวณหน่วย!AR124</f>
        <v>3962</v>
      </c>
      <c r="W134" s="323">
        <f>[5]คำนวณหน่วย!AS124</f>
        <v>17353.560000000001</v>
      </c>
      <c r="X134" s="209">
        <f>[5]คำนวณหน่วย!AV124</f>
        <v>3244</v>
      </c>
      <c r="Y134" s="298">
        <f>[5]คำนวณหน่วย!AW124</f>
        <v>14273.6</v>
      </c>
      <c r="Z134" s="209">
        <f>[5]คำนวณหน่วย!AZ124</f>
        <v>2189</v>
      </c>
      <c r="AA134" s="298">
        <f>[5]คำนวณหน่วย!BA124</f>
        <v>9565.93</v>
      </c>
      <c r="AB134" s="209">
        <f>[5]คำนวณหน่วย!BD124</f>
        <v>987</v>
      </c>
      <c r="AC134" s="298">
        <f>[5]คำนวณหน่วย!BE124</f>
        <v>4204.62</v>
      </c>
      <c r="AD134" s="272"/>
      <c r="AE134" s="273"/>
      <c r="AG134" s="273"/>
      <c r="AH134" s="273"/>
      <c r="AI134" s="273"/>
    </row>
    <row r="135" spans="1:35" x14ac:dyDescent="0.55000000000000004">
      <c r="A135" s="299">
        <f>[5]ตารางจด!A125</f>
        <v>103</v>
      </c>
      <c r="B135" s="397" t="str">
        <f>[5]ตารางจด!B125</f>
        <v>แปลงสาธิตปลูกข้าว ผศ. ดร.วราภรณ์ แสงทอง มิเตอร์ที่ 1</v>
      </c>
      <c r="C135" s="392">
        <f>[5]ตารางจด!C125</f>
        <v>0</v>
      </c>
      <c r="D135" s="299">
        <f>[5]ตารางจด!D125</f>
        <v>1</v>
      </c>
      <c r="E135" s="300">
        <f>[5]ตารางจด!E125</f>
        <v>1924751</v>
      </c>
      <c r="F135" s="209">
        <f>[5]คำนวณหน่วย!L125</f>
        <v>48</v>
      </c>
      <c r="G135" s="298">
        <f>[5]คำนวณหน่วย!M125</f>
        <v>204.48</v>
      </c>
      <c r="H135" s="209">
        <f>[5]คำนวณหน่วย!P125</f>
        <v>63</v>
      </c>
      <c r="I135" s="298">
        <f>[5]คำนวณหน่วย!Q125</f>
        <v>275.31</v>
      </c>
      <c r="J135" s="209">
        <f>[5]คำนวณหน่วย!T125</f>
        <v>83</v>
      </c>
      <c r="K135" s="298">
        <f>[5]คำนวณหน่วย!U125</f>
        <v>361.88000000000005</v>
      </c>
      <c r="L135" s="209">
        <f>[5]คำนวณหน่วย!X125</f>
        <v>117</v>
      </c>
      <c r="M135" s="323">
        <f>[5]คำนวณหน่วย!Y125</f>
        <v>522.99</v>
      </c>
      <c r="N135" s="209">
        <f>[5]คำนวณหน่วย!AB125</f>
        <v>130</v>
      </c>
      <c r="O135" s="323">
        <f>[5]คำนวณหน่วย!AC125</f>
        <v>570.69999999999993</v>
      </c>
      <c r="P135" s="301">
        <f>[5]คำนวณหน่วย!AF125</f>
        <v>133</v>
      </c>
      <c r="Q135" s="323">
        <f>[5]คำนวณหน่วย!AG125</f>
        <v>578.54999999999995</v>
      </c>
      <c r="R135" s="209">
        <f>[5]คำนวณหน่วย!AJ125</f>
        <v>109</v>
      </c>
      <c r="S135" s="323">
        <f>[5]คำนวณหน่วย!AK125</f>
        <v>487.22999999999996</v>
      </c>
      <c r="T135" s="209">
        <f>[5]คำนวณหน่วย!AN125</f>
        <v>184</v>
      </c>
      <c r="U135" s="323">
        <f>[5]คำนวณหน่วย!AO125</f>
        <v>805.92</v>
      </c>
      <c r="V135" s="209">
        <f>[5]คำนวณหน่วย!AR125</f>
        <v>0</v>
      </c>
      <c r="W135" s="323">
        <f>[5]คำนวณหน่วย!AS125</f>
        <v>0</v>
      </c>
      <c r="X135" s="209">
        <f>[5]คำนวณหน่วย!AV125</f>
        <v>240</v>
      </c>
      <c r="Y135" s="298">
        <f>[5]คำนวณหน่วย!AW125</f>
        <v>1056</v>
      </c>
      <c r="Z135" s="209">
        <f>[5]คำนวณหน่วย!AZ125</f>
        <v>173</v>
      </c>
      <c r="AA135" s="298">
        <f>[5]คำนวณหน่วย!BA125</f>
        <v>756.01</v>
      </c>
      <c r="AB135" s="209">
        <f>[5]คำนวณหน่วย!BD125</f>
        <v>119</v>
      </c>
      <c r="AC135" s="298">
        <f>[5]คำนวณหน่วย!BE125</f>
        <v>506.94</v>
      </c>
      <c r="AD135" s="272"/>
      <c r="AE135" s="273"/>
      <c r="AG135" s="273"/>
      <c r="AH135" s="273"/>
      <c r="AI135" s="273"/>
    </row>
    <row r="136" spans="1:35" x14ac:dyDescent="0.55000000000000004">
      <c r="A136" s="299">
        <f>[5]ตารางจด!A126</f>
        <v>104</v>
      </c>
      <c r="B136" s="397" t="str">
        <f>[5]ตารางจด!B126</f>
        <v>แปลงสาธิตปลูกข้าว ผศ. ดร.วราภรณ์ แสงทอง มิเตอร์ที่ 2</v>
      </c>
      <c r="C136" s="392">
        <f>[5]ตารางจด!C126</f>
        <v>0</v>
      </c>
      <c r="D136" s="299">
        <f>[5]ตารางจด!D126</f>
        <v>1</v>
      </c>
      <c r="E136" s="300">
        <f>[5]ตารางจด!E126</f>
        <v>4050380</v>
      </c>
      <c r="F136" s="209">
        <f>[5]คำนวณหน่วย!L126</f>
        <v>12</v>
      </c>
      <c r="G136" s="298">
        <f>[5]คำนวณหน่วย!M126</f>
        <v>51.12</v>
      </c>
      <c r="H136" s="209">
        <f>[5]คำนวณหน่วย!P126</f>
        <v>19</v>
      </c>
      <c r="I136" s="298">
        <f>[5]คำนวณหน่วย!Q126</f>
        <v>83.03</v>
      </c>
      <c r="J136" s="209">
        <f>[5]คำนวณหน่วย!T126</f>
        <v>6</v>
      </c>
      <c r="K136" s="298">
        <f>[5]คำนวณหน่วย!U126</f>
        <v>26.160000000000004</v>
      </c>
      <c r="L136" s="209">
        <f>[5]คำนวณหน่วย!X126</f>
        <v>18</v>
      </c>
      <c r="M136" s="323">
        <f>[5]คำนวณหน่วย!Y126</f>
        <v>80.459999999999994</v>
      </c>
      <c r="N136" s="209">
        <f>[5]คำนวณหน่วย!AB126</f>
        <v>4</v>
      </c>
      <c r="O136" s="323">
        <f>[5]คำนวณหน่วย!AC126</f>
        <v>17.559999999999999</v>
      </c>
      <c r="P136" s="301">
        <f>[5]คำนวณหน่วย!AF126</f>
        <v>0</v>
      </c>
      <c r="Q136" s="323">
        <f>[5]คำนวณหน่วย!AG126</f>
        <v>0</v>
      </c>
      <c r="R136" s="209">
        <f>[5]คำนวณหน่วย!AJ126</f>
        <v>0</v>
      </c>
      <c r="S136" s="323">
        <f>[5]คำนวณหน่วย!AK126</f>
        <v>0</v>
      </c>
      <c r="T136" s="209">
        <f>[5]คำนวณหน่วย!AN126</f>
        <v>4</v>
      </c>
      <c r="U136" s="323">
        <f>[5]คำนวณหน่วย!AO126</f>
        <v>17.52</v>
      </c>
      <c r="V136" s="209">
        <f>[5]คำนวณหน่วย!AR126</f>
        <v>14</v>
      </c>
      <c r="W136" s="323">
        <f>[5]คำนวณหน่วย!AS126</f>
        <v>61.32</v>
      </c>
      <c r="X136" s="209">
        <f>[5]คำนวณหน่วย!AV126</f>
        <v>2</v>
      </c>
      <c r="Y136" s="298">
        <f>[5]คำนวณหน่วย!AW126</f>
        <v>8.8000000000000007</v>
      </c>
      <c r="Z136" s="209">
        <f>[5]คำนวณหน่วย!AZ126</f>
        <v>1</v>
      </c>
      <c r="AA136" s="298">
        <f>[5]คำนวณหน่วย!BA126</f>
        <v>4.37</v>
      </c>
      <c r="AB136" s="209">
        <f>[5]คำนวณหน่วย!BD126</f>
        <v>1</v>
      </c>
      <c r="AC136" s="298">
        <f>[5]คำนวณหน่วย!BE126</f>
        <v>4.26</v>
      </c>
      <c r="AD136" s="272"/>
      <c r="AE136" s="273"/>
      <c r="AG136" s="273"/>
      <c r="AH136" s="273"/>
      <c r="AI136" s="273"/>
    </row>
    <row r="137" spans="1:35" x14ac:dyDescent="0.55000000000000004">
      <c r="A137" s="299">
        <f>[5]ตารางจด!A127</f>
        <v>105</v>
      </c>
      <c r="B137" s="397" t="str">
        <f>[5]ตารางจด!B127</f>
        <v>โรงเก็บอุปกรณ์จัดนิทรรศการ</v>
      </c>
      <c r="C137" s="392">
        <f>[5]ตารางจด!C127</f>
        <v>0</v>
      </c>
      <c r="D137" s="299">
        <f>[5]ตารางจด!D127</f>
        <v>1</v>
      </c>
      <c r="E137" s="300">
        <f>[5]ตารางจด!E127</f>
        <v>2101066095</v>
      </c>
      <c r="F137" s="209">
        <f>[5]คำนวณหน่วย!L127</f>
        <v>0</v>
      </c>
      <c r="G137" s="298">
        <f>[5]คำนวณหน่วย!M127</f>
        <v>0</v>
      </c>
      <c r="H137" s="209">
        <f>[5]คำนวณหน่วย!P127</f>
        <v>0</v>
      </c>
      <c r="I137" s="298">
        <f>[5]คำนวณหน่วย!Q127</f>
        <v>0</v>
      </c>
      <c r="J137" s="209">
        <f>[5]คำนวณหน่วย!T127</f>
        <v>0</v>
      </c>
      <c r="K137" s="298">
        <f>[5]คำนวณหน่วย!U127</f>
        <v>0</v>
      </c>
      <c r="L137" s="209">
        <f>[5]คำนวณหน่วย!X127</f>
        <v>0</v>
      </c>
      <c r="M137" s="323">
        <f>[5]คำนวณหน่วย!Y127</f>
        <v>0</v>
      </c>
      <c r="N137" s="209">
        <f>[5]คำนวณหน่วย!AB127</f>
        <v>0</v>
      </c>
      <c r="O137" s="323">
        <f>[5]คำนวณหน่วย!AC127</f>
        <v>0</v>
      </c>
      <c r="P137" s="301">
        <f>[5]คำนวณหน่วย!AF127</f>
        <v>0</v>
      </c>
      <c r="Q137" s="323">
        <f>[5]คำนวณหน่วย!AG127</f>
        <v>0</v>
      </c>
      <c r="R137" s="209">
        <f>[5]คำนวณหน่วย!AJ127</f>
        <v>0</v>
      </c>
      <c r="S137" s="323">
        <f>[5]คำนวณหน่วย!AK127</f>
        <v>0</v>
      </c>
      <c r="T137" s="209">
        <f>[5]คำนวณหน่วย!AN127</f>
        <v>0</v>
      </c>
      <c r="U137" s="323">
        <f>[5]คำนวณหน่วย!AO127</f>
        <v>0</v>
      </c>
      <c r="V137" s="209">
        <f>[5]คำนวณหน่วย!AR127</f>
        <v>0</v>
      </c>
      <c r="W137" s="323">
        <f>[5]คำนวณหน่วย!AS127</f>
        <v>0</v>
      </c>
      <c r="X137" s="209">
        <f>[5]คำนวณหน่วย!AV127</f>
        <v>0</v>
      </c>
      <c r="Y137" s="298">
        <f>[5]คำนวณหน่วย!AW127</f>
        <v>0</v>
      </c>
      <c r="Z137" s="209">
        <f>[5]คำนวณหน่วย!AZ127</f>
        <v>0</v>
      </c>
      <c r="AA137" s="298">
        <f>[5]คำนวณหน่วย!BA127</f>
        <v>0</v>
      </c>
      <c r="AB137" s="209">
        <f>[5]คำนวณหน่วย!BD127</f>
        <v>0</v>
      </c>
      <c r="AC137" s="298">
        <f>[5]คำนวณหน่วย!BE127</f>
        <v>0</v>
      </c>
      <c r="AD137" s="272"/>
      <c r="AE137" s="273"/>
      <c r="AG137" s="273"/>
      <c r="AH137" s="273"/>
      <c r="AI137" s="273"/>
    </row>
    <row r="138" spans="1:35" x14ac:dyDescent="0.55000000000000004">
      <c r="A138" s="286" t="s">
        <v>5</v>
      </c>
      <c r="B138" s="395"/>
      <c r="C138" s="287"/>
      <c r="D138" s="287"/>
      <c r="E138" s="288"/>
      <c r="F138" s="291">
        <f t="shared" ref="F138:AC138" si="10">SUM(F132:F137)</f>
        <v>3442</v>
      </c>
      <c r="G138" s="290">
        <f t="shared" si="10"/>
        <v>14662.92</v>
      </c>
      <c r="H138" s="291">
        <f t="shared" si="10"/>
        <v>3880</v>
      </c>
      <c r="I138" s="290">
        <f t="shared" si="10"/>
        <v>16955.600000000002</v>
      </c>
      <c r="J138" s="291">
        <f t="shared" si="10"/>
        <v>4723</v>
      </c>
      <c r="K138" s="290">
        <f t="shared" si="10"/>
        <v>20592.280000000002</v>
      </c>
      <c r="L138" s="291">
        <f t="shared" si="10"/>
        <v>7751</v>
      </c>
      <c r="M138" s="72">
        <f t="shared" si="10"/>
        <v>34646.97</v>
      </c>
      <c r="N138" s="291">
        <f t="shared" si="10"/>
        <v>7145</v>
      </c>
      <c r="O138" s="72">
        <f t="shared" si="10"/>
        <v>31366.550000000003</v>
      </c>
      <c r="P138" s="291">
        <f t="shared" si="10"/>
        <v>9024</v>
      </c>
      <c r="Q138" s="72">
        <f t="shared" si="10"/>
        <v>39254.400000000001</v>
      </c>
      <c r="R138" s="291">
        <f t="shared" si="10"/>
        <v>7690</v>
      </c>
      <c r="S138" s="72">
        <f t="shared" si="10"/>
        <v>34374.300000000003</v>
      </c>
      <c r="T138" s="291">
        <f t="shared" si="10"/>
        <v>8248</v>
      </c>
      <c r="U138" s="72">
        <f t="shared" si="10"/>
        <v>36126.239999999998</v>
      </c>
      <c r="V138" s="291">
        <f t="shared" si="10"/>
        <v>8376</v>
      </c>
      <c r="W138" s="72">
        <f t="shared" si="10"/>
        <v>36686.879999999997</v>
      </c>
      <c r="X138" s="291">
        <f t="shared" si="10"/>
        <v>5846</v>
      </c>
      <c r="Y138" s="290">
        <f t="shared" si="10"/>
        <v>25722.399999999998</v>
      </c>
      <c r="Z138" s="291">
        <f t="shared" si="10"/>
        <v>4763</v>
      </c>
      <c r="AA138" s="290">
        <f t="shared" si="10"/>
        <v>20814.309999999998</v>
      </c>
      <c r="AB138" s="291">
        <f t="shared" si="10"/>
        <v>2478.9999999999982</v>
      </c>
      <c r="AC138" s="290">
        <f t="shared" si="10"/>
        <v>10560.539999999994</v>
      </c>
      <c r="AD138" s="71">
        <f>AB138+Z138+X138+V138+T138+R138+P138+N138+L138+J138+H138+F138</f>
        <v>73367</v>
      </c>
      <c r="AE138" s="89">
        <f>AC138+AA138+Y138+W138+U138+S138+Q138+O138+M138+K138+I138+G138</f>
        <v>321763.38999999996</v>
      </c>
      <c r="AF138" s="71">
        <f>V138+T138+R138+P138+N138+L138+J138+H138+F138</f>
        <v>60279</v>
      </c>
      <c r="AG138" s="89">
        <f>W138+U138+S138+Q138+O138+M138+K138+I138+G138</f>
        <v>264666.14</v>
      </c>
      <c r="AH138" s="71">
        <f>AB138+Z138+X138</f>
        <v>13087.999999999998</v>
      </c>
      <c r="AI138" s="89">
        <f>AC138+AA138+Y138</f>
        <v>57097.249999999985</v>
      </c>
    </row>
    <row r="139" spans="1:35" x14ac:dyDescent="0.55000000000000004">
      <c r="A139" s="267" t="str">
        <f>[5]ตารางจด!$A$128</f>
        <v>ศูนย์วิจัยพลังงาน</v>
      </c>
      <c r="B139" s="396"/>
      <c r="C139" s="292"/>
      <c r="D139" s="292"/>
      <c r="E139" s="293"/>
      <c r="F139" s="294"/>
      <c r="G139" s="293"/>
      <c r="H139" s="294"/>
      <c r="I139" s="293"/>
      <c r="J139" s="294"/>
      <c r="K139" s="293"/>
      <c r="L139" s="294"/>
      <c r="M139" s="430"/>
      <c r="N139" s="294"/>
      <c r="O139" s="430"/>
      <c r="P139" s="295"/>
      <c r="Q139" s="430"/>
      <c r="R139" s="294"/>
      <c r="S139" s="430"/>
      <c r="T139" s="294"/>
      <c r="U139" s="430"/>
      <c r="V139" s="294"/>
      <c r="W139" s="430"/>
      <c r="X139" s="294"/>
      <c r="Y139" s="293"/>
      <c r="Z139" s="294"/>
      <c r="AA139" s="293"/>
      <c r="AB139" s="294"/>
      <c r="AC139" s="296"/>
      <c r="AD139" s="257"/>
      <c r="AF139" s="257"/>
    </row>
    <row r="140" spans="1:35" s="172" customFormat="1" x14ac:dyDescent="0.55000000000000004">
      <c r="A140" s="195">
        <f>[5]ตารางจด!A129</f>
        <v>106</v>
      </c>
      <c r="B140" s="206" t="str">
        <f>[5]ตารางจด!B129</f>
        <v>อาคารศูนย์วิจัยพลังงาน 1</v>
      </c>
      <c r="C140" s="391">
        <f>[5]ตารางจด!C129</f>
        <v>0</v>
      </c>
      <c r="D140" s="195">
        <f>[5]ตารางจด!D129</f>
        <v>1</v>
      </c>
      <c r="E140" s="213">
        <f>[5]ตารางจด!E129</f>
        <v>8573844</v>
      </c>
      <c r="F140" s="207">
        <f>[5]คำนวณหน่วย!L129</f>
        <v>479</v>
      </c>
      <c r="G140" s="282">
        <f>[5]คำนวณหน่วย!M129</f>
        <v>2040.54</v>
      </c>
      <c r="H140" s="207">
        <f>[5]คำนวณหน่วย!P129</f>
        <v>670</v>
      </c>
      <c r="I140" s="282">
        <f>[5]คำนวณหน่วย!Q129</f>
        <v>2927.9</v>
      </c>
      <c r="J140" s="207">
        <f>[5]คำนวณหน่วย!T129</f>
        <v>757</v>
      </c>
      <c r="K140" s="282">
        <f>[5]คำนวณหน่วย!U129</f>
        <v>3300.5200000000004</v>
      </c>
      <c r="L140" s="207">
        <f>[5]คำนวณหน่วย!X129</f>
        <v>713</v>
      </c>
      <c r="M140" s="72">
        <f>[5]คำนวณหน่วย!Y129</f>
        <v>3187.1099999999997</v>
      </c>
      <c r="N140" s="207">
        <f>[5]คำนวณหน่วย!AB129</f>
        <v>756</v>
      </c>
      <c r="O140" s="72">
        <f>[5]คำนวณหน่วย!AC129</f>
        <v>3318.8399999999997</v>
      </c>
      <c r="P140" s="214">
        <f>[5]คำนวณหน่วย!AF129</f>
        <v>789</v>
      </c>
      <c r="Q140" s="72">
        <f>[5]คำนวณหน่วย!AG129</f>
        <v>3432.1499999999996</v>
      </c>
      <c r="R140" s="207">
        <f>[5]คำนวณหน่วย!AJ129</f>
        <v>722</v>
      </c>
      <c r="S140" s="72">
        <f>[5]คำนวณหน่วย!AK129</f>
        <v>3227.3399999999997</v>
      </c>
      <c r="T140" s="207">
        <f>[5]คำนวณหน่วย!AN129</f>
        <v>891</v>
      </c>
      <c r="U140" s="72">
        <f>[5]คำนวณหน่วย!AO129</f>
        <v>3902.58</v>
      </c>
      <c r="V140" s="209">
        <f>[5]คำนวณหน่วย!AR129</f>
        <v>784</v>
      </c>
      <c r="W140" s="323">
        <f>[5]คำนวณหน่วย!AS129</f>
        <v>3433.92</v>
      </c>
      <c r="X140" s="209">
        <f>[5]คำนวณหน่วย!AV129</f>
        <v>584</v>
      </c>
      <c r="Y140" s="298">
        <f>[5]คำนวณหน่วย!AW129</f>
        <v>2569.6000000000004</v>
      </c>
      <c r="Z140" s="209">
        <f>[5]คำนวณหน่วย!AZ129</f>
        <v>655</v>
      </c>
      <c r="AA140" s="298">
        <f>[5]คำนวณหน่วย!BA129</f>
        <v>2862.35</v>
      </c>
      <c r="AB140" s="209">
        <f>[5]คำนวณหน่วย!BD129</f>
        <v>442</v>
      </c>
      <c r="AC140" s="298">
        <f>[5]คำนวณหน่วย!BE129</f>
        <v>2</v>
      </c>
      <c r="AD140" s="352">
        <v>-54007</v>
      </c>
      <c r="AE140" s="323" t="e">
        <v>#DIV/0!</v>
      </c>
      <c r="AF140" s="352">
        <v>-54007</v>
      </c>
      <c r="AG140" s="323" t="e">
        <v>#DIV/0!</v>
      </c>
      <c r="AH140" s="352">
        <v>0</v>
      </c>
      <c r="AI140" s="323" t="e">
        <v>#DIV/0!</v>
      </c>
    </row>
    <row r="141" spans="1:35" x14ac:dyDescent="0.55000000000000004">
      <c r="A141" s="267" t="str">
        <f>[5]ตารางจด!$A$130</f>
        <v>ศูนย์อาคารที่พัก</v>
      </c>
      <c r="B141" s="396"/>
      <c r="C141" s="292"/>
      <c r="D141" s="292"/>
      <c r="E141" s="293"/>
      <c r="F141" s="294"/>
      <c r="G141" s="293"/>
      <c r="H141" s="294"/>
      <c r="I141" s="293"/>
      <c r="J141" s="294"/>
      <c r="K141" s="293"/>
      <c r="L141" s="294"/>
      <c r="M141" s="430"/>
      <c r="N141" s="294"/>
      <c r="O141" s="430"/>
      <c r="P141" s="295"/>
      <c r="Q141" s="430"/>
      <c r="R141" s="294"/>
      <c r="S141" s="430"/>
      <c r="T141" s="294"/>
      <c r="U141" s="430"/>
      <c r="V141" s="294"/>
      <c r="W141" s="430"/>
      <c r="X141" s="294"/>
      <c r="Y141" s="293"/>
      <c r="Z141" s="294"/>
      <c r="AA141" s="293"/>
      <c r="AB141" s="294"/>
      <c r="AC141" s="296"/>
      <c r="AD141" s="257"/>
      <c r="AF141" s="257"/>
    </row>
    <row r="142" spans="1:35" s="172" customFormat="1" x14ac:dyDescent="0.55000000000000004">
      <c r="A142" s="195">
        <f>[5]ตารางจด!A131</f>
        <v>107</v>
      </c>
      <c r="B142" s="206" t="str">
        <f>[5]ตารางจด!B131</f>
        <v>อาคารศูนย์การศึกษาและอบรมนานาชาติ</v>
      </c>
      <c r="C142" s="391">
        <f>[5]ตารางจด!C131</f>
        <v>0</v>
      </c>
      <c r="D142" s="195">
        <f>[5]ตารางจด!D131</f>
        <v>320</v>
      </c>
      <c r="E142" s="213">
        <f>[5]ตารางจด!E131</f>
        <v>1030</v>
      </c>
      <c r="F142" s="207">
        <f>[5]คำนวณหน่วย!L131</f>
        <v>10240.299999999999</v>
      </c>
      <c r="G142" s="282">
        <f>[5]คำนวณหน่วย!M131</f>
        <v>43623.677999999993</v>
      </c>
      <c r="H142" s="207">
        <f>[5]คำนวณหน่วย!P131</f>
        <v>10945.05</v>
      </c>
      <c r="I142" s="282">
        <f>[5]คำนวณหน่วย!Q131</f>
        <v>47829.868499999997</v>
      </c>
      <c r="J142" s="207">
        <f>[5]คำนวณหน่วย!T131</f>
        <v>17482.189999999999</v>
      </c>
      <c r="K142" s="282">
        <f>[5]คำนวณหน่วย!U131</f>
        <v>76222.348400000003</v>
      </c>
      <c r="L142" s="207">
        <f>[5]คำนวณหน่วย!X131</f>
        <v>17218.75</v>
      </c>
      <c r="M142" s="72">
        <f>[5]คำนวณหน่วย!Y131</f>
        <v>76967.8125</v>
      </c>
      <c r="N142" s="207">
        <f>[5]คำนวณหน่วย!AB131</f>
        <v>12826.49</v>
      </c>
      <c r="O142" s="72">
        <f>[5]คำนวณหน่วย!AC131</f>
        <v>56308.291099999995</v>
      </c>
      <c r="P142" s="214">
        <f>[5]คำนวณหน่วย!AF131</f>
        <v>14898.83</v>
      </c>
      <c r="Q142" s="72">
        <f>[5]คำนวณหน่วย!AG131</f>
        <v>64809.910499999991</v>
      </c>
      <c r="R142" s="207">
        <f>[5]คำนวณหน่วย!AJ131</f>
        <v>16328.48</v>
      </c>
      <c r="S142" s="72">
        <f>[5]คำนวณหน่วย!AK131</f>
        <v>72988.305599999992</v>
      </c>
      <c r="T142" s="207">
        <f>[5]คำนวณหน่วย!AN131</f>
        <v>18268.7</v>
      </c>
      <c r="U142" s="72">
        <f>[5]คำนวณหน่วย!AO131</f>
        <v>80016.906000000003</v>
      </c>
      <c r="V142" s="207">
        <f>[5]คำนวณหน่วย!AR131</f>
        <v>11336.16</v>
      </c>
      <c r="W142" s="72">
        <f>[5]คำนวณหน่วย!AS131</f>
        <v>49652.380799999999</v>
      </c>
      <c r="X142" s="207">
        <f>[5]คำนวณหน่วย!AV131</f>
        <v>13708.78</v>
      </c>
      <c r="Y142" s="282">
        <f>[5]คำนวณหน่วย!AW131</f>
        <v>60318.632000000005</v>
      </c>
      <c r="Z142" s="207">
        <f>[5]คำนวณหน่วย!AZ131</f>
        <v>11369.68</v>
      </c>
      <c r="AA142" s="282">
        <f>[5]คำนวณหน่วย!BA131</f>
        <v>49685.501600000003</v>
      </c>
      <c r="AB142" s="207">
        <f>[5]คำนวณหน่วย!BD131</f>
        <v>11500.24</v>
      </c>
      <c r="AC142" s="282">
        <f>[5]คำนวณหน่วย!BE131</f>
        <v>48991.022399999994</v>
      </c>
      <c r="AD142" s="71">
        <v>48383.75</v>
      </c>
      <c r="AE142" s="72" t="e">
        <v>#DIV/0!</v>
      </c>
      <c r="AF142" s="71">
        <v>48383.75</v>
      </c>
      <c r="AG142" s="72" t="e">
        <v>#DIV/0!</v>
      </c>
      <c r="AH142" s="71">
        <v>0</v>
      </c>
      <c r="AI142" s="72" t="e">
        <v>#DIV/0!</v>
      </c>
    </row>
    <row r="143" spans="1:35" x14ac:dyDescent="0.55000000000000004">
      <c r="A143" s="267" t="str">
        <f>[5]ตารางจด!$A$132</f>
        <v>คณะวิศวกรรมศาสตร์</v>
      </c>
      <c r="B143" s="396"/>
      <c r="C143" s="292"/>
      <c r="D143" s="292"/>
      <c r="E143" s="293"/>
      <c r="F143" s="294"/>
      <c r="G143" s="293"/>
      <c r="H143" s="294"/>
      <c r="I143" s="293"/>
      <c r="J143" s="294"/>
      <c r="K143" s="293"/>
      <c r="L143" s="294"/>
      <c r="M143" s="430"/>
      <c r="N143" s="294"/>
      <c r="O143" s="430"/>
      <c r="P143" s="295"/>
      <c r="Q143" s="430"/>
      <c r="R143" s="294"/>
      <c r="S143" s="430"/>
      <c r="T143" s="294"/>
      <c r="U143" s="430"/>
      <c r="V143" s="294"/>
      <c r="W143" s="430"/>
      <c r="X143" s="294"/>
      <c r="Y143" s="293"/>
      <c r="Z143" s="294"/>
      <c r="AA143" s="293"/>
      <c r="AB143" s="294"/>
      <c r="AC143" s="296"/>
      <c r="AD143" s="279"/>
      <c r="AE143" s="280"/>
      <c r="AF143" s="281"/>
      <c r="AG143" s="280"/>
      <c r="AH143" s="273"/>
      <c r="AI143" s="273"/>
    </row>
    <row r="144" spans="1:35" x14ac:dyDescent="0.55000000000000004">
      <c r="A144" s="195">
        <f>[5]ตารางจด!A133</f>
        <v>108</v>
      </c>
      <c r="B144" s="206" t="str">
        <f>[5]ตารางจด!B133</f>
        <v>อาคารเรียนรวมสาขาวิศวกรรมศาสตร์</v>
      </c>
      <c r="C144" s="391">
        <f>[5]ตารางจด!C133</f>
        <v>0</v>
      </c>
      <c r="D144" s="195">
        <f>[5]ตารางจด!D133</f>
        <v>600</v>
      </c>
      <c r="E144" s="213">
        <f>[5]ตารางจด!E133</f>
        <v>8391762</v>
      </c>
      <c r="F144" s="283">
        <f>[5]คำนวณหน่วย!L133-'[6]คำนวณ (รวมแต่ละอาคาร)'!$I$257</f>
        <v>12618.78</v>
      </c>
      <c r="G144" s="284">
        <f>F144*'2567-บิลค่าไฟฟ้า'!$G$5</f>
        <v>53714.743301221803</v>
      </c>
      <c r="H144" s="283">
        <f>[5]คำนวณหน่วย!P133-'[6]คำนวณ (รวมแต่ละอาคาร)'!$L$257</f>
        <v>14789.92</v>
      </c>
      <c r="I144" s="284">
        <f>H144*'2567-บิลค่าไฟฟ้า'!K$5</f>
        <v>64670.472225631995</v>
      </c>
      <c r="J144" s="283">
        <f>[5]คำนวณหน่วย!T133-'[6]คำนวณ (รวมแต่ละอาคาร)'!$O$257</f>
        <v>18135.419999999998</v>
      </c>
      <c r="K144" s="284">
        <f>J144*'2567-บิลค่าไฟฟ้า'!$O$5</f>
        <v>78988.376948147386</v>
      </c>
      <c r="L144" s="283">
        <f>[5]คำนวณหน่วย!X133-'[6]คำนวณ (รวมแต่ละอาคาร)'!$R$257</f>
        <v>17484.990000000002</v>
      </c>
      <c r="M144" s="429">
        <f>L144*'2567-บิลค่าไฟฟ้า'!$S$5</f>
        <v>78183.842184466193</v>
      </c>
      <c r="N144" s="283">
        <f>[5]คำนวณหน่วย!AB133-'[6]คำนวณ (รวมแต่ละอาคาร)'!$U$257</f>
        <v>19338.23</v>
      </c>
      <c r="O144" s="429">
        <f>N144*'2567-บิลค่าไฟฟ้า'!$W$5</f>
        <v>84833.312856546996</v>
      </c>
      <c r="P144" s="285">
        <f>[5]คำนวณหน่วย!AF133-'[6]คำนวณ (รวมแต่ละอาคาร)'!$X$257</f>
        <v>17807.080000000002</v>
      </c>
      <c r="Q144" s="429">
        <f>P144*'2567-บิลค่าไฟฟ้า'!$AA$5</f>
        <v>77389.944519034005</v>
      </c>
      <c r="R144" s="283">
        <f>[5]คำนวณหน่วย!AJ133-'[6]คำนวณ (รวมแต่ละอาคาร)'!$AA$257</f>
        <v>21864.35</v>
      </c>
      <c r="S144" s="429">
        <f>R144*'2567-บิลค่าไฟฟ้า'!$AE$5</f>
        <v>97721.250255915482</v>
      </c>
      <c r="T144" s="283">
        <f>[5]คำนวณหน่วย!AN133-'[6]คำนวณ (รวมแต่ละอาคาร)'!$AD$257</f>
        <v>22709.37</v>
      </c>
      <c r="U144" s="429">
        <f>T144*'2567-บิลค่าไฟฟ้า'!AI$5</f>
        <v>99569.031332888087</v>
      </c>
      <c r="V144" s="283">
        <f>[5]คำนวณหน่วย!AR133-'[6]คำนวณ (รวมแต่ละอาคาร)'!$AG$257</f>
        <v>22240.33</v>
      </c>
      <c r="W144" s="429">
        <f>V144*'2567-บิลค่าไฟฟ้า'!AM$5</f>
        <v>97513.163017871309</v>
      </c>
      <c r="X144" s="283">
        <f>[5]คำนวณหน่วย!AV133-'[6]คำนวณ (รวมแต่ละอาคาร)'!$AJ$257</f>
        <v>20146.3</v>
      </c>
      <c r="Y144" s="284">
        <f>X144*'2567-บิลค่าไฟฟ้า'!AQ$5</f>
        <v>88602.621346537009</v>
      </c>
      <c r="Z144" s="283">
        <f>[5]คำนวณหน่วย!AZ133-'[6]คำนวณ (รวมแต่ละอาคาร)'!$AM$257</f>
        <v>14690.82</v>
      </c>
      <c r="AA144" s="284">
        <f>Z144*'2567-บิลค่าไฟฟ้า'!AU$5</f>
        <v>64267.188661406399</v>
      </c>
      <c r="AB144" s="283">
        <f>[5]คำนวณหน่วย!BD133-'[6]คำนวณ (รวมแต่ละอาคาร)'!$AP$267</f>
        <v>12406.21</v>
      </c>
      <c r="AC144" s="284">
        <f>AB144*'2567-บิลค่าไฟฟ้า'!AY$5</f>
        <v>52876.514712539698</v>
      </c>
      <c r="AD144" s="272"/>
      <c r="AE144" s="273"/>
      <c r="AG144" s="273"/>
      <c r="AH144" s="273"/>
      <c r="AI144" s="273"/>
    </row>
    <row r="145" spans="1:35" s="172" customFormat="1" x14ac:dyDescent="0.55000000000000004">
      <c r="A145" s="299">
        <f>[5]ตารางจด!A134</f>
        <v>109</v>
      </c>
      <c r="B145" s="397" t="str">
        <f>[5]ตารางจด!B134</f>
        <v>อาคารปฏิบัติการวิศวกรรมทั่วไป</v>
      </c>
      <c r="C145" s="392">
        <f>[5]ตารางจด!C134</f>
        <v>0</v>
      </c>
      <c r="D145" s="299">
        <f>[5]ตารางจด!D134</f>
        <v>100</v>
      </c>
      <c r="E145" s="300">
        <f>[5]ตารางจด!E134</f>
        <v>8510876</v>
      </c>
      <c r="F145" s="209">
        <f>[5]คำนวณหน่วย!L134</f>
        <v>2800</v>
      </c>
      <c r="G145" s="298">
        <f>[5]คำนวณหน่วย!M134</f>
        <v>11928</v>
      </c>
      <c r="H145" s="209">
        <f>[5]คำนวณหน่วย!P134</f>
        <v>2900</v>
      </c>
      <c r="I145" s="298">
        <f>[5]คำนวณหน่วย!Q134</f>
        <v>12673</v>
      </c>
      <c r="J145" s="209">
        <f>[5]คำนวณหน่วย!T134</f>
        <v>1400</v>
      </c>
      <c r="K145" s="298">
        <f>[5]คำนวณหน่วย!U134</f>
        <v>6104</v>
      </c>
      <c r="L145" s="209">
        <f>[5]คำนวณหน่วย!X134</f>
        <v>1300</v>
      </c>
      <c r="M145" s="323">
        <f>[5]คำนวณหน่วย!Y134</f>
        <v>5811</v>
      </c>
      <c r="N145" s="209">
        <f>[5]คำนวณหน่วย!AB134</f>
        <v>1300</v>
      </c>
      <c r="O145" s="323">
        <f>[5]คำนวณหน่วย!AC134</f>
        <v>5707</v>
      </c>
      <c r="P145" s="301">
        <f>[5]คำนวณหน่วย!AF134</f>
        <v>2300</v>
      </c>
      <c r="Q145" s="323">
        <f>[5]คำนวณหน่วย!AG134</f>
        <v>10005</v>
      </c>
      <c r="R145" s="209">
        <f>[5]คำนวณหน่วย!AJ134</f>
        <v>2900</v>
      </c>
      <c r="S145" s="323">
        <f>[5]คำนวณหน่วย!AK134</f>
        <v>12963</v>
      </c>
      <c r="T145" s="209">
        <f>[5]คำนวณหน่วย!AN134</f>
        <v>2600</v>
      </c>
      <c r="U145" s="323">
        <f>[5]คำนวณหน่วย!AO134</f>
        <v>11388</v>
      </c>
      <c r="V145" s="209">
        <f>[5]คำนวณหน่วย!AR134</f>
        <v>2500</v>
      </c>
      <c r="W145" s="323">
        <f>[5]คำนวณหน่วย!AS134</f>
        <v>10950</v>
      </c>
      <c r="X145" s="209">
        <f>[5]คำนวณหน่วย!AV134</f>
        <v>1900</v>
      </c>
      <c r="Y145" s="298">
        <f>[5]คำนวณหน่วย!AW134</f>
        <v>8360</v>
      </c>
      <c r="Z145" s="209">
        <f>[5]คำนวณหน่วย!AZ134</f>
        <v>2100</v>
      </c>
      <c r="AA145" s="298">
        <f>[5]คำนวณหน่วย!BA134</f>
        <v>9177</v>
      </c>
      <c r="AB145" s="209">
        <f>[5]คำนวณหน่วย!BD134</f>
        <v>1600</v>
      </c>
      <c r="AC145" s="298">
        <f>[5]คำนวณหน่วย!BE134</f>
        <v>6816</v>
      </c>
      <c r="AD145" s="279"/>
      <c r="AE145" s="280"/>
      <c r="AF145" s="281"/>
      <c r="AG145" s="280"/>
      <c r="AH145" s="273"/>
      <c r="AI145" s="273"/>
    </row>
    <row r="146" spans="1:35" x14ac:dyDescent="0.55000000000000004">
      <c r="A146" s="195">
        <f>[5]ตารางจด!A135</f>
        <v>110</v>
      </c>
      <c r="B146" s="206" t="str">
        <f>[5]ตารางจด!B135</f>
        <v>อาคารสมิตานนท์</v>
      </c>
      <c r="C146" s="391">
        <f>[5]ตารางจด!C135</f>
        <v>0</v>
      </c>
      <c r="D146" s="195">
        <f>[5]ตารางจด!D135</f>
        <v>300</v>
      </c>
      <c r="E146" s="213">
        <f>[5]ตารางจด!E135</f>
        <v>8195975</v>
      </c>
      <c r="F146" s="283">
        <f>[5]คำนวณหน่วย!L135-'[6]คำนวณ (รวมแต่ละอาคาร)'!$I$262</f>
        <v>9507.2199999999993</v>
      </c>
      <c r="G146" s="284">
        <f>F146*'2567-บิลค่าไฟฟ้า'!$G$5</f>
        <v>40469.6715378382</v>
      </c>
      <c r="H146" s="283">
        <f>[5]คำนวณหน่วย!P135-'[6]คำนวณ (รวมแต่ละอาคาร)'!$L$262</f>
        <v>11877.02</v>
      </c>
      <c r="I146" s="284">
        <f>H146*'2567-บิลค่าไฟฟ้า'!K$5</f>
        <v>51933.512286292003</v>
      </c>
      <c r="J146" s="283">
        <f>[5]คำนวณหน่วย!T135-'[6]คำนวณ (รวมแต่ละอาคาร)'!$O$262</f>
        <v>14074.63</v>
      </c>
      <c r="K146" s="284">
        <f>J146*'2567-บิลค่าไฟฟ้า'!$O$5</f>
        <v>61301.705714326097</v>
      </c>
      <c r="L146" s="283">
        <f>[5]คำนวณหน่วย!X135-'[6]คำนวณ (รวมแต่ละอาคาร)'!$R$262</f>
        <v>14073.31</v>
      </c>
      <c r="M146" s="429">
        <f>L146*'2567-บิลค่าไฟฟ้า'!$S$5</f>
        <v>62928.571766587789</v>
      </c>
      <c r="N146" s="283">
        <f>[5]คำนวณหน่วย!AB135-'[6]คำนวณ (รวมแต่ละอาคาร)'!$U$262</f>
        <v>15699.1</v>
      </c>
      <c r="O146" s="429">
        <f>N146*'2567-บิลค่าไฟฟ้า'!$W$5</f>
        <v>68869.10859299</v>
      </c>
      <c r="P146" s="285">
        <f>[5]คำนวณหน่วย!AF135-'[6]คำนวณ (รวมแต่ละอาคาร)'!$X$262</f>
        <v>13554.17</v>
      </c>
      <c r="Q146" s="429">
        <f>P146*'2567-บิลค่าไฟฟ้า'!$AA$5</f>
        <v>58906.708135278503</v>
      </c>
      <c r="R146" s="283">
        <f>[5]คำนวณหน่วย!AJ135-'[6]คำนวณ (รวมแต่ละอาคาร)'!$AA$262</f>
        <v>16517.73</v>
      </c>
      <c r="S146" s="429">
        <f>R146*'2567-บิลค่าไฟฟ้า'!$AE$5</f>
        <v>73824.889694394893</v>
      </c>
      <c r="T146" s="283">
        <f>[5]คำนวณหน่วย!AN135-'[6]คำนวณ (รวมแต่ละอาคาร)'!$AD$262</f>
        <v>15771</v>
      </c>
      <c r="U146" s="429">
        <f>T146*'2567-บิลค่าไฟฟ้า'!AI$5</f>
        <v>69147.809611229997</v>
      </c>
      <c r="V146" s="283">
        <f>[5]คำนวณหน่วย!AR135-'[6]คำนวณ (รวมแต่ละอาคาร)'!$AG$262</f>
        <v>16948.96</v>
      </c>
      <c r="W146" s="429">
        <f>V146*'2567-บิลค่าไฟฟ้า'!AM$5</f>
        <v>74313.047489105593</v>
      </c>
      <c r="X146" s="283">
        <f>[5]คำนวณหน่วย!AV135-'[6]คำนวณ (รวมแต่ละอาคาร)'!$AJ$262</f>
        <v>16054.34</v>
      </c>
      <c r="Y146" s="284">
        <f>X146*'2567-บิลค่าไฟฟ้า'!AQ$5</f>
        <v>70606.344985856602</v>
      </c>
      <c r="Z146" s="283">
        <f>[5]คำนวณหน่วย!AZ135-'[6]คำนวณ (รวมแต่ละอาคาร)'!$AM$262</f>
        <v>11795.58</v>
      </c>
      <c r="AA146" s="284">
        <f>Z146*'2567-บิลค่าไฟฟ้า'!AU$5</f>
        <v>51601.528385121601</v>
      </c>
      <c r="AB146" s="283">
        <f>[5]คำนวณหน่วย!BD135-'[6]คำนวณ (รวมแต่ละอาคาร)'!$AP$262</f>
        <v>10323.19</v>
      </c>
      <c r="AC146" s="284">
        <f>AB146*'2567-บิลค่าไฟฟ้า'!AY$5</f>
        <v>43998.473983218304</v>
      </c>
      <c r="AD146" s="272"/>
      <c r="AE146" s="273"/>
      <c r="AG146" s="273"/>
      <c r="AH146" s="273"/>
      <c r="AI146" s="273"/>
    </row>
    <row r="147" spans="1:35" x14ac:dyDescent="0.55000000000000004">
      <c r="A147" s="299">
        <f>[5]ตารางจด!A136</f>
        <v>111</v>
      </c>
      <c r="B147" s="397" t="str">
        <f>[5]ตารางจด!B136</f>
        <v>อาคารโรงงานนำร่อง</v>
      </c>
      <c r="C147" s="392">
        <f>[5]ตารางจด!C136</f>
        <v>0</v>
      </c>
      <c r="D147" s="299">
        <f>[5]ตารางจด!D136</f>
        <v>200</v>
      </c>
      <c r="E147" s="300">
        <f>[5]ตารางจด!E136</f>
        <v>8389601</v>
      </c>
      <c r="F147" s="209">
        <f>[5]คำนวณหน่วย!L136</f>
        <v>1600</v>
      </c>
      <c r="G147" s="298">
        <f>[5]คำนวณหน่วย!M136</f>
        <v>6816</v>
      </c>
      <c r="H147" s="209">
        <f>[5]คำนวณหน่วย!P136</f>
        <v>4000</v>
      </c>
      <c r="I147" s="298">
        <f>[5]คำนวณหน่วย!Q136</f>
        <v>17480</v>
      </c>
      <c r="J147" s="209">
        <f>[5]คำนวณหน่วย!T136</f>
        <v>2000</v>
      </c>
      <c r="K147" s="298">
        <f>[5]คำนวณหน่วย!U136</f>
        <v>8720</v>
      </c>
      <c r="L147" s="209">
        <f>[5]คำนวณหน่วย!X136</f>
        <v>3600</v>
      </c>
      <c r="M147" s="323">
        <f>[5]คำนวณหน่วย!Y136</f>
        <v>16092</v>
      </c>
      <c r="N147" s="209">
        <f>[5]คำนวณหน่วย!AB136</f>
        <v>3600</v>
      </c>
      <c r="O147" s="323">
        <f>[5]คำนวณหน่วย!AC136</f>
        <v>15803.999999999998</v>
      </c>
      <c r="P147" s="301">
        <f>[5]คำนวณหน่วย!AF136</f>
        <v>4200</v>
      </c>
      <c r="Q147" s="323">
        <f>[5]คำนวณหน่วย!AG136</f>
        <v>18270</v>
      </c>
      <c r="R147" s="209">
        <f>[5]คำนวณหน่วย!AJ136</f>
        <v>3000</v>
      </c>
      <c r="S147" s="323">
        <f>[5]คำนวณหน่วย!AK136</f>
        <v>13410</v>
      </c>
      <c r="T147" s="209">
        <f>[5]คำนวณหน่วย!AN136</f>
        <v>3600</v>
      </c>
      <c r="U147" s="323">
        <f>[5]คำนวณหน่วย!AO136</f>
        <v>15768</v>
      </c>
      <c r="V147" s="209">
        <f>[5]คำนวณหน่วย!AR136</f>
        <v>3400</v>
      </c>
      <c r="W147" s="323">
        <f>[5]คำนวณหน่วย!AS136</f>
        <v>14892</v>
      </c>
      <c r="X147" s="209">
        <f>[5]คำนวณหน่วย!AV136</f>
        <v>3000</v>
      </c>
      <c r="Y147" s="298">
        <f>[5]คำนวณหน่วย!AW136</f>
        <v>13200.000000000002</v>
      </c>
      <c r="Z147" s="209">
        <f>[5]คำนวณหน่วย!AZ136</f>
        <v>2400</v>
      </c>
      <c r="AA147" s="298">
        <f>[5]คำนวณหน่วย!BA136</f>
        <v>10488</v>
      </c>
      <c r="AB147" s="209">
        <f>[5]คำนวณหน่วย!BD136</f>
        <v>2000</v>
      </c>
      <c r="AC147" s="298">
        <f>[5]คำนวณหน่วย!BE136</f>
        <v>8520</v>
      </c>
      <c r="AD147" s="272"/>
      <c r="AE147" s="273"/>
      <c r="AG147" s="273"/>
    </row>
    <row r="148" spans="1:35" x14ac:dyDescent="0.55000000000000004">
      <c r="A148" s="299">
        <f>[5]ตารางจด!A137</f>
        <v>112</v>
      </c>
      <c r="B148" s="397" t="str">
        <f>[5]ตารางจด!B137</f>
        <v>อาคารคัดบรรจุผลิตผลเกษตร</v>
      </c>
      <c r="C148" s="392">
        <f>[5]ตารางจด!C137</f>
        <v>0</v>
      </c>
      <c r="D148" s="299">
        <f>[5]ตารางจด!D137</f>
        <v>60</v>
      </c>
      <c r="E148" s="300">
        <f>[5]ตารางจด!E137</f>
        <v>8142023</v>
      </c>
      <c r="F148" s="354">
        <f>[5]คำนวณหน่วย!L137-'[6]คำนวณ (รวมแต่ละอาคาร)'!$I$264</f>
        <v>488</v>
      </c>
      <c r="G148" s="355">
        <f>F148*'2567-บิลค่าไฟฟ้า'!$G$5</f>
        <v>2077.2843912799999</v>
      </c>
      <c r="H148" s="354">
        <f>[5]คำนวณหน่วย!P137-'[6]คำนวณ (รวมแต่ละอาคาร)'!$L$264</f>
        <v>1094</v>
      </c>
      <c r="I148" s="355">
        <f>H148*'2567-บิลค่าไฟฟ้า'!$G$5</f>
        <v>4656.8629591400004</v>
      </c>
      <c r="J148" s="354">
        <f>[5]คำนวณหน่วย!T137-'[6]คำนวณ (รวมแต่ละอาคาร)'!$O$264</f>
        <v>343</v>
      </c>
      <c r="K148" s="355">
        <f>J148*'2567-บิลค่าไฟฟ้า'!$G$5</f>
        <v>1460.05849633</v>
      </c>
      <c r="L148" s="354">
        <f>[5]คำนวณหน่วย!X137-'[6]คำนวณ (รวมแต่ละอาคาร)'!$R$264</f>
        <v>979</v>
      </c>
      <c r="M148" s="431">
        <f>L148*'2567-บิลค่าไฟฟ้า'!$G$5</f>
        <v>4167.3389734900002</v>
      </c>
      <c r="N148" s="354">
        <f>[5]คำนวณหน่วย!AB137-'[6]คำนวณ (รวมแต่ละอาคาร)'!$U$264</f>
        <v>1377</v>
      </c>
      <c r="O148" s="431">
        <f>N148*'2567-บิลค่าไฟฟ้า'!$G$5</f>
        <v>5861.5176368700004</v>
      </c>
      <c r="P148" s="356">
        <f>[5]คำนวณหน่วย!AF137-'[6]คำนวณ (รวมแต่ละอาคาร)'!$X$264</f>
        <v>1063</v>
      </c>
      <c r="Q148" s="429">
        <f>P148*'2567-บิลค่าไฟฟ้า'!$AA$5</f>
        <v>4619.8203761499999</v>
      </c>
      <c r="R148" s="354">
        <f>[5]คำนวณหน่วย!AJ137-'[6]คำนวณ (รวมแต่ละอาคาร)'!$AA$264</f>
        <v>1733</v>
      </c>
      <c r="S148" s="431">
        <f>R148*'2567-บิลค่าไฟฟ้า'!$G$5</f>
        <v>7376.9136272300002</v>
      </c>
      <c r="T148" s="354">
        <f>[5]คำนวณหน่วย!AN137-'[6]คำนวณ (รวมแต่ละอาคาร)'!$AD$264</f>
        <v>1421</v>
      </c>
      <c r="U148" s="431">
        <f>T148*'2567-บิลค่าไฟฟ้า'!$G$5</f>
        <v>6048.8137705099998</v>
      </c>
      <c r="V148" s="354">
        <f>[5]คำนวณหน่วย!AR137-'[6]คำนวณ (รวมแต่ละอาคาร)'!$AG$264</f>
        <v>309</v>
      </c>
      <c r="W148" s="431">
        <f>V148*'2567-บิลค่าไฟฟ้า'!$G$5</f>
        <v>1315.32966579</v>
      </c>
      <c r="X148" s="354">
        <f>[5]คำนวณหน่วย!AV137-'[6]คำนวณ (รวมแต่ละอาคาร)'!$AJ$264</f>
        <v>298</v>
      </c>
      <c r="Y148" s="355">
        <f>X148*'2567-บิลค่าไฟฟ้า'!$G$5</f>
        <v>1268.50563238</v>
      </c>
      <c r="Z148" s="354">
        <f>[5]คำนวณหน่วย!AZ137-'[6]คำนวณ (รวมแต่ละอาคาร)'!$AM$264</f>
        <v>-191</v>
      </c>
      <c r="AA148" s="355">
        <f>Z148*'2567-บิลค่าไฟฟ้า'!$G$5</f>
        <v>-813.03548921000004</v>
      </c>
      <c r="AB148" s="354">
        <f>[5]คำนวณหน่วย!BD137-'[6]คำนวณ (รวมแต่ละอาคาร)'!$AP$264</f>
        <v>-147</v>
      </c>
      <c r="AC148" s="355">
        <f>AB148*'2567-บิลค่าไฟฟ้า'!$G$5</f>
        <v>-625.73935557000004</v>
      </c>
      <c r="AD148" s="272"/>
      <c r="AE148" s="273"/>
      <c r="AG148" s="273"/>
    </row>
    <row r="149" spans="1:35" x14ac:dyDescent="0.55000000000000004">
      <c r="A149" s="299">
        <f>[5]ตารางจด!A138</f>
        <v>113</v>
      </c>
      <c r="B149" s="397" t="str">
        <f>[5]ตารางจด!B138</f>
        <v>อาคารปฏิบัติเทคโนโลยียางและพอลิเมอร์</v>
      </c>
      <c r="C149" s="392">
        <f>[5]ตารางจด!C138</f>
        <v>0</v>
      </c>
      <c r="D149" s="299">
        <f>[5]ตารางจด!D138</f>
        <v>200</v>
      </c>
      <c r="E149" s="300">
        <f>[5]ตารางจด!E138</f>
        <v>9011628</v>
      </c>
      <c r="F149" s="209">
        <f>[5]คำนวณหน่วย!L138</f>
        <v>0</v>
      </c>
      <c r="G149" s="298">
        <f>[5]คำนวณหน่วย!M138</f>
        <v>0</v>
      </c>
      <c r="H149" s="209">
        <f>[5]คำนวณหน่วย!P138</f>
        <v>400</v>
      </c>
      <c r="I149" s="298">
        <f>[5]คำนวณหน่วย!Q138</f>
        <v>1748</v>
      </c>
      <c r="J149" s="209">
        <f>[5]คำนวณหน่วย!T138</f>
        <v>0</v>
      </c>
      <c r="K149" s="298">
        <f>[5]คำนวณหน่วย!U138</f>
        <v>0</v>
      </c>
      <c r="L149" s="209">
        <f>[5]คำนวณหน่วย!X138</f>
        <v>0</v>
      </c>
      <c r="M149" s="323">
        <f>[5]คำนวณหน่วย!Y138</f>
        <v>0</v>
      </c>
      <c r="N149" s="209">
        <f>[5]คำนวณหน่วย!AB138</f>
        <v>0</v>
      </c>
      <c r="O149" s="323">
        <f>[5]คำนวณหน่วย!AC138</f>
        <v>0</v>
      </c>
      <c r="P149" s="301">
        <f>[5]คำนวณหน่วย!AF138</f>
        <v>0</v>
      </c>
      <c r="Q149" s="323">
        <f>[5]คำนวณหน่วย!AG138</f>
        <v>0</v>
      </c>
      <c r="R149" s="209">
        <f>[5]คำนวณหน่วย!AJ138</f>
        <v>0</v>
      </c>
      <c r="S149" s="323">
        <f>[5]คำนวณหน่วย!AK138</f>
        <v>0</v>
      </c>
      <c r="T149" s="209">
        <f>[5]คำนวณหน่วย!AN138</f>
        <v>600</v>
      </c>
      <c r="U149" s="323">
        <f>[5]คำนวณหน่วย!AO138</f>
        <v>2628</v>
      </c>
      <c r="V149" s="209">
        <f>[5]คำนวณหน่วย!AR138</f>
        <v>200</v>
      </c>
      <c r="W149" s="323">
        <f>[5]คำนวณหน่วย!AS138</f>
        <v>876</v>
      </c>
      <c r="X149" s="209">
        <f>[5]คำนวณหน่วย!AV138</f>
        <v>200</v>
      </c>
      <c r="Y149" s="298">
        <f>[5]คำนวณหน่วย!AW138</f>
        <v>880.00000000000011</v>
      </c>
      <c r="Z149" s="209">
        <f>[5]คำนวณหน่วย!AZ138</f>
        <v>20000</v>
      </c>
      <c r="AA149" s="298">
        <f>[5]คำนวณหน่วย!BA138</f>
        <v>87400</v>
      </c>
      <c r="AB149" s="209">
        <f>[5]คำนวณหน่วย!BD138</f>
        <v>0</v>
      </c>
      <c r="AC149" s="298">
        <f>[5]คำนวณหน่วย!BE138</f>
        <v>0</v>
      </c>
      <c r="AD149" s="272"/>
      <c r="AE149" s="273"/>
      <c r="AG149" s="273"/>
    </row>
    <row r="150" spans="1:35" hidden="1" x14ac:dyDescent="0.55000000000000004">
      <c r="A150" s="299">
        <v>114</v>
      </c>
      <c r="B150" s="398" t="s">
        <v>229</v>
      </c>
      <c r="C150" s="392">
        <v>0</v>
      </c>
      <c r="D150" s="299">
        <v>1</v>
      </c>
      <c r="E150" s="300">
        <v>8882703</v>
      </c>
      <c r="F150" s="209">
        <v>0</v>
      </c>
      <c r="G150" s="298">
        <v>0</v>
      </c>
      <c r="H150" s="209" t="s">
        <v>277</v>
      </c>
      <c r="I150" s="298" t="s">
        <v>277</v>
      </c>
      <c r="J150" s="209" t="s">
        <v>277</v>
      </c>
      <c r="K150" s="298" t="s">
        <v>277</v>
      </c>
      <c r="L150" s="209" t="s">
        <v>277</v>
      </c>
      <c r="M150" s="323" t="s">
        <v>277</v>
      </c>
      <c r="N150" s="209" t="s">
        <v>277</v>
      </c>
      <c r="O150" s="323" t="s">
        <v>277</v>
      </c>
      <c r="P150" s="301" t="s">
        <v>277</v>
      </c>
      <c r="Q150" s="323" t="s">
        <v>277</v>
      </c>
      <c r="R150" s="209" t="s">
        <v>277</v>
      </c>
      <c r="S150" s="323" t="s">
        <v>277</v>
      </c>
      <c r="T150" s="209" t="s">
        <v>277</v>
      </c>
      <c r="U150" s="323" t="s">
        <v>277</v>
      </c>
      <c r="V150" s="209" t="s">
        <v>277</v>
      </c>
      <c r="W150" s="323" t="s">
        <v>277</v>
      </c>
      <c r="X150" s="209" t="s">
        <v>277</v>
      </c>
      <c r="Y150" s="298" t="s">
        <v>277</v>
      </c>
      <c r="Z150" s="209" t="s">
        <v>277</v>
      </c>
      <c r="AA150" s="298" t="s">
        <v>277</v>
      </c>
      <c r="AB150" s="209" t="s">
        <v>277</v>
      </c>
      <c r="AC150" s="298" t="s">
        <v>277</v>
      </c>
      <c r="AD150" s="272"/>
      <c r="AE150" s="273"/>
      <c r="AG150" s="273"/>
    </row>
    <row r="151" spans="1:35" x14ac:dyDescent="0.55000000000000004">
      <c r="A151" s="286" t="s">
        <v>5</v>
      </c>
      <c r="B151" s="395"/>
      <c r="C151" s="287"/>
      <c r="D151" s="287"/>
      <c r="E151" s="288"/>
      <c r="F151" s="291">
        <f t="shared" ref="F151:AC151" si="11">SUM(F144:F150)</f>
        <v>27014</v>
      </c>
      <c r="G151" s="290">
        <f t="shared" si="11"/>
        <v>115005.69923034002</v>
      </c>
      <c r="H151" s="291">
        <f t="shared" si="11"/>
        <v>35060.94</v>
      </c>
      <c r="I151" s="290">
        <f t="shared" si="11"/>
        <v>153161.84747106401</v>
      </c>
      <c r="J151" s="291">
        <f t="shared" si="11"/>
        <v>35953.049999999996</v>
      </c>
      <c r="K151" s="290">
        <f t="shared" si="11"/>
        <v>156574.14115880348</v>
      </c>
      <c r="L151" s="291">
        <f t="shared" si="11"/>
        <v>37437.300000000003</v>
      </c>
      <c r="M151" s="72">
        <f t="shared" si="11"/>
        <v>167182.75292454398</v>
      </c>
      <c r="N151" s="291">
        <f t="shared" si="11"/>
        <v>41314.33</v>
      </c>
      <c r="O151" s="72">
        <f t="shared" si="11"/>
        <v>181074.93908640699</v>
      </c>
      <c r="P151" s="291">
        <f t="shared" si="11"/>
        <v>38924.25</v>
      </c>
      <c r="Q151" s="72">
        <f t="shared" si="11"/>
        <v>169191.47303046248</v>
      </c>
      <c r="R151" s="291">
        <f t="shared" si="11"/>
        <v>46015.08</v>
      </c>
      <c r="S151" s="72">
        <f t="shared" si="11"/>
        <v>205296.05357754038</v>
      </c>
      <c r="T151" s="291">
        <f t="shared" si="11"/>
        <v>46701.369999999995</v>
      </c>
      <c r="U151" s="72">
        <f t="shared" si="11"/>
        <v>204549.65471462809</v>
      </c>
      <c r="V151" s="291">
        <f t="shared" si="11"/>
        <v>45598.29</v>
      </c>
      <c r="W151" s="72">
        <f t="shared" si="11"/>
        <v>199859.54017276689</v>
      </c>
      <c r="X151" s="291">
        <f t="shared" si="11"/>
        <v>41598.639999999999</v>
      </c>
      <c r="Y151" s="290">
        <f t="shared" si="11"/>
        <v>182917.47196477361</v>
      </c>
      <c r="Z151" s="291">
        <f t="shared" si="11"/>
        <v>50795.4</v>
      </c>
      <c r="AA151" s="290">
        <f t="shared" si="11"/>
        <v>222120.68155731802</v>
      </c>
      <c r="AB151" s="291">
        <f t="shared" si="11"/>
        <v>26182.400000000001</v>
      </c>
      <c r="AC151" s="290">
        <f t="shared" si="11"/>
        <v>111585.24934018801</v>
      </c>
      <c r="AD151" s="71">
        <f>AB151+Z151+X151+V151+T151+R151+P151+N151+L151+J151+H151+F151</f>
        <v>472595.05</v>
      </c>
      <c r="AE151" s="89">
        <f>AC151+AA151+Y151+W151+U151+S151+Q151+O151+M151+K151+I151+G151</f>
        <v>2068519.5042288362</v>
      </c>
      <c r="AF151" s="71">
        <f>V151+T151+R151+P151+N151+L151+J151+H151+F151</f>
        <v>354018.61</v>
      </c>
      <c r="AG151" s="89">
        <f>W151+U151+S151+Q151+O151+M151+K151+I151+G151</f>
        <v>1551896.1013665565</v>
      </c>
      <c r="AH151" s="71">
        <f>AB151+Z151+X151</f>
        <v>118576.44</v>
      </c>
      <c r="AI151" s="89">
        <f>AC151+AA151+Y151</f>
        <v>516623.40286227962</v>
      </c>
    </row>
    <row r="152" spans="1:35" x14ac:dyDescent="0.55000000000000004">
      <c r="A152" s="267" t="str">
        <f>[5]ตารางจด!$A$140</f>
        <v>คณะเทคโนโลยีการประมง</v>
      </c>
      <c r="B152" s="396"/>
      <c r="C152" s="292"/>
      <c r="D152" s="292"/>
      <c r="E152" s="293"/>
      <c r="F152" s="294"/>
      <c r="G152" s="293"/>
      <c r="H152" s="294"/>
      <c r="I152" s="293"/>
      <c r="J152" s="294"/>
      <c r="K152" s="293"/>
      <c r="L152" s="294"/>
      <c r="M152" s="430"/>
      <c r="N152" s="294"/>
      <c r="O152" s="430"/>
      <c r="P152" s="295"/>
      <c r="Q152" s="430"/>
      <c r="R152" s="294"/>
      <c r="S152" s="430"/>
      <c r="T152" s="294"/>
      <c r="U152" s="430"/>
      <c r="V152" s="294"/>
      <c r="W152" s="430"/>
      <c r="X152" s="294"/>
      <c r="Y152" s="293"/>
      <c r="Z152" s="294"/>
      <c r="AA152" s="293"/>
      <c r="AB152" s="294"/>
      <c r="AC152" s="296"/>
      <c r="AD152" s="272"/>
      <c r="AE152" s="273"/>
      <c r="AG152" s="273"/>
    </row>
    <row r="153" spans="1:35" x14ac:dyDescent="0.55000000000000004">
      <c r="A153" s="299">
        <f>[5]ตารางจด!A141</f>
        <v>115</v>
      </c>
      <c r="B153" s="397" t="str">
        <f>[5]ตารางจด!B141</f>
        <v>อาคารเทคโนโลยีการประมง มิเตอร์ตัวที่ 1</v>
      </c>
      <c r="C153" s="392">
        <f>[5]ตารางจด!C141</f>
        <v>0</v>
      </c>
      <c r="D153" s="299">
        <f>[5]ตารางจด!D141</f>
        <v>160</v>
      </c>
      <c r="E153" s="300">
        <f>[5]ตารางจด!E141</f>
        <v>9264072</v>
      </c>
      <c r="F153" s="209">
        <f>[5]คำนวณหน่วย!L141</f>
        <v>3360</v>
      </c>
      <c r="G153" s="298">
        <f>[5]คำนวณหน่วย!M141</f>
        <v>14313.599999999999</v>
      </c>
      <c r="H153" s="209">
        <f>[5]คำนวณหน่วย!P141</f>
        <v>5120</v>
      </c>
      <c r="I153" s="298">
        <f>[5]คำนวณหน่วย!Q141</f>
        <v>22374.400000000001</v>
      </c>
      <c r="J153" s="209">
        <f>[5]คำนวณหน่วย!T141</f>
        <v>4960</v>
      </c>
      <c r="K153" s="298">
        <f>[5]คำนวณหน่วย!U141</f>
        <v>21625.600000000002</v>
      </c>
      <c r="L153" s="209">
        <f>[5]คำนวณหน่วย!X141</f>
        <v>4960</v>
      </c>
      <c r="M153" s="323">
        <f>[5]คำนวณหน่วย!Y141</f>
        <v>22171.199999999997</v>
      </c>
      <c r="N153" s="209">
        <f>[5]คำนวณหน่วย!AB141</f>
        <v>4960</v>
      </c>
      <c r="O153" s="323">
        <f>[5]คำนวณหน่วย!AC141</f>
        <v>21774.399999999998</v>
      </c>
      <c r="P153" s="301">
        <f>[5]คำนวณหน่วย!AF141</f>
        <v>5440</v>
      </c>
      <c r="Q153" s="323">
        <f>[5]คำนวณหน่วย!AG141</f>
        <v>23663.999999999996</v>
      </c>
      <c r="R153" s="209">
        <f>[5]คำนวณหน่วย!AJ141</f>
        <v>5440</v>
      </c>
      <c r="S153" s="323">
        <f>[5]คำนวณหน่วย!AK141</f>
        <v>24316.799999999999</v>
      </c>
      <c r="T153" s="209">
        <f>[5]คำนวณหน่วย!AN141</f>
        <v>6880</v>
      </c>
      <c r="U153" s="323">
        <f>[5]คำนวณหน่วย!AO141</f>
        <v>30134.399999999998</v>
      </c>
      <c r="V153" s="209">
        <f>[5]คำนวณหน่วย!AR141</f>
        <v>7680</v>
      </c>
      <c r="W153" s="323">
        <f>[5]คำนวณหน่วย!AS141</f>
        <v>33638.400000000001</v>
      </c>
      <c r="X153" s="209">
        <f>[5]คำนวณหน่วย!AV141</f>
        <v>6240</v>
      </c>
      <c r="Y153" s="298">
        <f>[5]คำนวณหน่วย!AW141</f>
        <v>27456.000000000004</v>
      </c>
      <c r="Z153" s="209">
        <f>[5]คำนวณหน่วย!AZ141</f>
        <v>5920</v>
      </c>
      <c r="AA153" s="298">
        <f>[5]คำนวณหน่วย!BA141</f>
        <v>25870.400000000001</v>
      </c>
      <c r="AB153" s="209">
        <f>[5]คำนวณหน่วย!BD141</f>
        <v>4480</v>
      </c>
      <c r="AC153" s="298">
        <f>[5]คำนวณหน่วย!BE141</f>
        <v>19084.8</v>
      </c>
      <c r="AD153" s="272"/>
      <c r="AE153" s="273"/>
      <c r="AG153" s="273"/>
    </row>
    <row r="154" spans="1:35" x14ac:dyDescent="0.55000000000000004">
      <c r="A154" s="299">
        <f>[5]ตารางจด!A142</f>
        <v>116</v>
      </c>
      <c r="B154" s="397" t="str">
        <f>[5]ตารางจด!B142</f>
        <v>อาคารเทคโนโลยีการประมง มิเตอร์ตัวที่ 2</v>
      </c>
      <c r="C154" s="392">
        <f>[5]ตารางจด!C142</f>
        <v>0</v>
      </c>
      <c r="D154" s="299">
        <f>[5]ตารางจด!D142</f>
        <v>160</v>
      </c>
      <c r="E154" s="300">
        <f>[5]ตารางจด!E142</f>
        <v>9264102</v>
      </c>
      <c r="F154" s="209">
        <f>[5]คำนวณหน่วย!L142</f>
        <v>0</v>
      </c>
      <c r="G154" s="298">
        <f>[5]คำนวณหน่วย!M142</f>
        <v>0</v>
      </c>
      <c r="H154" s="209">
        <f>[5]คำนวณหน่วย!P142</f>
        <v>3520</v>
      </c>
      <c r="I154" s="298">
        <f>[5]คำนวณหน่วย!Q142</f>
        <v>15382.4</v>
      </c>
      <c r="J154" s="209">
        <f>[5]คำนวณหน่วย!T142</f>
        <v>4160</v>
      </c>
      <c r="K154" s="298">
        <f>[5]คำนวณหน่วย!U142</f>
        <v>18137.600000000002</v>
      </c>
      <c r="L154" s="209">
        <f>[5]คำนวณหน่วย!X142</f>
        <v>4160</v>
      </c>
      <c r="M154" s="323">
        <f>[5]คำนวณหน่วย!Y142</f>
        <v>18595.2</v>
      </c>
      <c r="N154" s="209">
        <f>[5]คำนวณหน่วย!AB142</f>
        <v>4960</v>
      </c>
      <c r="O154" s="323">
        <f>[5]คำนวณหน่วย!AC142</f>
        <v>21774.399999999998</v>
      </c>
      <c r="P154" s="301">
        <f>[5]คำนวณหน่วย!AF142</f>
        <v>4480</v>
      </c>
      <c r="Q154" s="323">
        <f>[5]คำนวณหน่วย!AG142</f>
        <v>19488</v>
      </c>
      <c r="R154" s="209">
        <f>[5]คำนวณหน่วย!AJ142</f>
        <v>6400</v>
      </c>
      <c r="S154" s="323">
        <f>[5]คำนวณหน่วย!AK142</f>
        <v>28608</v>
      </c>
      <c r="T154" s="209">
        <f>[5]คำนวณหน่วย!AN142</f>
        <v>7200</v>
      </c>
      <c r="U154" s="323">
        <f>[5]คำนวณหน่วย!AO142</f>
        <v>31536</v>
      </c>
      <c r="V154" s="209">
        <f>[5]คำนวณหน่วย!AR142</f>
        <v>6080</v>
      </c>
      <c r="W154" s="323">
        <f>[5]คำนวณหน่วย!AS142</f>
        <v>26630.399999999998</v>
      </c>
      <c r="X154" s="209">
        <f>[5]คำนวณหน่วย!AV142</f>
        <v>4960</v>
      </c>
      <c r="Y154" s="298">
        <f>[5]คำนวณหน่วย!AW142</f>
        <v>21824</v>
      </c>
      <c r="Z154" s="209">
        <f>[5]คำนวณหน่วย!AZ142</f>
        <v>3520</v>
      </c>
      <c r="AA154" s="298">
        <f>[5]คำนวณหน่วย!BA142</f>
        <v>15382.4</v>
      </c>
      <c r="AB154" s="209">
        <f>[5]คำนวณหน่วย!BD142</f>
        <v>4640</v>
      </c>
      <c r="AC154" s="298">
        <f>[5]คำนวณหน่วย!BE142</f>
        <v>19766.399999999998</v>
      </c>
      <c r="AD154" s="272"/>
      <c r="AE154" s="273"/>
      <c r="AG154" s="273"/>
    </row>
    <row r="155" spans="1:35" x14ac:dyDescent="0.55000000000000004">
      <c r="A155" s="299">
        <f>[5]ตารางจด!A143</f>
        <v>117</v>
      </c>
      <c r="B155" s="397" t="str">
        <f>[5]ตารางจด!B143</f>
        <v>การเพาะเลี้ยงสาหร่าย</v>
      </c>
      <c r="C155" s="392">
        <f>[5]ตารางจด!C143</f>
        <v>0</v>
      </c>
      <c r="D155" s="299">
        <f>[5]ตารางจด!D143</f>
        <v>1</v>
      </c>
      <c r="E155" s="300">
        <f>[5]ตารางจด!E143</f>
        <v>8708215</v>
      </c>
      <c r="F155" s="209">
        <f>[5]คำนวณหน่วย!L143</f>
        <v>1871</v>
      </c>
      <c r="G155" s="298">
        <f>[5]คำนวณหน่วย!M143</f>
        <v>7970.46</v>
      </c>
      <c r="H155" s="209">
        <f>[5]คำนวณหน่วย!P143</f>
        <v>2912</v>
      </c>
      <c r="I155" s="298">
        <f>[5]คำนวณหน่วย!Q143</f>
        <v>12725.44</v>
      </c>
      <c r="J155" s="209">
        <f>[5]คำนวณหน่วย!T143</f>
        <v>1943</v>
      </c>
      <c r="K155" s="298">
        <f>[5]คำนวณหน่วย!U143</f>
        <v>8471.4800000000014</v>
      </c>
      <c r="L155" s="209">
        <f>[5]คำนวณหน่วย!X143</f>
        <v>1700</v>
      </c>
      <c r="M155" s="323">
        <f>[5]คำนวณหน่วย!Y143</f>
        <v>7599</v>
      </c>
      <c r="N155" s="209">
        <f>[5]คำนวณหน่วย!AB143</f>
        <v>1556</v>
      </c>
      <c r="O155" s="323">
        <f>[5]คำนวณหน่วย!AC143</f>
        <v>6830.8399999999992</v>
      </c>
      <c r="P155" s="301">
        <f>[5]คำนวณหน่วย!AF143</f>
        <v>1400</v>
      </c>
      <c r="Q155" s="323">
        <f>[5]คำนวณหน่วย!AG143</f>
        <v>6089.9999999999991</v>
      </c>
      <c r="R155" s="209">
        <f>[5]คำนวณหน่วย!AJ143</f>
        <v>1268</v>
      </c>
      <c r="S155" s="323">
        <f>[5]คำนวณหน่วย!AK143</f>
        <v>5667.96</v>
      </c>
      <c r="T155" s="209">
        <f>[5]คำนวณหน่วย!AN143</f>
        <v>1480</v>
      </c>
      <c r="U155" s="323">
        <f>[5]คำนวณหน่วย!AO143</f>
        <v>6482.4</v>
      </c>
      <c r="V155" s="209">
        <f>[5]คำนวณหน่วย!AR143</f>
        <v>1428</v>
      </c>
      <c r="W155" s="323">
        <f>[5]คำนวณหน่วย!AS143</f>
        <v>6254.6399999999994</v>
      </c>
      <c r="X155" s="209">
        <f>[5]คำนวณหน่วย!AV143</f>
        <v>1247</v>
      </c>
      <c r="Y155" s="298">
        <f>[5]คำนวณหน่วย!AW143</f>
        <v>5486.8</v>
      </c>
      <c r="Z155" s="209">
        <f>[5]คำนวณหน่วย!AZ143</f>
        <v>1279</v>
      </c>
      <c r="AA155" s="298">
        <f>[5]คำนวณหน่วย!BA143</f>
        <v>5589.2300000000005</v>
      </c>
      <c r="AB155" s="209">
        <f>[5]คำนวณหน่วย!BD143</f>
        <v>935</v>
      </c>
      <c r="AC155" s="298">
        <f>[5]คำนวณหน่วย!BE143</f>
        <v>3983.1</v>
      </c>
      <c r="AD155" s="272"/>
      <c r="AE155" s="273"/>
      <c r="AG155" s="273"/>
    </row>
    <row r="156" spans="1:35" x14ac:dyDescent="0.55000000000000004">
      <c r="A156" s="299">
        <f>[5]ตารางจด!A144</f>
        <v>118</v>
      </c>
      <c r="B156" s="397" t="str">
        <f>[5]ตารางจด!B144</f>
        <v>อาคารพัฒนาบ่อเพาะเลี้ยงสัตว์น้ำ</v>
      </c>
      <c r="C156" s="392" t="str">
        <f>[5]ตารางจด!C144</f>
        <v>MWh</v>
      </c>
      <c r="D156" s="299">
        <f>[5]ตารางจด!D144</f>
        <v>1000</v>
      </c>
      <c r="E156" s="300" t="str">
        <f>[5]ตารางจด!E144</f>
        <v>Digital</v>
      </c>
      <c r="F156" s="209">
        <f>[5]คำนวณหน่วย!L144</f>
        <v>14759.999999999991</v>
      </c>
      <c r="G156" s="298">
        <f>[5]คำนวณหน่วย!M144</f>
        <v>62877.599999999955</v>
      </c>
      <c r="H156" s="209">
        <f>[5]คำนวณหน่วย!P144</f>
        <v>15180.000000000007</v>
      </c>
      <c r="I156" s="298">
        <f>[5]คำนวณหน่วย!Q144</f>
        <v>66336.600000000035</v>
      </c>
      <c r="J156" s="209">
        <f>[5]คำนวณหน่วย!T144</f>
        <v>11530.000000000002</v>
      </c>
      <c r="K156" s="298">
        <f>[5]คำนวณหน่วย!U144</f>
        <v>50270.80000000001</v>
      </c>
      <c r="L156" s="209">
        <f>[5]คำนวณหน่วย!X144</f>
        <v>15310.000000000002</v>
      </c>
      <c r="M156" s="323">
        <f>[5]คำนวณหน่วย!Y144</f>
        <v>68435.7</v>
      </c>
      <c r="N156" s="209">
        <f>[5]คำนวณหน่วย!AB144</f>
        <v>12810.000000000002</v>
      </c>
      <c r="O156" s="323">
        <f>[5]คำนวณหน่วย!AC144</f>
        <v>56235.9</v>
      </c>
      <c r="P156" s="301">
        <f>[5]คำนวณหน่วย!AF144</f>
        <v>13189.999999999998</v>
      </c>
      <c r="Q156" s="323">
        <f>[5]คำนวณหน่วย!AG144</f>
        <v>57376.499999999985</v>
      </c>
      <c r="R156" s="209">
        <f>[5]คำนวณหน่วย!AJ144</f>
        <v>14000</v>
      </c>
      <c r="S156" s="323">
        <f>[5]คำนวณหน่วย!AK144</f>
        <v>62580</v>
      </c>
      <c r="T156" s="209">
        <f>[5]คำนวณหน่วย!AN144</f>
        <v>17000</v>
      </c>
      <c r="U156" s="323">
        <f>[5]คำนวณหน่วย!AO144</f>
        <v>74460</v>
      </c>
      <c r="V156" s="209">
        <f>[5]คำนวณหน่วย!AR144</f>
        <v>16000</v>
      </c>
      <c r="W156" s="323">
        <f>[5]คำนวณหน่วย!AS144</f>
        <v>70080</v>
      </c>
      <c r="X156" s="209">
        <f>[5]คำนวณหน่วย!AV144</f>
        <v>15800.000000000011</v>
      </c>
      <c r="Y156" s="298">
        <f>[5]คำนวณหน่วย!AW144</f>
        <v>69520.000000000058</v>
      </c>
      <c r="Z156" s="209">
        <f>[5]คำนวณหน่วย!AZ144</f>
        <v>17099.999999999967</v>
      </c>
      <c r="AA156" s="298">
        <f>[5]คำนวณหน่วย!BA144</f>
        <v>74726.999999999854</v>
      </c>
      <c r="AB156" s="209">
        <f>[5]คำนวณหน่วย!BD144</f>
        <v>11900.000000000035</v>
      </c>
      <c r="AC156" s="298">
        <f>[5]คำนวณหน่วย!BE144</f>
        <v>50694.000000000146</v>
      </c>
      <c r="AD156" s="272"/>
      <c r="AE156" s="273"/>
      <c r="AG156" s="273"/>
    </row>
    <row r="157" spans="1:35" x14ac:dyDescent="0.55000000000000004">
      <c r="A157" s="286" t="s">
        <v>5</v>
      </c>
      <c r="B157" s="395"/>
      <c r="C157" s="287"/>
      <c r="D157" s="287"/>
      <c r="E157" s="288"/>
      <c r="F157" s="289">
        <f t="shared" ref="F157:AC157" si="12">SUM(F153:F156)</f>
        <v>19990.999999999993</v>
      </c>
      <c r="G157" s="290">
        <f t="shared" si="12"/>
        <v>85161.659999999945</v>
      </c>
      <c r="H157" s="289">
        <f t="shared" si="12"/>
        <v>26732.000000000007</v>
      </c>
      <c r="I157" s="290">
        <f t="shared" si="12"/>
        <v>116818.84000000004</v>
      </c>
      <c r="J157" s="289">
        <f t="shared" si="12"/>
        <v>22593</v>
      </c>
      <c r="K157" s="290">
        <f t="shared" si="12"/>
        <v>98505.48000000001</v>
      </c>
      <c r="L157" s="289">
        <f t="shared" si="12"/>
        <v>26130</v>
      </c>
      <c r="M157" s="72">
        <f t="shared" si="12"/>
        <v>116801.09999999999</v>
      </c>
      <c r="N157" s="289">
        <f t="shared" si="12"/>
        <v>24286</v>
      </c>
      <c r="O157" s="72">
        <f t="shared" si="12"/>
        <v>106615.54</v>
      </c>
      <c r="P157" s="289">
        <f t="shared" si="12"/>
        <v>24510</v>
      </c>
      <c r="Q157" s="72">
        <f t="shared" si="12"/>
        <v>106618.49999999999</v>
      </c>
      <c r="R157" s="289">
        <f t="shared" si="12"/>
        <v>27108</v>
      </c>
      <c r="S157" s="72">
        <f t="shared" si="12"/>
        <v>121172.76000000001</v>
      </c>
      <c r="T157" s="289">
        <f t="shared" si="12"/>
        <v>32560</v>
      </c>
      <c r="U157" s="72">
        <f t="shared" si="12"/>
        <v>142612.79999999999</v>
      </c>
      <c r="V157" s="289">
        <f t="shared" si="12"/>
        <v>31188</v>
      </c>
      <c r="W157" s="72">
        <f t="shared" si="12"/>
        <v>136603.44</v>
      </c>
      <c r="X157" s="289">
        <f t="shared" si="12"/>
        <v>28247.000000000011</v>
      </c>
      <c r="Y157" s="290">
        <f t="shared" si="12"/>
        <v>124286.80000000006</v>
      </c>
      <c r="Z157" s="289">
        <f t="shared" si="12"/>
        <v>27818.999999999967</v>
      </c>
      <c r="AA157" s="290">
        <f t="shared" si="12"/>
        <v>121569.02999999985</v>
      </c>
      <c r="AB157" s="289">
        <f t="shared" si="12"/>
        <v>21955.000000000036</v>
      </c>
      <c r="AC157" s="290">
        <f t="shared" si="12"/>
        <v>93528.300000000134</v>
      </c>
      <c r="AD157" s="71">
        <f>AB157+Z157+X157+V157+T157+R157+P157+N157+L157+J157+H157+F157</f>
        <v>313119</v>
      </c>
      <c r="AE157" s="89">
        <f>AC157+AA157+Y157+W157+U157+S157+Q157+O157+M157+K157+I157+G157</f>
        <v>1370294.2500000002</v>
      </c>
      <c r="AF157" s="71">
        <f>V157+T157+R157+P157+N157+L157+J157+H157+F157</f>
        <v>235098</v>
      </c>
      <c r="AG157" s="89">
        <f>W157+U157+S157+Q157+O157+M157+K157+I157+G157</f>
        <v>1030910.12</v>
      </c>
      <c r="AH157" s="71">
        <f>AB157+Z157+X157</f>
        <v>78021.000000000015</v>
      </c>
      <c r="AI157" s="89">
        <f>AC157+AA157+Y157</f>
        <v>339384.13000000006</v>
      </c>
    </row>
    <row r="158" spans="1:35" x14ac:dyDescent="0.55000000000000004">
      <c r="A158" s="267" t="str">
        <f>[5]ตารางจด!$A$145</f>
        <v>คลินิกรักษาสัตว์</v>
      </c>
      <c r="B158" s="396"/>
      <c r="C158" s="292"/>
      <c r="D158" s="292"/>
      <c r="E158" s="293"/>
      <c r="F158" s="294"/>
      <c r="G158" s="293"/>
      <c r="H158" s="294"/>
      <c r="I158" s="293"/>
      <c r="J158" s="294"/>
      <c r="K158" s="293"/>
      <c r="L158" s="294"/>
      <c r="M158" s="430"/>
      <c r="N158" s="294"/>
      <c r="O158" s="430"/>
      <c r="P158" s="295"/>
      <c r="Q158" s="430"/>
      <c r="R158" s="294"/>
      <c r="S158" s="430"/>
      <c r="T158" s="294"/>
      <c r="U158" s="430"/>
      <c r="V158" s="294"/>
      <c r="W158" s="430"/>
      <c r="X158" s="294"/>
      <c r="Y158" s="293"/>
      <c r="Z158" s="294"/>
      <c r="AA158" s="293"/>
      <c r="AB158" s="294"/>
      <c r="AC158" s="296"/>
      <c r="AD158" s="257"/>
      <c r="AF158" s="257"/>
    </row>
    <row r="159" spans="1:35" x14ac:dyDescent="0.55000000000000004">
      <c r="A159" s="195">
        <f>[5]ตารางจด!A146</f>
        <v>119</v>
      </c>
      <c r="B159" s="206" t="str">
        <f>[5]ตารางจด!B146</f>
        <v>คลินิกรักษาสัตว์</v>
      </c>
      <c r="C159" s="391">
        <f>[5]ตารางจด!C146</f>
        <v>0</v>
      </c>
      <c r="D159" s="195">
        <f>[5]ตารางจด!D146</f>
        <v>1</v>
      </c>
      <c r="E159" s="213" t="str">
        <f>[5]ตารางจด!E146</f>
        <v>0003510</v>
      </c>
      <c r="F159" s="207">
        <f>[5]คำนวณหน่วย!L146</f>
        <v>836</v>
      </c>
      <c r="G159" s="282">
        <f>[5]คำนวณหน่วย!M146</f>
        <v>3561.3599999999997</v>
      </c>
      <c r="H159" s="207">
        <f>[5]คำนวณหน่วย!P146</f>
        <v>1067</v>
      </c>
      <c r="I159" s="282">
        <f>[5]คำนวณหน่วย!Q146</f>
        <v>4662.79</v>
      </c>
      <c r="J159" s="207">
        <f>[5]คำนวณหน่วย!T146</f>
        <v>0</v>
      </c>
      <c r="K159" s="282">
        <f>[5]คำนวณหน่วย!U146</f>
        <v>0</v>
      </c>
      <c r="L159" s="207">
        <f>[5]คำนวณหน่วย!X146</f>
        <v>3644</v>
      </c>
      <c r="M159" s="72">
        <f>[5]คำนวณหน่วย!Y146</f>
        <v>16288.679999999998</v>
      </c>
      <c r="N159" s="207">
        <f>[5]คำนวณหน่วย!AB146</f>
        <v>2421</v>
      </c>
      <c r="O159" s="72">
        <f>[5]คำนวณหน่วย!AC146</f>
        <v>10628.189999999999</v>
      </c>
      <c r="P159" s="214">
        <f>[5]คำนวณหน่วย!AF146</f>
        <v>2223</v>
      </c>
      <c r="Q159" s="72">
        <f>[5]คำนวณหน่วย!AG146</f>
        <v>9670.0499999999993</v>
      </c>
      <c r="R159" s="207">
        <f>[5]คำนวณหน่วย!AJ146</f>
        <v>2036</v>
      </c>
      <c r="S159" s="72">
        <f>[5]คำนวณหน่วย!AK146</f>
        <v>9100.92</v>
      </c>
      <c r="T159" s="207">
        <f>[5]คำนวณหน่วย!AN146</f>
        <v>1789</v>
      </c>
      <c r="U159" s="72">
        <f>[5]คำนวณหน่วย!AO146</f>
        <v>7835.82</v>
      </c>
      <c r="V159" s="207">
        <f>[5]คำนวณหน่วย!AR146</f>
        <v>1726</v>
      </c>
      <c r="W159" s="72">
        <f>[5]คำนวณหน่วย!AS146</f>
        <v>7559.88</v>
      </c>
      <c r="X159" s="207">
        <f>[5]คำนวณหน่วย!AV146</f>
        <v>1539</v>
      </c>
      <c r="Y159" s="282">
        <f>[5]คำนวณหน่วย!AW146</f>
        <v>6771.6</v>
      </c>
      <c r="Z159" s="207">
        <f>[5]คำนวณหน่วย!AZ146</f>
        <v>1687</v>
      </c>
      <c r="AA159" s="282">
        <f>[5]คำนวณหน่วย!BA146</f>
        <v>7372.1900000000005</v>
      </c>
      <c r="AB159" s="207">
        <f>[5]คำนวณหน่วย!BD146</f>
        <v>1098</v>
      </c>
      <c r="AC159" s="282">
        <f>[5]คำนวณหน่วย!BE146</f>
        <v>4677.4799999999996</v>
      </c>
      <c r="AD159" s="71">
        <f>AB159+Z159+X159+V159+T159+R159+P159+N159+L159+J159+H159+F159</f>
        <v>20066</v>
      </c>
      <c r="AE159" s="89">
        <f>AC159+AA159+Y159+W159+U159+S159+Q159+O159+M159+K159+I159+G159</f>
        <v>88128.959999999992</v>
      </c>
      <c r="AF159" s="71">
        <f>V159+T159+R159+P159+N159+L159+J159+H159+F159</f>
        <v>15742</v>
      </c>
      <c r="AG159" s="89">
        <f>W159+U159+S159+Q159+O159+M159+K159+I159+G159</f>
        <v>69307.69</v>
      </c>
      <c r="AH159" s="71">
        <f>AB159+Z159+X159</f>
        <v>4324</v>
      </c>
      <c r="AI159" s="89">
        <f>AC159+AA159+Y159</f>
        <v>18821.27</v>
      </c>
    </row>
    <row r="160" spans="1:35" x14ac:dyDescent="0.55000000000000004">
      <c r="A160" s="267" t="str">
        <f>[5]ตารางจด!$A$29</f>
        <v>สำนักงานมหาวิทยาลัย</v>
      </c>
      <c r="B160" s="399"/>
      <c r="C160" s="292"/>
      <c r="D160" s="292"/>
      <c r="E160" s="293"/>
      <c r="F160" s="294"/>
      <c r="G160" s="293"/>
      <c r="H160" s="294"/>
      <c r="I160" s="293"/>
      <c r="J160" s="294"/>
      <c r="K160" s="293"/>
      <c r="L160" s="294"/>
      <c r="M160" s="430"/>
      <c r="N160" s="294"/>
      <c r="O160" s="430"/>
      <c r="P160" s="295"/>
      <c r="Q160" s="430"/>
      <c r="R160" s="294"/>
      <c r="S160" s="430"/>
      <c r="T160" s="294"/>
      <c r="U160" s="430"/>
      <c r="V160" s="294"/>
      <c r="W160" s="430"/>
      <c r="X160" s="294"/>
      <c r="Y160" s="293"/>
      <c r="Z160" s="294"/>
      <c r="AA160" s="293"/>
      <c r="AB160" s="294"/>
      <c r="AC160" s="296"/>
      <c r="AD160" s="257"/>
      <c r="AF160" s="257"/>
    </row>
    <row r="161" spans="1:36" s="172" customFormat="1" ht="21" customHeight="1" x14ac:dyDescent="0.55000000000000004">
      <c r="A161" s="195">
        <f>[5]ตารางจด!A148</f>
        <v>120</v>
      </c>
      <c r="B161" s="206" t="str">
        <f>[5]ตารางจด!B148</f>
        <v>ครัวอิ่มอุ่นเพื่อน้อง</v>
      </c>
      <c r="C161" s="391">
        <f>[5]ตารางจด!C148</f>
        <v>0</v>
      </c>
      <c r="D161" s="195">
        <f>[5]ตารางจด!D148</f>
        <v>0</v>
      </c>
      <c r="E161" s="213">
        <f>[5]ตารางจด!E148</f>
        <v>0</v>
      </c>
      <c r="F161" s="209">
        <f>[5]คำนวณหน่วย!L148</f>
        <v>0</v>
      </c>
      <c r="G161" s="298">
        <f>[5]คำนวณหน่วย!M148</f>
        <v>0</v>
      </c>
      <c r="H161" s="209">
        <f>[5]คำนวณหน่วย!P148</f>
        <v>0</v>
      </c>
      <c r="I161" s="298">
        <f>[5]คำนวณหน่วย!Q148</f>
        <v>0</v>
      </c>
      <c r="J161" s="209">
        <f>[5]คำนวณหน่วย!T148</f>
        <v>240</v>
      </c>
      <c r="K161" s="298">
        <f>[5]คำนวณหน่วย!U148</f>
        <v>1046.4000000000001</v>
      </c>
      <c r="L161" s="209">
        <f>[5]คำนวณหน่วย!X148</f>
        <v>329</v>
      </c>
      <c r="M161" s="323">
        <f>[5]คำนวณหน่วย!Y148</f>
        <v>1470.6299999999999</v>
      </c>
      <c r="N161" s="209">
        <f>[5]คำนวณหน่วย!AB148</f>
        <v>167</v>
      </c>
      <c r="O161" s="323">
        <f>[5]คำนวณหน่วย!AC148</f>
        <v>733.13</v>
      </c>
      <c r="P161" s="301">
        <f>[5]คำนวณหน่วย!AF148</f>
        <v>54</v>
      </c>
      <c r="Q161" s="323">
        <f>[5]คำนวณหน่วย!AG148</f>
        <v>234.89999999999998</v>
      </c>
      <c r="R161" s="209">
        <f>[5]คำนวณหน่วย!AJ148</f>
        <v>78</v>
      </c>
      <c r="S161" s="323">
        <f>[5]คำนวณหน่วย!AK148</f>
        <v>348.65999999999997</v>
      </c>
      <c r="T161" s="209">
        <f>[5]คำนวณหน่วย!AN148</f>
        <v>215</v>
      </c>
      <c r="U161" s="323">
        <f>[5]คำนวณหน่วย!AO148</f>
        <v>941.69999999999993</v>
      </c>
      <c r="V161" s="209">
        <f>[5]คำนวณหน่วย!AR148</f>
        <v>207</v>
      </c>
      <c r="W161" s="323">
        <f>[5]คำนวณหน่วย!AS148</f>
        <v>906.66</v>
      </c>
      <c r="X161" s="209">
        <f>[5]คำนวณหน่วย!AV148</f>
        <v>159</v>
      </c>
      <c r="Y161" s="298">
        <f>[5]คำนวณหน่วย!AW148</f>
        <v>699.6</v>
      </c>
      <c r="Z161" s="209">
        <f>[5]คำนวณหน่วย!AZ148</f>
        <v>171</v>
      </c>
      <c r="AA161" s="298">
        <f>[5]คำนวณหน่วย!BA148</f>
        <v>747.27</v>
      </c>
      <c r="AB161" s="209">
        <f>[5]คำนวณหน่วย!BD148</f>
        <v>168</v>
      </c>
      <c r="AC161" s="298">
        <f>[5]คำนวณหน่วย!BE148</f>
        <v>715.68</v>
      </c>
      <c r="AD161" s="352">
        <f>AB161+Z161+X161+V161+T161+R161+P161+N161+L161+J161+H161+F161</f>
        <v>1788</v>
      </c>
      <c r="AE161" s="353">
        <f>AC161+AA161+Y161+W161+U161+S161+Q161+O161+M161+K161+I161+G161</f>
        <v>7844.6299999999992</v>
      </c>
      <c r="AF161" s="352">
        <f>V161+T161+R161+P161+N161+L161+J161+H161+F161</f>
        <v>1290</v>
      </c>
      <c r="AG161" s="353">
        <f>W161+U161+S161+Q161+O161+M161+K161+I161+G161</f>
        <v>5682.08</v>
      </c>
      <c r="AH161" s="352">
        <f>AB161+Z161+X161</f>
        <v>498</v>
      </c>
      <c r="AI161" s="353">
        <f>AC161+AA161+Y161</f>
        <v>2162.5499999999997</v>
      </c>
      <c r="AJ161" s="434" t="s">
        <v>136</v>
      </c>
    </row>
    <row r="162" spans="1:36" x14ac:dyDescent="0.55000000000000004">
      <c r="A162" s="199" t="str">
        <f>[5]ตารางจด!A149</f>
        <v>สำนักวิจัยและส่งเสริมการเกษตร</v>
      </c>
      <c r="B162" s="400"/>
      <c r="C162" s="292"/>
      <c r="D162" s="292"/>
      <c r="E162" s="293"/>
      <c r="F162" s="294"/>
      <c r="G162" s="293"/>
      <c r="H162" s="294"/>
      <c r="I162" s="293"/>
      <c r="J162" s="294"/>
      <c r="K162" s="293"/>
      <c r="L162" s="294"/>
      <c r="M162" s="430"/>
      <c r="N162" s="294"/>
      <c r="O162" s="430"/>
      <c r="P162" s="295"/>
      <c r="Q162" s="430"/>
      <c r="R162" s="294"/>
      <c r="S162" s="430"/>
      <c r="T162" s="294"/>
      <c r="U162" s="430"/>
      <c r="V162" s="294"/>
      <c r="W162" s="430"/>
      <c r="X162" s="294"/>
      <c r="Y162" s="293"/>
      <c r="Z162" s="294"/>
      <c r="AA162" s="293"/>
      <c r="AB162" s="294"/>
      <c r="AC162" s="296"/>
      <c r="AD162" s="257"/>
      <c r="AF162" s="257"/>
      <c r="AJ162" s="433"/>
    </row>
    <row r="163" spans="1:36" ht="21" customHeight="1" x14ac:dyDescent="0.55000000000000004">
      <c r="A163" s="299">
        <f>[5]ตารางจด!A150</f>
        <v>121</v>
      </c>
      <c r="B163" s="397" t="str">
        <f>[5]ตารางจด!B150</f>
        <v>เกษตรล้านนา35ไร่โชนเลี้ยงไก่</v>
      </c>
      <c r="C163" s="392">
        <f>[5]ตารางจด!C150</f>
        <v>0</v>
      </c>
      <c r="D163" s="299">
        <f>[5]ตารางจด!D150</f>
        <v>0</v>
      </c>
      <c r="E163" s="300">
        <f>[5]ตารางจด!E150</f>
        <v>160605923</v>
      </c>
      <c r="F163" s="209">
        <f>[5]คำนวณหน่วย!L150</f>
        <v>0</v>
      </c>
      <c r="G163" s="298">
        <f>[5]คำนวณหน่วย!M150</f>
        <v>0</v>
      </c>
      <c r="H163" s="209">
        <f>[5]คำนวณหน่วย!P150</f>
        <v>114</v>
      </c>
      <c r="I163" s="298">
        <f>[5]คำนวณหน่วย!Q150</f>
        <v>498.18</v>
      </c>
      <c r="J163" s="209">
        <f>[5]คำนวณหน่วย!T150</f>
        <v>0</v>
      </c>
      <c r="K163" s="298">
        <f>[5]คำนวณหน่วย!U150</f>
        <v>0</v>
      </c>
      <c r="L163" s="209">
        <f>[5]คำนวณหน่วย!X150</f>
        <v>0</v>
      </c>
      <c r="M163" s="323">
        <f>[5]คำนวณหน่วย!Y150</f>
        <v>0</v>
      </c>
      <c r="N163" s="209">
        <f>[5]คำนวณหน่วย!AB150</f>
        <v>0</v>
      </c>
      <c r="O163" s="323">
        <f>[5]คำนวณหน่วย!AC150</f>
        <v>0</v>
      </c>
      <c r="P163" s="301">
        <f>[5]คำนวณหน่วย!AF150</f>
        <v>0</v>
      </c>
      <c r="Q163" s="323">
        <f>[5]คำนวณหน่วย!AG150</f>
        <v>0</v>
      </c>
      <c r="R163" s="209">
        <f>[5]คำนวณหน่วย!AJ150</f>
        <v>0</v>
      </c>
      <c r="S163" s="323">
        <f>[5]คำนวณหน่วย!AK150</f>
        <v>0</v>
      </c>
      <c r="T163" s="209">
        <f>[5]คำนวณหน่วย!AN150</f>
        <v>0</v>
      </c>
      <c r="U163" s="323">
        <f>[5]คำนวณหน่วย!AO150</f>
        <v>0</v>
      </c>
      <c r="V163" s="209">
        <f>[5]คำนวณหน่วย!AR150</f>
        <v>0</v>
      </c>
      <c r="W163" s="323">
        <f>[5]คำนวณหน่วย!AS150</f>
        <v>0</v>
      </c>
      <c r="X163" s="209">
        <f>[5]คำนวณหน่วย!AV150</f>
        <v>0</v>
      </c>
      <c r="Y163" s="298">
        <f>[5]คำนวณหน่วย!AW150</f>
        <v>0</v>
      </c>
      <c r="Z163" s="209">
        <f>[5]คำนวณหน่วย!AZ150</f>
        <v>0</v>
      </c>
      <c r="AA163" s="298">
        <f>[5]คำนวณหน่วย!BA150</f>
        <v>0</v>
      </c>
      <c r="AB163" s="209">
        <f>[5]คำนวณหน่วย!BD150</f>
        <v>0</v>
      </c>
      <c r="AC163" s="298">
        <f>[5]คำนวณหน่วย!BE150</f>
        <v>0</v>
      </c>
      <c r="AD163" s="352">
        <f>AB163+Z163+X163+V163+T163+R163+P163+N163+L163+J163+H163+F163</f>
        <v>114</v>
      </c>
      <c r="AE163" s="353">
        <f>AC163+AA163+Y163+W163+U163+S163+Q163+O163+M163+K163+I163+G163</f>
        <v>498.18</v>
      </c>
      <c r="AF163" s="352">
        <f>V163+T163+R163+P163+N163+L163+J163+H163+F163</f>
        <v>114</v>
      </c>
      <c r="AG163" s="353">
        <f>W163+U163+S163+Q163+O163+M163+K163+I163+G163</f>
        <v>498.18</v>
      </c>
      <c r="AH163" s="352">
        <f>AB163+Z163+X163</f>
        <v>0</v>
      </c>
      <c r="AI163" s="353">
        <f>AC163+AA163+Y163</f>
        <v>0</v>
      </c>
      <c r="AJ163" s="433"/>
    </row>
    <row r="164" spans="1:36" ht="21" customHeight="1" x14ac:dyDescent="0.55000000000000004">
      <c r="A164" s="299">
        <f>[5]ตารางจด!A151</f>
        <v>122</v>
      </c>
      <c r="B164" s="397" t="str">
        <f>[5]ตารางจด!B151</f>
        <v>เกษตรล้านนา35ไร่สำนักงาน</v>
      </c>
      <c r="C164" s="392">
        <f>[5]ตารางจด!C151</f>
        <v>0</v>
      </c>
      <c r="D164" s="299">
        <f>[5]ตารางจด!D151</f>
        <v>0</v>
      </c>
      <c r="E164" s="300">
        <f>[5]ตารางจด!E151</f>
        <v>6016836</v>
      </c>
      <c r="F164" s="209">
        <f>[5]คำนวณหน่วย!L151</f>
        <v>0</v>
      </c>
      <c r="G164" s="298">
        <f>[5]คำนวณหน่วย!M151</f>
        <v>0</v>
      </c>
      <c r="H164" s="209">
        <f>[5]คำนวณหน่วย!P151</f>
        <v>0</v>
      </c>
      <c r="I164" s="298">
        <f>[5]คำนวณหน่วย!Q151</f>
        <v>0</v>
      </c>
      <c r="J164" s="209">
        <f>[5]คำนวณหน่วย!T151</f>
        <v>0</v>
      </c>
      <c r="K164" s="298">
        <f>[5]คำนวณหน่วย!U151</f>
        <v>0</v>
      </c>
      <c r="L164" s="209">
        <f>[5]คำนวณหน่วย!X151</f>
        <v>0</v>
      </c>
      <c r="M164" s="323">
        <f>[5]คำนวณหน่วย!Y151</f>
        <v>0</v>
      </c>
      <c r="N164" s="209">
        <f>[5]คำนวณหน่วย!AB151</f>
        <v>447</v>
      </c>
      <c r="O164" s="323">
        <f>[5]คำนวณหน่วย!AC151</f>
        <v>1962.33</v>
      </c>
      <c r="P164" s="301">
        <f>[5]คำนวณหน่วย!AF151</f>
        <v>778</v>
      </c>
      <c r="Q164" s="323">
        <f>[5]คำนวณหน่วย!AG151</f>
        <v>3384.2999999999997</v>
      </c>
      <c r="R164" s="209">
        <f>[5]คำนวณหน่วย!AJ151</f>
        <v>1449</v>
      </c>
      <c r="S164" s="323">
        <f>[5]คำนวณหน่วย!AK151</f>
        <v>6477.03</v>
      </c>
      <c r="T164" s="209">
        <f>[5]คำนวณหน่วย!AN151</f>
        <v>382</v>
      </c>
      <c r="U164" s="323">
        <f>[5]คำนวณหน่วย!AO151</f>
        <v>1673.1599999999999</v>
      </c>
      <c r="V164" s="209">
        <f>[5]คำนวณหน่วย!AR151</f>
        <v>1025</v>
      </c>
      <c r="W164" s="323">
        <f>[5]คำนวณหน่วย!AS151</f>
        <v>4489.5</v>
      </c>
      <c r="X164" s="209">
        <f>[5]คำนวณหน่วย!AV151</f>
        <v>880</v>
      </c>
      <c r="Y164" s="298">
        <f>[5]คำนวณหน่วย!AW151</f>
        <v>3872.0000000000005</v>
      </c>
      <c r="Z164" s="209">
        <f>[5]คำนวณหน่วย!AZ151</f>
        <v>157</v>
      </c>
      <c r="AA164" s="298">
        <f>[5]คำนวณหน่วย!BA151</f>
        <v>686.09</v>
      </c>
      <c r="AB164" s="209">
        <f>[5]คำนวณหน่วย!BD151</f>
        <v>1348</v>
      </c>
      <c r="AC164" s="298">
        <f>[5]คำนวณหน่วย!BE151</f>
        <v>5742.48</v>
      </c>
      <c r="AD164" s="352">
        <f>AB164+Z164+X164+V164+T164+R164+P164+N164+L164+J164+H164+F164</f>
        <v>6466</v>
      </c>
      <c r="AE164" s="353">
        <f>AC164+AA164+Y164+W164+U164+S164+Q164+O164+M164+K164+I164+G164</f>
        <v>28286.89</v>
      </c>
      <c r="AF164" s="352">
        <f>V164+T164+R164+P164+N164+L164+J164+H164+F164</f>
        <v>4081</v>
      </c>
      <c r="AG164" s="353">
        <f>W164+U164+S164+Q164+O164+M164+K164+I164+G164</f>
        <v>17986.32</v>
      </c>
      <c r="AH164" s="352">
        <f>AB164+Z164+X164</f>
        <v>2385</v>
      </c>
      <c r="AI164" s="353">
        <f>AC164+AA164+Y164</f>
        <v>10300.57</v>
      </c>
      <c r="AJ164" s="433"/>
    </row>
    <row r="165" spans="1:36" x14ac:dyDescent="0.55000000000000004">
      <c r="A165" s="286" t="s">
        <v>5</v>
      </c>
      <c r="B165" s="395"/>
      <c r="C165" s="287"/>
      <c r="D165" s="287"/>
      <c r="E165" s="288"/>
      <c r="F165" s="289">
        <f>SUM(F163:F164)</f>
        <v>0</v>
      </c>
      <c r="G165" s="289">
        <f t="shared" ref="G165:AI165" si="13">SUM(G163:G164)</f>
        <v>0</v>
      </c>
      <c r="H165" s="289">
        <f t="shared" si="13"/>
        <v>114</v>
      </c>
      <c r="I165" s="289">
        <f t="shared" si="13"/>
        <v>498.18</v>
      </c>
      <c r="J165" s="289">
        <f>J163</f>
        <v>0</v>
      </c>
      <c r="K165" s="289">
        <f>K163</f>
        <v>0</v>
      </c>
      <c r="L165" s="289">
        <f>L163</f>
        <v>0</v>
      </c>
      <c r="M165" s="208">
        <f>M163</f>
        <v>0</v>
      </c>
      <c r="N165" s="289">
        <f t="shared" si="13"/>
        <v>447</v>
      </c>
      <c r="O165" s="208">
        <f t="shared" si="13"/>
        <v>1962.33</v>
      </c>
      <c r="P165" s="289">
        <f t="shared" si="13"/>
        <v>778</v>
      </c>
      <c r="Q165" s="208">
        <f t="shared" si="13"/>
        <v>3384.2999999999997</v>
      </c>
      <c r="R165" s="289">
        <f t="shared" si="13"/>
        <v>1449</v>
      </c>
      <c r="S165" s="208">
        <f t="shared" si="13"/>
        <v>6477.03</v>
      </c>
      <c r="T165" s="289">
        <f t="shared" si="13"/>
        <v>382</v>
      </c>
      <c r="U165" s="208">
        <f t="shared" si="13"/>
        <v>1673.1599999999999</v>
      </c>
      <c r="V165" s="289">
        <f t="shared" si="13"/>
        <v>1025</v>
      </c>
      <c r="W165" s="208">
        <f t="shared" si="13"/>
        <v>4489.5</v>
      </c>
      <c r="X165" s="289">
        <f t="shared" si="13"/>
        <v>880</v>
      </c>
      <c r="Y165" s="289">
        <f t="shared" si="13"/>
        <v>3872.0000000000005</v>
      </c>
      <c r="Z165" s="289">
        <f t="shared" si="13"/>
        <v>157</v>
      </c>
      <c r="AA165" s="289">
        <f t="shared" si="13"/>
        <v>686.09</v>
      </c>
      <c r="AB165" s="289">
        <f t="shared" si="13"/>
        <v>1348</v>
      </c>
      <c r="AC165" s="289">
        <f t="shared" si="13"/>
        <v>5742.48</v>
      </c>
      <c r="AD165" s="289">
        <f t="shared" si="13"/>
        <v>6580</v>
      </c>
      <c r="AE165" s="289">
        <f t="shared" si="13"/>
        <v>28785.07</v>
      </c>
      <c r="AF165" s="289">
        <f t="shared" si="13"/>
        <v>4195</v>
      </c>
      <c r="AG165" s="289">
        <f t="shared" si="13"/>
        <v>18484.5</v>
      </c>
      <c r="AH165" s="289">
        <f t="shared" si="13"/>
        <v>2385</v>
      </c>
      <c r="AI165" s="289">
        <f t="shared" si="13"/>
        <v>10300.57</v>
      </c>
      <c r="AJ165" s="433" t="s">
        <v>214</v>
      </c>
    </row>
    <row r="166" spans="1:36" x14ac:dyDescent="0.55000000000000004">
      <c r="A166" s="199" t="str">
        <f>[5]ตารางจด!A152</f>
        <v>สำนักงานมหาวิทยาลัย</v>
      </c>
      <c r="B166" s="396"/>
      <c r="C166" s="292"/>
      <c r="D166" s="292"/>
      <c r="E166" s="293"/>
      <c r="F166" s="294"/>
      <c r="G166" s="293"/>
      <c r="H166" s="294"/>
      <c r="I166" s="293"/>
      <c r="J166" s="294"/>
      <c r="K166" s="293"/>
      <c r="L166" s="294"/>
      <c r="M166" s="430"/>
      <c r="N166" s="294"/>
      <c r="O166" s="430"/>
      <c r="P166" s="295"/>
      <c r="Q166" s="430"/>
      <c r="R166" s="294"/>
      <c r="S166" s="430"/>
      <c r="T166" s="294"/>
      <c r="U166" s="430"/>
      <c r="V166" s="294"/>
      <c r="W166" s="430"/>
      <c r="X166" s="294"/>
      <c r="Y166" s="293"/>
      <c r="Z166" s="294"/>
      <c r="AA166" s="293"/>
      <c r="AB166" s="294"/>
      <c r="AC166" s="296"/>
      <c r="AD166" s="257"/>
      <c r="AF166" s="257"/>
      <c r="AJ166" s="433"/>
    </row>
    <row r="167" spans="1:36" ht="21" customHeight="1" x14ac:dyDescent="0.55000000000000004">
      <c r="A167" s="299">
        <f>[5]ตารางจด!A153</f>
        <v>123</v>
      </c>
      <c r="B167" s="397" t="str">
        <f>[5]ตารางจด!B153</f>
        <v>อาคารเรือชีวะ ( งานอนุรักษ์สืบสานศิลปวัฒนธรรม)</v>
      </c>
      <c r="C167" s="392">
        <f>[5]ตารางจด!C153</f>
        <v>0</v>
      </c>
      <c r="D167" s="299">
        <f>[5]ตารางจด!D153</f>
        <v>0</v>
      </c>
      <c r="E167" s="300">
        <f>[5]ตารางจด!E153</f>
        <v>0</v>
      </c>
      <c r="F167" s="209">
        <f>[5]คำนวณหน่วย!L153</f>
        <v>0</v>
      </c>
      <c r="G167" s="298">
        <f>[5]คำนวณหน่วย!M153</f>
        <v>0</v>
      </c>
      <c r="H167" s="209">
        <f>[5]คำนวณหน่วย!P153</f>
        <v>0</v>
      </c>
      <c r="I167" s="298">
        <f>[5]คำนวณหน่วย!Q153</f>
        <v>0</v>
      </c>
      <c r="J167" s="209">
        <f>[5]คำนวณหน่วย!T153</f>
        <v>0</v>
      </c>
      <c r="K167" s="298">
        <f>[5]คำนวณหน่วย!U153</f>
        <v>0</v>
      </c>
      <c r="L167" s="209">
        <f>[5]คำนวณหน่วย!X153</f>
        <v>0</v>
      </c>
      <c r="M167" s="323">
        <f>[5]คำนวณหน่วย!Y153</f>
        <v>0</v>
      </c>
      <c r="N167" s="209">
        <f>[5]คำนวณหน่วย!AB153</f>
        <v>0</v>
      </c>
      <c r="O167" s="323">
        <f>[5]คำนวณหน่วย!AC153</f>
        <v>0</v>
      </c>
      <c r="P167" s="301">
        <f>[5]คำนวณหน่วย!AF153</f>
        <v>0</v>
      </c>
      <c r="Q167" s="323">
        <f>[5]คำนวณหน่วย!AG153</f>
        <v>0</v>
      </c>
      <c r="R167" s="209">
        <f>[5]คำนวณหน่วย!AJ153</f>
        <v>0</v>
      </c>
      <c r="S167" s="323">
        <f>[5]คำนวณหน่วย!AK153</f>
        <v>0</v>
      </c>
      <c r="T167" s="209">
        <f>[5]คำนวณหน่วย!AN153</f>
        <v>0</v>
      </c>
      <c r="U167" s="323">
        <f>[5]คำนวณหน่วย!AO153</f>
        <v>0</v>
      </c>
      <c r="V167" s="209">
        <f>[5]คำนวณหน่วย!AR153</f>
        <v>1457</v>
      </c>
      <c r="W167" s="323">
        <f>[5]คำนวณหน่วย!AS153</f>
        <v>6381.66</v>
      </c>
      <c r="X167" s="209">
        <f>[5]คำนวณหน่วย!AV153</f>
        <v>0</v>
      </c>
      <c r="Y167" s="298">
        <f>[5]คำนวณหน่วย!AW153</f>
        <v>0</v>
      </c>
      <c r="Z167" s="209">
        <f>[5]คำนวณหน่วย!AZ153</f>
        <v>1500</v>
      </c>
      <c r="AA167" s="298">
        <f>[5]คำนวณหน่วย!BA153</f>
        <v>6555</v>
      </c>
      <c r="AB167" s="209">
        <f>[5]คำนวณหน่วย!BD153</f>
        <v>507</v>
      </c>
      <c r="AC167" s="298">
        <f>[5]คำนวณหน่วย!BE153</f>
        <v>2159.8199999999997</v>
      </c>
      <c r="AD167" s="352">
        <f>AB167+Z167+X167+V167+T167+R167+P167+N167+L167+J167+H167+F167</f>
        <v>3464</v>
      </c>
      <c r="AE167" s="353">
        <f>AC167+AA167+Y167+W167+U167+S167+Q167+O167+M167+K167+I167+G167</f>
        <v>15096.48</v>
      </c>
      <c r="AF167" s="352">
        <f>V167+T167+R167+P167+N167+L167+J167+H167+F167</f>
        <v>1457</v>
      </c>
      <c r="AG167" s="353">
        <f>W167+U167+S167+Q167+O167+M167+K167+I167+G167</f>
        <v>6381.66</v>
      </c>
      <c r="AH167" s="352">
        <f>AB167+Z167+X167</f>
        <v>2007</v>
      </c>
      <c r="AI167" s="353">
        <f>AC167+AA167+Y167</f>
        <v>8714.82</v>
      </c>
      <c r="AJ167" s="433" t="s">
        <v>82</v>
      </c>
    </row>
    <row r="168" spans="1:36" ht="21" customHeight="1" x14ac:dyDescent="0.55000000000000004">
      <c r="A168" s="199" t="str">
        <f>[5]ตารางจด!A154</f>
        <v>สำนักวิจัยและส่งเสริมการเกษตร</v>
      </c>
      <c r="B168" s="397"/>
      <c r="C168" s="392"/>
      <c r="D168" s="299"/>
      <c r="E168" s="300"/>
      <c r="F168" s="209"/>
      <c r="G168" s="298"/>
      <c r="H168" s="209"/>
      <c r="I168" s="298"/>
      <c r="J168" s="209"/>
      <c r="K168" s="298"/>
      <c r="L168" s="209"/>
      <c r="M168" s="323"/>
      <c r="N168" s="209"/>
      <c r="O168" s="323"/>
      <c r="P168" s="301"/>
      <c r="Q168" s="323"/>
      <c r="R168" s="209"/>
      <c r="S168" s="323"/>
      <c r="T168" s="209"/>
      <c r="U168" s="323"/>
      <c r="V168" s="209"/>
      <c r="W168" s="323"/>
      <c r="X168" s="209"/>
      <c r="Y168" s="298"/>
      <c r="Z168" s="209"/>
      <c r="AA168" s="298"/>
      <c r="AB168" s="209"/>
      <c r="AC168" s="298"/>
      <c r="AD168" s="352"/>
      <c r="AE168" s="353"/>
      <c r="AF168" s="352"/>
      <c r="AG168" s="353"/>
      <c r="AH168" s="352"/>
      <c r="AI168" s="353"/>
      <c r="AJ168" s="433"/>
    </row>
    <row r="169" spans="1:36" ht="21" customHeight="1" x14ac:dyDescent="0.55000000000000004">
      <c r="A169" s="299">
        <f>[5]ตารางจด!A155</f>
        <v>124</v>
      </c>
      <c r="B169" s="397" t="str">
        <f>[5]ตารางจด!B155</f>
        <v>เเปลงงทดลองเกษตรที่สูง(คอกเป็ด)</v>
      </c>
      <c r="C169" s="392">
        <f>[5]ตารางจด!C155</f>
        <v>0</v>
      </c>
      <c r="D169" s="299">
        <f>[5]ตารางจด!D155</f>
        <v>0</v>
      </c>
      <c r="E169" s="300">
        <f>[5]ตารางจด!E155</f>
        <v>8673815</v>
      </c>
      <c r="F169" s="209">
        <f>[5]คำนวณหน่วย!L155</f>
        <v>0</v>
      </c>
      <c r="G169" s="298">
        <f>[5]คำนวณหน่วย!M155</f>
        <v>0</v>
      </c>
      <c r="H169" s="209">
        <f>[5]คำนวณหน่วย!P155</f>
        <v>141</v>
      </c>
      <c r="I169" s="298">
        <f>[5]คำนวณหน่วย!Q155</f>
        <v>616.16999999999996</v>
      </c>
      <c r="J169" s="209">
        <f>[5]คำนวณหน่วย!T155</f>
        <v>134</v>
      </c>
      <c r="K169" s="298">
        <f>[5]คำนวณหน่วย!U155</f>
        <v>584.24</v>
      </c>
      <c r="L169" s="209">
        <f>[5]คำนวณหน่วย!X155</f>
        <v>193</v>
      </c>
      <c r="M169" s="323">
        <f>[5]คำนวณหน่วย!Y155</f>
        <v>862.70999999999992</v>
      </c>
      <c r="N169" s="209">
        <f>[5]คำนวณหน่วย!AB155</f>
        <v>143</v>
      </c>
      <c r="O169" s="323">
        <f>[5]คำนวณหน่วย!AC155</f>
        <v>627.77</v>
      </c>
      <c r="P169" s="301">
        <f>[5]คำนวณหน่วย!AF155</f>
        <v>132</v>
      </c>
      <c r="Q169" s="323">
        <f>[5]คำนวณหน่วย!AG155</f>
        <v>574.19999999999993</v>
      </c>
      <c r="R169" s="209">
        <f>[5]คำนวณหน่วย!AJ155</f>
        <v>140</v>
      </c>
      <c r="S169" s="323">
        <f>[5]คำนวณหน่วย!AK155</f>
        <v>625.79999999999995</v>
      </c>
      <c r="T169" s="209">
        <f>[5]คำนวณหน่วย!AN155</f>
        <v>925</v>
      </c>
      <c r="U169" s="323">
        <f>[5]คำนวณหน่วย!AO155</f>
        <v>4051.5</v>
      </c>
      <c r="V169" s="209">
        <f>[5]คำนวณหน่วย!AR155</f>
        <v>2012</v>
      </c>
      <c r="W169" s="323">
        <f>[5]คำนวณหน่วย!AS155</f>
        <v>8812.56</v>
      </c>
      <c r="X169" s="209">
        <f>[5]คำนวณหน่วย!AV155</f>
        <v>4747</v>
      </c>
      <c r="Y169" s="298">
        <f>[5]คำนวณหน่วย!AW155</f>
        <v>20886.800000000003</v>
      </c>
      <c r="Z169" s="209">
        <f>[5]คำนวณหน่วย!AZ155</f>
        <v>1820</v>
      </c>
      <c r="AA169" s="298">
        <f>[5]คำนวณหน่วย!BA155</f>
        <v>7953.4000000000005</v>
      </c>
      <c r="AB169" s="209">
        <f>[5]คำนวณหน่วย!BD155</f>
        <v>95</v>
      </c>
      <c r="AC169" s="298">
        <f>[5]คำนวณหน่วย!BE155</f>
        <v>404.7</v>
      </c>
      <c r="AD169" s="352">
        <f t="shared" ref="AD169" si="14">AB169+Z169+X169+V169+T169+R169+P169+N169+L169+J169+H169+F169</f>
        <v>10482</v>
      </c>
      <c r="AE169" s="353">
        <f t="shared" ref="AE169" si="15">AC169+AA169+Y169+W169+U169+S169+Q169+O169+M169+K169+I169+G169</f>
        <v>45999.849999999991</v>
      </c>
      <c r="AF169" s="352">
        <f t="shared" ref="AF169" si="16">V169+T169+R169+P169+N169+L169+J169+H169+F169</f>
        <v>3820</v>
      </c>
      <c r="AG169" s="353">
        <f t="shared" ref="AG169" si="17">W169+U169+S169+Q169+O169+M169+K169+I169+G169</f>
        <v>16754.949999999997</v>
      </c>
      <c r="AH169" s="352">
        <f t="shared" ref="AH169" si="18">AB169+Z169+X169</f>
        <v>6662</v>
      </c>
      <c r="AI169" s="353">
        <f t="shared" ref="AI169" si="19">AC169+AA169+Y169</f>
        <v>29244.9</v>
      </c>
      <c r="AJ169" s="433" t="s">
        <v>214</v>
      </c>
    </row>
    <row r="170" spans="1:36" ht="21" customHeight="1" x14ac:dyDescent="0.55000000000000004">
      <c r="A170" s="199" t="str">
        <f>[5]ตารางจด!A156</f>
        <v>สำนักงานมหาวิทยาลัย</v>
      </c>
      <c r="B170" s="397"/>
      <c r="C170" s="392"/>
      <c r="D170" s="299"/>
      <c r="E170" s="300"/>
      <c r="F170" s="209"/>
      <c r="G170" s="298"/>
      <c r="H170" s="209"/>
      <c r="I170" s="298"/>
      <c r="J170" s="209"/>
      <c r="K170" s="298"/>
      <c r="L170" s="209"/>
      <c r="M170" s="323"/>
      <c r="N170" s="209"/>
      <c r="O170" s="323"/>
      <c r="P170" s="301"/>
      <c r="Q170" s="323"/>
      <c r="R170" s="209"/>
      <c r="S170" s="323"/>
      <c r="T170" s="209"/>
      <c r="U170" s="323"/>
      <c r="V170" s="209"/>
      <c r="W170" s="323"/>
      <c r="X170" s="209"/>
      <c r="Y170" s="298"/>
      <c r="Z170" s="209"/>
      <c r="AA170" s="298"/>
      <c r="AB170" s="209"/>
      <c r="AC170" s="298"/>
      <c r="AD170" s="352"/>
      <c r="AE170" s="353"/>
      <c r="AF170" s="352"/>
      <c r="AG170" s="353"/>
      <c r="AH170" s="352"/>
      <c r="AI170" s="353"/>
      <c r="AJ170" s="433"/>
    </row>
    <row r="171" spans="1:36" ht="21" customHeight="1" x14ac:dyDescent="0.55000000000000004">
      <c r="A171" s="299">
        <f>[5]ตารางจด!A157</f>
        <v>125</v>
      </c>
      <c r="B171" s="397" t="str">
        <f>[5]ตารางจด!B157</f>
        <v>โรงคัดเเยกขยะ</v>
      </c>
      <c r="C171" s="392">
        <f>[5]ตารางจด!C157</f>
        <v>0</v>
      </c>
      <c r="D171" s="299">
        <f>[5]ตารางจด!D157</f>
        <v>0</v>
      </c>
      <c r="E171" s="300">
        <f>[5]ตารางจด!E157</f>
        <v>0</v>
      </c>
      <c r="F171" s="209">
        <f>[5]คำนวณหน่วย!L157</f>
        <v>0</v>
      </c>
      <c r="G171" s="298">
        <f>[5]คำนวณหน่วย!M157</f>
        <v>0</v>
      </c>
      <c r="H171" s="209">
        <f>[5]คำนวณหน่วย!P157</f>
        <v>0</v>
      </c>
      <c r="I171" s="298">
        <f>[5]คำนวณหน่วย!Q157</f>
        <v>0</v>
      </c>
      <c r="J171" s="209">
        <f>[5]คำนวณหน่วย!T157</f>
        <v>0</v>
      </c>
      <c r="K171" s="298">
        <f>[5]คำนวณหน่วย!U157</f>
        <v>0</v>
      </c>
      <c r="L171" s="209">
        <f>[5]คำนวณหน่วย!X157</f>
        <v>0</v>
      </c>
      <c r="M171" s="323">
        <f>[5]คำนวณหน่วย!Y157</f>
        <v>0</v>
      </c>
      <c r="N171" s="209">
        <f>[5]คำนวณหน่วย!AB157</f>
        <v>0</v>
      </c>
      <c r="O171" s="323">
        <f>[5]คำนวณหน่วย!AC157</f>
        <v>0</v>
      </c>
      <c r="P171" s="301">
        <f>[5]คำนวณหน่วย!AF157</f>
        <v>0</v>
      </c>
      <c r="Q171" s="323">
        <f>[5]คำนวณหน่วย!AG157</f>
        <v>0</v>
      </c>
      <c r="R171" s="209">
        <f>[5]คำนวณหน่วย!AJ157</f>
        <v>0</v>
      </c>
      <c r="S171" s="323">
        <f>[5]คำนวณหน่วย!AK157</f>
        <v>0</v>
      </c>
      <c r="T171" s="209">
        <f>[5]คำนวณหน่วย!AN157</f>
        <v>0</v>
      </c>
      <c r="U171" s="323">
        <f>[5]คำนวณหน่วย!AO157</f>
        <v>0</v>
      </c>
      <c r="V171" s="209">
        <f>[5]คำนวณหน่วย!AR157</f>
        <v>0</v>
      </c>
      <c r="W171" s="323">
        <f>[5]คำนวณหน่วย!AS157</f>
        <v>0</v>
      </c>
      <c r="X171" s="209">
        <f>[5]คำนวณหน่วย!AV157</f>
        <v>0</v>
      </c>
      <c r="Y171" s="298">
        <f>[5]คำนวณหน่วย!AW157</f>
        <v>0</v>
      </c>
      <c r="Z171" s="209">
        <f>[5]คำนวณหน่วย!AZ157</f>
        <v>0</v>
      </c>
      <c r="AA171" s="298">
        <f>[5]คำนวณหน่วย!BA157</f>
        <v>0</v>
      </c>
      <c r="AB171" s="209">
        <f>[5]คำนวณหน่วย!BD157</f>
        <v>0</v>
      </c>
      <c r="AC171" s="298">
        <f>[5]คำนวณหน่วย!BE157</f>
        <v>0</v>
      </c>
      <c r="AD171" s="352">
        <f t="shared" ref="AD171" si="20">AB171+Z171+X171+V171+T171+R171+P171+N171+L171+J171+H171+F171</f>
        <v>0</v>
      </c>
      <c r="AE171" s="353">
        <f t="shared" ref="AE171" si="21">AC171+AA171+Y171+W171+U171+S171+Q171+O171+M171+K171+I171+G171</f>
        <v>0</v>
      </c>
      <c r="AF171" s="352">
        <f t="shared" ref="AF171" si="22">V171+T171+R171+P171+N171+L171+J171+H171+F171</f>
        <v>0</v>
      </c>
      <c r="AG171" s="353">
        <f t="shared" ref="AG171" si="23">W171+U171+S171+Q171+O171+M171+K171+I171+G171</f>
        <v>0</v>
      </c>
      <c r="AH171" s="352">
        <f t="shared" ref="AH171" si="24">AB171+Z171+X171</f>
        <v>0</v>
      </c>
      <c r="AI171" s="353">
        <f t="shared" ref="AI171" si="25">AC171+AA171+Y171</f>
        <v>0</v>
      </c>
      <c r="AJ171" s="433" t="s">
        <v>82</v>
      </c>
    </row>
    <row r="172" spans="1:36" ht="21" customHeight="1" x14ac:dyDescent="0.55000000000000004">
      <c r="A172" s="199" t="str">
        <f>[5]ตารางจด!A158</f>
        <v>สำนักวิจัยและส่งเสริมการเกษตร</v>
      </c>
      <c r="B172" s="397"/>
      <c r="C172" s="392"/>
      <c r="D172" s="299"/>
      <c r="E172" s="300"/>
      <c r="F172" s="209"/>
      <c r="G172" s="298"/>
      <c r="H172" s="209"/>
      <c r="I172" s="298"/>
      <c r="J172" s="209"/>
      <c r="K172" s="298"/>
      <c r="L172" s="209"/>
      <c r="M172" s="323"/>
      <c r="N172" s="209"/>
      <c r="O172" s="323"/>
      <c r="P172" s="301"/>
      <c r="Q172" s="323"/>
      <c r="R172" s="209"/>
      <c r="S172" s="323"/>
      <c r="T172" s="209"/>
      <c r="U172" s="323"/>
      <c r="V172" s="209"/>
      <c r="W172" s="323"/>
      <c r="X172" s="209"/>
      <c r="Y172" s="298"/>
      <c r="Z172" s="209"/>
      <c r="AA172" s="298"/>
      <c r="AB172" s="209"/>
      <c r="AC172" s="298"/>
      <c r="AD172" s="352"/>
      <c r="AE172" s="353"/>
      <c r="AF172" s="352"/>
      <c r="AG172" s="353"/>
      <c r="AH172" s="352"/>
      <c r="AI172" s="353"/>
      <c r="AJ172" s="433"/>
    </row>
    <row r="173" spans="1:36" ht="21" customHeight="1" x14ac:dyDescent="0.55000000000000004">
      <c r="A173" s="299">
        <f>[5]ตารางจด!A159</f>
        <v>126</v>
      </c>
      <c r="B173" s="397" t="str">
        <f>[5]ตารางจด!B159</f>
        <v>โชนเลี้ยงไก่อินทรี</v>
      </c>
      <c r="C173" s="392">
        <f>[5]ตารางจด!C159</f>
        <v>0</v>
      </c>
      <c r="D173" s="299">
        <f>[5]ตารางจด!D159</f>
        <v>0</v>
      </c>
      <c r="E173" s="300">
        <f>[5]ตารางจด!E159</f>
        <v>0</v>
      </c>
      <c r="F173" s="209">
        <f>[5]คำนวณหน่วย!L159</f>
        <v>0</v>
      </c>
      <c r="G173" s="298">
        <f>[5]คำนวณหน่วย!M159</f>
        <v>0</v>
      </c>
      <c r="H173" s="209">
        <f>[5]คำนวณหน่วย!P159</f>
        <v>0</v>
      </c>
      <c r="I173" s="298">
        <f>[5]คำนวณหน่วย!Q159</f>
        <v>0</v>
      </c>
      <c r="J173" s="209">
        <f>[5]คำนวณหน่วย!T159</f>
        <v>0</v>
      </c>
      <c r="K173" s="298">
        <f>[5]คำนวณหน่วย!U159</f>
        <v>0</v>
      </c>
      <c r="L173" s="209">
        <f>[5]คำนวณหน่วย!X159</f>
        <v>0</v>
      </c>
      <c r="M173" s="323">
        <f>[5]คำนวณหน่วย!Y159</f>
        <v>0</v>
      </c>
      <c r="N173" s="209">
        <f>[5]คำนวณหน่วย!AB159</f>
        <v>0</v>
      </c>
      <c r="O173" s="323">
        <f>[5]คำนวณหน่วย!AC159</f>
        <v>0</v>
      </c>
      <c r="P173" s="301">
        <f>[5]คำนวณหน่วย!AF159</f>
        <v>0</v>
      </c>
      <c r="Q173" s="323">
        <f>[5]คำนวณหน่วย!AG159</f>
        <v>0</v>
      </c>
      <c r="R173" s="209">
        <f>[5]คำนวณหน่วย!AJ159</f>
        <v>0</v>
      </c>
      <c r="S173" s="323">
        <f>[5]คำนวณหน่วย!AK159</f>
        <v>0</v>
      </c>
      <c r="T173" s="209">
        <f>[5]คำนวณหน่วย!AN159</f>
        <v>0</v>
      </c>
      <c r="U173" s="323">
        <f>[5]คำนวณหน่วย!AO159</f>
        <v>0</v>
      </c>
      <c r="V173" s="209">
        <f>[5]คำนวณหน่วย!AR159</f>
        <v>0</v>
      </c>
      <c r="W173" s="323">
        <f>[5]คำนวณหน่วย!AS159</f>
        <v>0</v>
      </c>
      <c r="X173" s="209">
        <f>[5]คำนวณหน่วย!AV159</f>
        <v>0</v>
      </c>
      <c r="Y173" s="298">
        <f>[5]คำนวณหน่วย!AW159</f>
        <v>0</v>
      </c>
      <c r="Z173" s="209">
        <f>[5]คำนวณหน่วย!AZ159</f>
        <v>1888</v>
      </c>
      <c r="AA173" s="298">
        <f>[5]คำนวณหน่วย!BA159</f>
        <v>8250.56</v>
      </c>
      <c r="AB173" s="209">
        <f>[5]คำนวณหน่วย!BD159</f>
        <v>17</v>
      </c>
      <c r="AC173" s="298">
        <f>[5]คำนวณหน่วย!BE159</f>
        <v>72.42</v>
      </c>
      <c r="AD173" s="352">
        <f t="shared" ref="AD173" si="26">AB173+Z173+X173+V173+T173+R173+P173+N173+L173+J173+H173+F173</f>
        <v>1905</v>
      </c>
      <c r="AE173" s="353">
        <f t="shared" ref="AE173" si="27">AC173+AA173+Y173+W173+U173+S173+Q173+O173+M173+K173+I173+G173</f>
        <v>8322.98</v>
      </c>
      <c r="AF173" s="352">
        <f t="shared" ref="AF173" si="28">V173+T173+R173+P173+N173+L173+J173+H173+F173</f>
        <v>0</v>
      </c>
      <c r="AG173" s="353">
        <f t="shared" ref="AG173" si="29">W173+U173+S173+Q173+O173+M173+K173+I173+G173</f>
        <v>0</v>
      </c>
      <c r="AH173" s="352">
        <f t="shared" ref="AH173" si="30">AB173+Z173+X173</f>
        <v>1905</v>
      </c>
      <c r="AI173" s="353">
        <f t="shared" ref="AI173" si="31">AC173+AA173+Y173</f>
        <v>8322.98</v>
      </c>
      <c r="AJ173" s="433" t="s">
        <v>214</v>
      </c>
    </row>
    <row r="174" spans="1:36" ht="21" customHeight="1" x14ac:dyDescent="0.55000000000000004">
      <c r="A174" s="199" t="str">
        <f>[5]ตารางจด!A160</f>
        <v xml:space="preserve">คณะศิปศาสตร์ </v>
      </c>
      <c r="B174" s="397"/>
      <c r="C174" s="392"/>
      <c r="D174" s="299"/>
      <c r="E174" s="300"/>
      <c r="F174" s="209"/>
      <c r="G174" s="298"/>
      <c r="H174" s="209"/>
      <c r="I174" s="298"/>
      <c r="J174" s="209"/>
      <c r="K174" s="298"/>
      <c r="L174" s="209"/>
      <c r="M174" s="323"/>
      <c r="N174" s="209"/>
      <c r="O174" s="323"/>
      <c r="P174" s="301"/>
      <c r="Q174" s="323"/>
      <c r="R174" s="209"/>
      <c r="S174" s="323"/>
      <c r="T174" s="209"/>
      <c r="U174" s="323"/>
      <c r="V174" s="209"/>
      <c r="W174" s="323"/>
      <c r="X174" s="209"/>
      <c r="Y174" s="298"/>
      <c r="Z174" s="209"/>
      <c r="AA174" s="298"/>
      <c r="AB174" s="209"/>
      <c r="AC174" s="298"/>
      <c r="AD174" s="352"/>
      <c r="AE174" s="353"/>
      <c r="AF174" s="352"/>
      <c r="AG174" s="353"/>
      <c r="AH174" s="352"/>
      <c r="AI174" s="353"/>
      <c r="AJ174" s="433"/>
    </row>
    <row r="175" spans="1:36" ht="21" customHeight="1" x14ac:dyDescent="0.55000000000000004">
      <c r="A175" s="299">
        <f>[5]ตารางจด!A161</f>
        <v>127</v>
      </c>
      <c r="B175" s="397" t="str">
        <f>[5]ตารางจด!B161</f>
        <v xml:space="preserve">สโมสร คณะศิปศาสตร์ </v>
      </c>
      <c r="C175" s="392">
        <f>[5]ตารางจด!C161</f>
        <v>0</v>
      </c>
      <c r="D175" s="299">
        <f>[5]ตารางจด!D161</f>
        <v>0</v>
      </c>
      <c r="E175" s="300">
        <f>[5]ตารางจด!E161</f>
        <v>150401039</v>
      </c>
      <c r="F175" s="209">
        <f>[5]คำนวณหน่วย!L161</f>
        <v>0</v>
      </c>
      <c r="G175" s="298">
        <f>[5]คำนวณหน่วย!M161</f>
        <v>0</v>
      </c>
      <c r="H175" s="209">
        <f>[5]คำนวณหน่วย!P161</f>
        <v>0</v>
      </c>
      <c r="I175" s="298">
        <f>[5]คำนวณหน่วย!Q161</f>
        <v>0</v>
      </c>
      <c r="J175" s="209">
        <f>[5]คำนวณหน่วย!T161</f>
        <v>0</v>
      </c>
      <c r="K175" s="298">
        <f>[5]คำนวณหน่วย!U161</f>
        <v>0</v>
      </c>
      <c r="L175" s="209">
        <f>[5]คำนวณหน่วย!X161</f>
        <v>0</v>
      </c>
      <c r="M175" s="323">
        <f>[5]คำนวณหน่วย!Y161</f>
        <v>0</v>
      </c>
      <c r="N175" s="209">
        <f>[5]คำนวณหน่วย!AB161</f>
        <v>0</v>
      </c>
      <c r="O175" s="323">
        <f>[5]คำนวณหน่วย!AC161</f>
        <v>0</v>
      </c>
      <c r="P175" s="301">
        <f>[5]คำนวณหน่วย!AF161</f>
        <v>0</v>
      </c>
      <c r="Q175" s="323">
        <f>[5]คำนวณหน่วย!AG161</f>
        <v>0</v>
      </c>
      <c r="R175" s="209">
        <f>[5]คำนวณหน่วย!AJ161</f>
        <v>0</v>
      </c>
      <c r="S175" s="323">
        <f>[5]คำนวณหน่วย!AK161</f>
        <v>0</v>
      </c>
      <c r="T175" s="209">
        <f>[5]คำนวณหน่วย!AN161</f>
        <v>0</v>
      </c>
      <c r="U175" s="323">
        <f>[5]คำนวณหน่วย!AO161</f>
        <v>0</v>
      </c>
      <c r="V175" s="209">
        <f>[5]คำนวณหน่วย!AR161</f>
        <v>0</v>
      </c>
      <c r="W175" s="323">
        <f>[5]คำนวณหน่วย!AS161</f>
        <v>0</v>
      </c>
      <c r="X175" s="209">
        <f>[5]คำนวณหน่วย!AV161</f>
        <v>0</v>
      </c>
      <c r="Y175" s="298">
        <f>[5]คำนวณหน่วย!AW161</f>
        <v>0</v>
      </c>
      <c r="Z175" s="209">
        <f>[5]คำนวณหน่วย!AZ161</f>
        <v>6497</v>
      </c>
      <c r="AA175" s="298">
        <f>[5]คำนวณหน่วย!BA161</f>
        <v>28391.89</v>
      </c>
      <c r="AB175" s="209">
        <f>[5]คำนวณหน่วย!BD161</f>
        <v>245</v>
      </c>
      <c r="AC175" s="298">
        <f>[5]คำนวณหน่วย!BE161</f>
        <v>1043.7</v>
      </c>
      <c r="AD175" s="352">
        <f t="shared" ref="AD175" si="32">AB175+Z175+X175+V175+T175+R175+P175+N175+L175+J175+H175+F175</f>
        <v>6742</v>
      </c>
      <c r="AE175" s="353">
        <f t="shared" ref="AE175" si="33">AC175+AA175+Y175+W175+U175+S175+Q175+O175+M175+K175+I175+G175</f>
        <v>29435.59</v>
      </c>
      <c r="AF175" s="352">
        <f t="shared" ref="AF175" si="34">V175+T175+R175+P175+N175+L175+J175+H175+F175</f>
        <v>0</v>
      </c>
      <c r="AG175" s="353">
        <f t="shared" ref="AG175" si="35">W175+U175+S175+Q175+O175+M175+K175+I175+G175</f>
        <v>0</v>
      </c>
      <c r="AH175" s="352">
        <f t="shared" ref="AH175" si="36">AB175+Z175+X175</f>
        <v>6742</v>
      </c>
      <c r="AI175" s="353">
        <f t="shared" ref="AI175" si="37">AC175+AA175+Y175</f>
        <v>29435.59</v>
      </c>
      <c r="AJ175" s="433" t="s">
        <v>214</v>
      </c>
    </row>
    <row r="176" spans="1:36" ht="21" customHeight="1" x14ac:dyDescent="0.55000000000000004">
      <c r="A176" s="199" t="str">
        <f>[5]ตารางจด!A162</f>
        <v>คณะผลิตกรรมการเกษตร</v>
      </c>
      <c r="B176" s="397"/>
      <c r="C176" s="392"/>
      <c r="D176" s="299"/>
      <c r="E176" s="300"/>
      <c r="F176" s="209"/>
      <c r="G176" s="298"/>
      <c r="H176" s="209"/>
      <c r="I176" s="298"/>
      <c r="J176" s="209"/>
      <c r="K176" s="298"/>
      <c r="L176" s="209"/>
      <c r="M176" s="323"/>
      <c r="N176" s="209"/>
      <c r="O176" s="323"/>
      <c r="P176" s="301"/>
      <c r="Q176" s="323"/>
      <c r="R176" s="209"/>
      <c r="S176" s="323"/>
      <c r="T176" s="209"/>
      <c r="U176" s="323"/>
      <c r="V176" s="209"/>
      <c r="W176" s="323"/>
      <c r="X176" s="209"/>
      <c r="Y176" s="298"/>
      <c r="Z176" s="209"/>
      <c r="AA176" s="298"/>
      <c r="AB176" s="209"/>
      <c r="AC176" s="298"/>
      <c r="AD176" s="352"/>
      <c r="AE176" s="353"/>
      <c r="AF176" s="352"/>
      <c r="AG176" s="353"/>
      <c r="AH176" s="352"/>
      <c r="AI176" s="353"/>
      <c r="AJ176" s="433"/>
    </row>
    <row r="177" spans="1:36" ht="21" customHeight="1" x14ac:dyDescent="0.55000000000000004">
      <c r="A177" s="299">
        <f>[5]ตารางจด!A163</f>
        <v>128</v>
      </c>
      <c r="B177" s="397" t="str">
        <f>[5]ตารางจด!B163</f>
        <v xml:space="preserve">ลานกิจกรรม อาคารรัตนโกสินทร์ </v>
      </c>
      <c r="C177" s="392">
        <f>[5]ตารางจด!C163</f>
        <v>0</v>
      </c>
      <c r="D177" s="299">
        <f>[5]ตารางจด!D163</f>
        <v>0</v>
      </c>
      <c r="E177" s="300">
        <f>[5]ตารางจด!E163</f>
        <v>0</v>
      </c>
      <c r="F177" s="209">
        <f>[5]คำนวณหน่วย!L163</f>
        <v>0</v>
      </c>
      <c r="G177" s="298">
        <f>[5]คำนวณหน่วย!M163</f>
        <v>0</v>
      </c>
      <c r="H177" s="209">
        <f>[5]คำนวณหน่วย!P163</f>
        <v>0</v>
      </c>
      <c r="I177" s="298">
        <f>[5]คำนวณหน่วย!Q163</f>
        <v>0</v>
      </c>
      <c r="J177" s="209">
        <f>[5]คำนวณหน่วย!T163</f>
        <v>0</v>
      </c>
      <c r="K177" s="298">
        <f>[5]คำนวณหน่วย!U163</f>
        <v>0</v>
      </c>
      <c r="L177" s="209">
        <f>[5]คำนวณหน่วย!X163</f>
        <v>0</v>
      </c>
      <c r="M177" s="323">
        <f>[5]คำนวณหน่วย!Y163</f>
        <v>0</v>
      </c>
      <c r="N177" s="209">
        <f>[5]คำนวณหน่วย!AB163</f>
        <v>0</v>
      </c>
      <c r="O177" s="323">
        <f>[5]คำนวณหน่วย!AC163</f>
        <v>0</v>
      </c>
      <c r="P177" s="301">
        <f>[5]คำนวณหน่วย!AF163</f>
        <v>0</v>
      </c>
      <c r="Q177" s="323">
        <f>[5]คำนวณหน่วย!AG163</f>
        <v>0</v>
      </c>
      <c r="R177" s="209">
        <f>[5]คำนวณหน่วย!AJ163</f>
        <v>0</v>
      </c>
      <c r="S177" s="323">
        <f>[5]คำนวณหน่วย!AK163</f>
        <v>0</v>
      </c>
      <c r="T177" s="209">
        <f>[5]คำนวณหน่วย!AN163</f>
        <v>0</v>
      </c>
      <c r="U177" s="323">
        <f>[5]คำนวณหน่วย!AO163</f>
        <v>0</v>
      </c>
      <c r="V177" s="209">
        <f>[5]คำนวณหน่วย!AR163</f>
        <v>0</v>
      </c>
      <c r="W177" s="323">
        <f>[5]คำนวณหน่วย!AS163</f>
        <v>0</v>
      </c>
      <c r="X177" s="209">
        <f>[5]คำนวณหน่วย!AV163</f>
        <v>0</v>
      </c>
      <c r="Y177" s="298">
        <f>[5]คำนวณหน่วย!AW163</f>
        <v>0</v>
      </c>
      <c r="Z177" s="209">
        <f>[5]คำนวณหน่วย!AZ163</f>
        <v>971</v>
      </c>
      <c r="AA177" s="298">
        <f>[5]คำนวณหน่วย!BA163</f>
        <v>4243.2700000000004</v>
      </c>
      <c r="AB177" s="209">
        <f>[5]คำนวณหน่วย!BD163</f>
        <v>0</v>
      </c>
      <c r="AC177" s="298">
        <f>[5]คำนวณหน่วย!BE163</f>
        <v>0</v>
      </c>
      <c r="AD177" s="352">
        <f t="shared" ref="AD177" si="38">AB177+Z177+X177+V177+T177+R177+P177+N177+L177+J177+H177+F177</f>
        <v>971</v>
      </c>
      <c r="AE177" s="353">
        <f t="shared" ref="AE177" si="39">AC177+AA177+Y177+W177+U177+S177+Q177+O177+M177+K177+I177+G177</f>
        <v>4243.2700000000004</v>
      </c>
      <c r="AF177" s="352">
        <f t="shared" ref="AF177" si="40">V177+T177+R177+P177+N177+L177+J177+H177+F177</f>
        <v>0</v>
      </c>
      <c r="AG177" s="353">
        <f t="shared" ref="AG177" si="41">W177+U177+S177+Q177+O177+M177+K177+I177+G177</f>
        <v>0</v>
      </c>
      <c r="AH177" s="352">
        <f t="shared" ref="AH177" si="42">AB177+Z177+X177</f>
        <v>971</v>
      </c>
      <c r="AI177" s="353">
        <f t="shared" ref="AI177" si="43">AC177+AA177+Y177</f>
        <v>4243.2700000000004</v>
      </c>
      <c r="AJ177" s="433" t="s">
        <v>82</v>
      </c>
    </row>
    <row r="178" spans="1:36" ht="21" customHeight="1" x14ac:dyDescent="0.55000000000000004">
      <c r="A178" s="199" t="str">
        <f>[5]ตารางจด!A164</f>
        <v>คณะเทคโนโลยีการประมง</v>
      </c>
      <c r="B178" s="397"/>
      <c r="C178" s="392"/>
      <c r="D178" s="299"/>
      <c r="E178" s="300"/>
      <c r="F178" s="209"/>
      <c r="G178" s="298"/>
      <c r="H178" s="209"/>
      <c r="I178" s="298"/>
      <c r="J178" s="209"/>
      <c r="K178" s="298"/>
      <c r="L178" s="209"/>
      <c r="M178" s="323"/>
      <c r="N178" s="209"/>
      <c r="O178" s="323"/>
      <c r="P178" s="301"/>
      <c r="Q178" s="323"/>
      <c r="R178" s="209"/>
      <c r="S178" s="323"/>
      <c r="T178" s="209"/>
      <c r="U178" s="323"/>
      <c r="V178" s="209"/>
      <c r="W178" s="323"/>
      <c r="X178" s="209"/>
      <c r="Y178" s="298"/>
      <c r="Z178" s="209"/>
      <c r="AA178" s="298"/>
      <c r="AB178" s="209"/>
      <c r="AC178" s="298"/>
      <c r="AD178" s="352"/>
      <c r="AE178" s="353"/>
      <c r="AF178" s="352"/>
      <c r="AG178" s="353"/>
      <c r="AH178" s="352"/>
      <c r="AI178" s="353"/>
      <c r="AJ178" s="433"/>
    </row>
    <row r="179" spans="1:36" ht="21" customHeight="1" x14ac:dyDescent="0.55000000000000004">
      <c r="A179" s="299">
        <f>[5]ตารางจด!A165</f>
        <v>129</v>
      </c>
      <c r="B179" s="397" t="str">
        <f>[5]ตารางจด!B165</f>
        <v>โรงเเปรรูปปลา</v>
      </c>
      <c r="C179" s="392">
        <f>[5]ตารางจด!C165</f>
        <v>0</v>
      </c>
      <c r="D179" s="299">
        <f>[5]ตารางจด!D165</f>
        <v>0</v>
      </c>
      <c r="E179" s="300">
        <f>[5]ตารางจด!E165</f>
        <v>190601080</v>
      </c>
      <c r="F179" s="209">
        <f>[5]คำนวณหน่วย!L165</f>
        <v>0</v>
      </c>
      <c r="G179" s="298">
        <f>[5]คำนวณหน่วย!M165</f>
        <v>0</v>
      </c>
      <c r="H179" s="209">
        <f>[5]คำนวณหน่วย!P165</f>
        <v>0</v>
      </c>
      <c r="I179" s="298">
        <f>[5]คำนวณหน่วย!Q165</f>
        <v>0</v>
      </c>
      <c r="J179" s="209">
        <f>[5]คำนวณหน่วย!T165</f>
        <v>0</v>
      </c>
      <c r="K179" s="298">
        <f>[5]คำนวณหน่วย!U165</f>
        <v>0</v>
      </c>
      <c r="L179" s="209">
        <f>[5]คำนวณหน่วย!X165</f>
        <v>0</v>
      </c>
      <c r="M179" s="323">
        <f>[5]คำนวณหน่วย!Y165</f>
        <v>0</v>
      </c>
      <c r="N179" s="209">
        <f>[5]คำนวณหน่วย!AB165</f>
        <v>0</v>
      </c>
      <c r="O179" s="323">
        <f>[5]คำนวณหน่วย!AC165</f>
        <v>0</v>
      </c>
      <c r="P179" s="301">
        <f>[5]คำนวณหน่วย!AF165</f>
        <v>0</v>
      </c>
      <c r="Q179" s="323">
        <f>[5]คำนวณหน่วย!AG165</f>
        <v>0</v>
      </c>
      <c r="R179" s="209">
        <f>[5]คำนวณหน่วย!AJ165</f>
        <v>0</v>
      </c>
      <c r="S179" s="323">
        <f>[5]คำนวณหน่วย!AK165</f>
        <v>0</v>
      </c>
      <c r="T179" s="209">
        <f>[5]คำนวณหน่วย!AN165</f>
        <v>0</v>
      </c>
      <c r="U179" s="323">
        <f>[5]คำนวณหน่วย!AO165</f>
        <v>0</v>
      </c>
      <c r="V179" s="209">
        <f>[5]คำนวณหน่วย!AR165</f>
        <v>0</v>
      </c>
      <c r="W179" s="323">
        <f>[5]คำนวณหน่วย!AS165</f>
        <v>0</v>
      </c>
      <c r="X179" s="209">
        <f>[5]คำนวณหน่วย!AV165</f>
        <v>0</v>
      </c>
      <c r="Y179" s="298">
        <f>[5]คำนวณหน่วย!AW165</f>
        <v>0</v>
      </c>
      <c r="Z179" s="209">
        <f>[5]คำนวณหน่วย!AZ165</f>
        <v>375</v>
      </c>
      <c r="AA179" s="298">
        <f>[5]คำนวณหน่วย!BA165</f>
        <v>1638.75</v>
      </c>
      <c r="AB179" s="209">
        <f>[5]คำนวณหน่วย!BD165</f>
        <v>0</v>
      </c>
      <c r="AC179" s="298">
        <f>[5]คำนวณหน่วย!BE165</f>
        <v>0</v>
      </c>
      <c r="AD179" s="352">
        <f t="shared" ref="AD179" si="44">AB179+Z179+X179+V179+T179+R179+P179+N179+L179+J179+H179+F179</f>
        <v>375</v>
      </c>
      <c r="AE179" s="353">
        <f t="shared" ref="AE179" si="45">AC179+AA179+Y179+W179+U179+S179+Q179+O179+M179+K179+I179+G179</f>
        <v>1638.75</v>
      </c>
      <c r="AF179" s="352">
        <f t="shared" ref="AF179" si="46">V179+T179+R179+P179+N179+L179+J179+H179+F179</f>
        <v>0</v>
      </c>
      <c r="AG179" s="353">
        <f t="shared" ref="AG179" si="47">W179+U179+S179+Q179+O179+M179+K179+I179+G179</f>
        <v>0</v>
      </c>
      <c r="AH179" s="352">
        <f t="shared" ref="AH179" si="48">AB179+Z179+X179</f>
        <v>375</v>
      </c>
      <c r="AI179" s="353">
        <f t="shared" ref="AI179" si="49">AC179+AA179+Y179</f>
        <v>1638.75</v>
      </c>
      <c r="AJ179" s="433" t="s">
        <v>214</v>
      </c>
    </row>
    <row r="180" spans="1:36" ht="21" customHeight="1" x14ac:dyDescent="0.55000000000000004">
      <c r="A180" s="199" t="str">
        <f>[5]ตารางจด!A166</f>
        <v>กองเทคโนโลยีดิจิทัล</v>
      </c>
      <c r="B180" s="397"/>
      <c r="C180" s="392"/>
      <c r="D180" s="299"/>
      <c r="E180" s="300"/>
      <c r="F180" s="209"/>
      <c r="G180" s="298"/>
      <c r="H180" s="209"/>
      <c r="I180" s="298"/>
      <c r="J180" s="209"/>
      <c r="K180" s="298"/>
      <c r="L180" s="209"/>
      <c r="M180" s="323"/>
      <c r="N180" s="209"/>
      <c r="O180" s="323"/>
      <c r="P180" s="301"/>
      <c r="Q180" s="323"/>
      <c r="R180" s="209"/>
      <c r="S180" s="323"/>
      <c r="T180" s="209"/>
      <c r="U180" s="323"/>
      <c r="V180" s="209"/>
      <c r="W180" s="323"/>
      <c r="X180" s="209"/>
      <c r="Y180" s="298"/>
      <c r="Z180" s="209"/>
      <c r="AA180" s="298"/>
      <c r="AB180" s="209"/>
      <c r="AC180" s="298"/>
      <c r="AD180" s="352"/>
      <c r="AE180" s="353"/>
      <c r="AF180" s="352"/>
      <c r="AG180" s="353"/>
      <c r="AH180" s="352"/>
      <c r="AI180" s="353"/>
      <c r="AJ180" s="433"/>
    </row>
    <row r="181" spans="1:36" ht="21" customHeight="1" x14ac:dyDescent="0.55000000000000004">
      <c r="A181" s="299">
        <f>[5]ตารางจด!A167</f>
        <v>130</v>
      </c>
      <c r="B181" s="397" t="str">
        <f>[5]ตารางจด!B167</f>
        <v>กองDT มิเตอร์ดิจิตอล</v>
      </c>
      <c r="C181" s="392">
        <f>[5]ตารางจด!C167</f>
        <v>0</v>
      </c>
      <c r="D181" s="299">
        <f>[5]ตารางจด!D167</f>
        <v>0</v>
      </c>
      <c r="E181" s="300">
        <f>[5]ตารางจด!E167</f>
        <v>0</v>
      </c>
      <c r="F181" s="209">
        <f>[5]คำนวณหน่วย!L167</f>
        <v>0</v>
      </c>
      <c r="G181" s="298">
        <f>[5]คำนวณหน่วย!M167</f>
        <v>0</v>
      </c>
      <c r="H181" s="209">
        <f>[5]คำนวณหน่วย!P167</f>
        <v>0</v>
      </c>
      <c r="I181" s="298">
        <f>[5]คำนวณหน่วย!Q167</f>
        <v>0</v>
      </c>
      <c r="J181" s="209">
        <f>[5]คำนวณหน่วย!T167</f>
        <v>0</v>
      </c>
      <c r="K181" s="298">
        <f>[5]คำนวณหน่วย!U167</f>
        <v>0</v>
      </c>
      <c r="L181" s="209">
        <f>[5]คำนวณหน่วย!X167</f>
        <v>0</v>
      </c>
      <c r="M181" s="323">
        <f>[5]คำนวณหน่วย!Y167</f>
        <v>0</v>
      </c>
      <c r="N181" s="209">
        <f>[5]คำนวณหน่วย!AB167</f>
        <v>0</v>
      </c>
      <c r="O181" s="323">
        <f>[5]คำนวณหน่วย!AC167</f>
        <v>0</v>
      </c>
      <c r="P181" s="301">
        <f>[5]คำนวณหน่วย!AF167</f>
        <v>0</v>
      </c>
      <c r="Q181" s="323">
        <f>[5]คำนวณหน่วย!AG167</f>
        <v>0</v>
      </c>
      <c r="R181" s="209">
        <f>[5]คำนวณหน่วย!AJ167</f>
        <v>0</v>
      </c>
      <c r="S181" s="323">
        <f>[5]คำนวณหน่วย!AK167</f>
        <v>0</v>
      </c>
      <c r="T181" s="209">
        <f>[5]คำนวณหน่วย!AN167</f>
        <v>0</v>
      </c>
      <c r="U181" s="323">
        <f>[5]คำนวณหน่วย!AO167</f>
        <v>0</v>
      </c>
      <c r="V181" s="209">
        <f>[5]คำนวณหน่วย!AR167</f>
        <v>0</v>
      </c>
      <c r="W181" s="323">
        <f>[5]คำนวณหน่วย!AS167</f>
        <v>0</v>
      </c>
      <c r="X181" s="209">
        <f>[5]คำนวณหน่วย!AV167</f>
        <v>0</v>
      </c>
      <c r="Y181" s="298">
        <f>[5]คำนวณหน่วย!AW167</f>
        <v>0</v>
      </c>
      <c r="Z181" s="209">
        <f>[5]คำนวณหน่วย!AZ167</f>
        <v>686.02</v>
      </c>
      <c r="AA181" s="298">
        <f>[5]คำนวณหน่วย!BA167</f>
        <v>2997.9074000000001</v>
      </c>
      <c r="AB181" s="209">
        <f>[5]คำนวณหน่วย!BD167</f>
        <v>16.180000000000064</v>
      </c>
      <c r="AC181" s="298">
        <f>[5]คำนวณหน่วย!BE167</f>
        <v>68.92680000000027</v>
      </c>
      <c r="AD181" s="352">
        <f t="shared" ref="AD181" si="50">AB181+Z181+X181+V181+T181+R181+P181+N181+L181+J181+H181+F181</f>
        <v>702.2</v>
      </c>
      <c r="AE181" s="353">
        <f t="shared" ref="AE181" si="51">AC181+AA181+Y181+W181+U181+S181+Q181+O181+M181+K181+I181+G181</f>
        <v>3066.8342000000002</v>
      </c>
      <c r="AF181" s="352">
        <f t="shared" ref="AF181" si="52">V181+T181+R181+P181+N181+L181+J181+H181+F181</f>
        <v>0</v>
      </c>
      <c r="AG181" s="353">
        <f t="shared" ref="AG181" si="53">W181+U181+S181+Q181+O181+M181+K181+I181+G181</f>
        <v>0</v>
      </c>
      <c r="AH181" s="352">
        <f t="shared" ref="AH181" si="54">AB181+Z181+X181</f>
        <v>702.2</v>
      </c>
      <c r="AI181" s="353">
        <f t="shared" ref="AI181" si="55">AC181+AA181+Y181</f>
        <v>3066.8342000000002</v>
      </c>
      <c r="AJ181" s="433" t="s">
        <v>214</v>
      </c>
    </row>
    <row r="182" spans="1:36" ht="21" customHeight="1" x14ac:dyDescent="0.55000000000000004">
      <c r="A182" s="392"/>
      <c r="B182" s="439"/>
      <c r="C182" s="392"/>
      <c r="D182" s="392"/>
      <c r="E182" s="392"/>
      <c r="F182" s="200"/>
      <c r="G182" s="440"/>
      <c r="H182" s="200"/>
      <c r="I182" s="440"/>
      <c r="J182" s="200"/>
      <c r="K182" s="440"/>
      <c r="L182" s="200"/>
      <c r="M182" s="335"/>
      <c r="N182" s="200"/>
      <c r="O182" s="335"/>
      <c r="P182" s="200"/>
      <c r="Q182" s="335"/>
      <c r="R182" s="200"/>
      <c r="S182" s="335"/>
      <c r="T182" s="200"/>
      <c r="U182" s="335"/>
      <c r="V182" s="200"/>
      <c r="W182" s="335"/>
      <c r="X182" s="200"/>
      <c r="Y182" s="440"/>
      <c r="Z182" s="200"/>
      <c r="AA182" s="440"/>
      <c r="AB182" s="200"/>
      <c r="AC182" s="440"/>
      <c r="AD182" s="438"/>
      <c r="AE182" s="441"/>
      <c r="AF182" s="438"/>
      <c r="AG182" s="441"/>
      <c r="AH182" s="438"/>
      <c r="AI182" s="441"/>
      <c r="AJ182" s="433"/>
    </row>
    <row r="183" spans="1:36" s="182" customFormat="1" x14ac:dyDescent="0.55000000000000004">
      <c r="A183" s="199" t="s">
        <v>278</v>
      </c>
      <c r="B183" s="401"/>
      <c r="C183" s="306"/>
      <c r="D183" s="306"/>
      <c r="E183" s="307"/>
      <c r="F183" s="200"/>
      <c r="G183" s="201"/>
      <c r="H183" s="200"/>
      <c r="I183" s="201"/>
      <c r="J183" s="200"/>
      <c r="K183" s="201"/>
      <c r="L183" s="200"/>
      <c r="M183" s="201"/>
      <c r="N183" s="200"/>
      <c r="O183" s="201"/>
      <c r="P183" s="308"/>
      <c r="Q183" s="205"/>
      <c r="R183" s="200"/>
      <c r="S183" s="205"/>
      <c r="T183" s="200"/>
      <c r="U183" s="201"/>
      <c r="V183" s="200"/>
      <c r="W183" s="201"/>
      <c r="X183" s="200"/>
      <c r="Y183" s="201"/>
      <c r="Z183" s="200"/>
      <c r="AA183" s="201"/>
      <c r="AB183" s="200"/>
      <c r="AC183" s="201"/>
      <c r="AD183" s="200"/>
      <c r="AE183" s="201"/>
      <c r="AF183" s="200"/>
      <c r="AG183" s="201"/>
      <c r="AH183" s="200"/>
      <c r="AI183" s="201"/>
    </row>
    <row r="184" spans="1:36" s="182" customFormat="1" x14ac:dyDescent="0.55000000000000004">
      <c r="A184" s="213">
        <v>131</v>
      </c>
      <c r="B184" s="402" t="s">
        <v>278</v>
      </c>
      <c r="C184" s="309"/>
      <c r="D184" s="309"/>
      <c r="E184" s="310"/>
      <c r="F184" s="214">
        <v>9679</v>
      </c>
      <c r="G184" s="72">
        <v>43555.5</v>
      </c>
      <c r="H184" s="207">
        <v>9192</v>
      </c>
      <c r="I184" s="72">
        <v>41364</v>
      </c>
      <c r="J184" s="207">
        <v>10413</v>
      </c>
      <c r="K184" s="72">
        <v>46858.5</v>
      </c>
      <c r="L184" s="207">
        <v>13768</v>
      </c>
      <c r="M184" s="72">
        <v>61956</v>
      </c>
      <c r="N184" s="207">
        <v>14160</v>
      </c>
      <c r="O184" s="72">
        <v>63720</v>
      </c>
      <c r="P184" s="214">
        <v>14413</v>
      </c>
      <c r="Q184" s="72">
        <v>64858.5</v>
      </c>
      <c r="R184" s="207">
        <v>9143</v>
      </c>
      <c r="S184" s="72">
        <v>41143.5</v>
      </c>
      <c r="T184" s="311">
        <v>12469</v>
      </c>
      <c r="U184" s="312">
        <v>56110.5</v>
      </c>
      <c r="V184" s="207">
        <v>9501</v>
      </c>
      <c r="W184" s="72">
        <v>42754.5</v>
      </c>
      <c r="X184" s="207">
        <v>9647</v>
      </c>
      <c r="Y184" s="72">
        <v>43411.5</v>
      </c>
      <c r="Z184" s="208">
        <v>9741</v>
      </c>
      <c r="AA184" s="207">
        <v>43834.5</v>
      </c>
      <c r="AB184" s="214">
        <v>7365</v>
      </c>
      <c r="AC184" s="72">
        <v>33142.5</v>
      </c>
      <c r="AD184" s="71">
        <f>AB184+Z184+X184+V184+T184+R184+P184+N184+L184+J184+H184+F184</f>
        <v>129491</v>
      </c>
      <c r="AE184" s="89">
        <f>AC184+AA184+Y184+W184+U184+S184+Q184+O184+M184+K184+I184+G184</f>
        <v>582709.5</v>
      </c>
      <c r="AF184" s="71">
        <f>V184+T184+R184+P184+N184+L184+J184+H184+F184</f>
        <v>102738</v>
      </c>
      <c r="AG184" s="89">
        <f>W184+U184+S184+Q184+O184+M184+K184+I184+G184</f>
        <v>462321</v>
      </c>
      <c r="AH184" s="71">
        <f>AB184+Z184+X184</f>
        <v>26753</v>
      </c>
      <c r="AI184" s="89">
        <f>AC184+AA184+Y184</f>
        <v>120388.5</v>
      </c>
    </row>
    <row r="185" spans="1:36" s="182" customFormat="1" x14ac:dyDescent="0.55000000000000004">
      <c r="A185" s="199" t="s">
        <v>279</v>
      </c>
      <c r="B185" s="401"/>
      <c r="C185" s="306"/>
      <c r="D185" s="306"/>
      <c r="E185" s="307"/>
      <c r="F185" s="200"/>
      <c r="G185" s="205"/>
      <c r="H185" s="200"/>
      <c r="I185" s="205"/>
      <c r="J185" s="200"/>
      <c r="K185" s="201"/>
      <c r="L185" s="200"/>
      <c r="M185" s="201"/>
      <c r="N185" s="200"/>
      <c r="O185" s="201"/>
      <c r="P185" s="308"/>
      <c r="Q185" s="201"/>
      <c r="R185" s="200"/>
      <c r="S185" s="201"/>
      <c r="T185" s="200"/>
      <c r="U185" s="201"/>
      <c r="V185" s="200"/>
      <c r="W185" s="201"/>
      <c r="X185" s="200"/>
      <c r="Y185" s="201"/>
      <c r="Z185" s="200"/>
      <c r="AA185" s="201"/>
      <c r="AB185" s="200"/>
      <c r="AC185" s="201"/>
    </row>
    <row r="186" spans="1:36" s="182" customFormat="1" x14ac:dyDescent="0.55000000000000004">
      <c r="A186" s="213">
        <v>132</v>
      </c>
      <c r="B186" s="402" t="s">
        <v>279</v>
      </c>
      <c r="C186" s="309"/>
      <c r="D186" s="309"/>
      <c r="E186" s="310"/>
      <c r="F186" s="214">
        <v>31130</v>
      </c>
      <c r="G186" s="72">
        <v>154746</v>
      </c>
      <c r="H186" s="207">
        <v>38769</v>
      </c>
      <c r="I186" s="72">
        <v>193119</v>
      </c>
      <c r="J186" s="207">
        <v>37114</v>
      </c>
      <c r="K186" s="72">
        <v>219532.5</v>
      </c>
      <c r="L186" s="207">
        <v>34519</v>
      </c>
      <c r="M186" s="72">
        <v>193923</v>
      </c>
      <c r="N186" s="207">
        <v>27947</v>
      </c>
      <c r="O186" s="72">
        <v>164073</v>
      </c>
      <c r="P186" s="214">
        <v>34854</v>
      </c>
      <c r="Q186" s="72">
        <v>204541.5</v>
      </c>
      <c r="R186" s="207">
        <v>49520</v>
      </c>
      <c r="S186" s="72">
        <v>293583</v>
      </c>
      <c r="T186" s="207">
        <v>52893</v>
      </c>
      <c r="U186" s="72">
        <v>308692.5</v>
      </c>
      <c r="V186" s="207">
        <v>49381</v>
      </c>
      <c r="W186" s="72">
        <v>293133</v>
      </c>
      <c r="X186" s="207">
        <v>41857</v>
      </c>
      <c r="Y186" s="72">
        <v>249174</v>
      </c>
      <c r="Z186" s="207">
        <v>48365</v>
      </c>
      <c r="AA186" s="72">
        <v>290713.5</v>
      </c>
      <c r="AB186" s="214">
        <v>45418</v>
      </c>
      <c r="AC186" s="72">
        <v>271396.5</v>
      </c>
      <c r="AD186" s="71">
        <f>AB186+Z186+X186+V186+T186+R186+P186+N186+L186+J186+H186+F186</f>
        <v>491767</v>
      </c>
      <c r="AE186" s="89">
        <f>AC186+AA186+Y186+W186+U186+S186+Q186+O186+M186+K186+I186+G186</f>
        <v>2836627.5</v>
      </c>
      <c r="AF186" s="71">
        <f>V186+T186+R186+P186+N186+L186+J186+H186+F186</f>
        <v>356127</v>
      </c>
      <c r="AG186" s="89">
        <f>W186+U186+S186+Q186+O186+M186+K186+I186+G186</f>
        <v>2025343.5</v>
      </c>
      <c r="AH186" s="71">
        <f>AB186+Z186+X186</f>
        <v>135640</v>
      </c>
      <c r="AI186" s="89">
        <f>AC186+AA186+Y186</f>
        <v>811284</v>
      </c>
    </row>
    <row r="187" spans="1:36" s="172" customFormat="1" hidden="1" x14ac:dyDescent="0.55000000000000004">
      <c r="A187" s="313" t="s">
        <v>313</v>
      </c>
      <c r="B187" s="314"/>
      <c r="C187" s="315"/>
      <c r="D187" s="315"/>
      <c r="E187" s="316"/>
      <c r="F187" s="165"/>
      <c r="G187" s="317"/>
      <c r="H187" s="165"/>
      <c r="I187" s="317"/>
      <c r="J187" s="165"/>
      <c r="K187" s="317"/>
      <c r="L187" s="216"/>
      <c r="M187" s="318"/>
      <c r="N187" s="216"/>
      <c r="O187" s="318"/>
      <c r="P187" s="305"/>
      <c r="Q187" s="318"/>
      <c r="R187" s="216"/>
      <c r="S187" s="318"/>
      <c r="T187" s="216"/>
      <c r="U187" s="318"/>
      <c r="V187" s="216"/>
      <c r="W187" s="318"/>
      <c r="X187" s="216"/>
      <c r="Y187" s="318"/>
      <c r="Z187" s="216"/>
      <c r="AA187" s="217"/>
      <c r="AB187" s="216"/>
      <c r="AC187" s="319"/>
    </row>
    <row r="188" spans="1:36" s="182" customFormat="1" hidden="1" x14ac:dyDescent="0.55000000000000004">
      <c r="A188" s="300">
        <v>120</v>
      </c>
      <c r="B188" s="320" t="s">
        <v>313</v>
      </c>
      <c r="C188" s="321"/>
      <c r="D188" s="306"/>
      <c r="E188" s="322"/>
      <c r="F188" s="301">
        <v>0</v>
      </c>
      <c r="G188" s="323">
        <v>0</v>
      </c>
      <c r="H188" s="209">
        <v>359</v>
      </c>
      <c r="I188" s="323">
        <v>1615.5</v>
      </c>
      <c r="J188" s="209">
        <v>406</v>
      </c>
      <c r="K188" s="323">
        <v>1827</v>
      </c>
      <c r="L188" s="209">
        <v>622</v>
      </c>
      <c r="M188" s="323">
        <v>2799</v>
      </c>
      <c r="N188" s="209">
        <v>116</v>
      </c>
      <c r="O188" s="323">
        <v>522</v>
      </c>
      <c r="P188" s="301">
        <v>1499</v>
      </c>
      <c r="Q188" s="323">
        <v>6745.5</v>
      </c>
      <c r="R188" s="443" t="s">
        <v>320</v>
      </c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5"/>
    </row>
    <row r="189" spans="1:36" s="182" customFormat="1" hidden="1" x14ac:dyDescent="0.55000000000000004">
      <c r="A189" s="300"/>
      <c r="B189" s="320" t="s">
        <v>317</v>
      </c>
      <c r="C189" s="321"/>
      <c r="D189" s="306"/>
      <c r="E189" s="322"/>
      <c r="F189" s="301">
        <v>0</v>
      </c>
      <c r="G189" s="323">
        <v>0</v>
      </c>
      <c r="H189" s="301">
        <v>0</v>
      </c>
      <c r="I189" s="323">
        <v>0</v>
      </c>
      <c r="J189" s="301">
        <v>0</v>
      </c>
      <c r="K189" s="323">
        <v>0</v>
      </c>
      <c r="L189" s="301">
        <v>0</v>
      </c>
      <c r="M189" s="323">
        <v>0</v>
      </c>
      <c r="N189" s="301">
        <v>0</v>
      </c>
      <c r="O189" s="323">
        <v>0</v>
      </c>
      <c r="P189" s="301">
        <v>0</v>
      </c>
      <c r="Q189" s="323">
        <v>0</v>
      </c>
      <c r="R189" s="446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8"/>
    </row>
    <row r="190" spans="1:36" s="182" customFormat="1" hidden="1" x14ac:dyDescent="0.55000000000000004">
      <c r="A190" s="300">
        <v>121</v>
      </c>
      <c r="B190" s="320" t="s">
        <v>318</v>
      </c>
      <c r="C190" s="321"/>
      <c r="D190" s="306"/>
      <c r="E190" s="322"/>
      <c r="F190" s="301">
        <v>1734</v>
      </c>
      <c r="G190" s="323">
        <v>7803</v>
      </c>
      <c r="H190" s="209">
        <v>3247</v>
      </c>
      <c r="I190" s="323">
        <v>14611.5</v>
      </c>
      <c r="J190" s="209">
        <v>4837</v>
      </c>
      <c r="K190" s="323">
        <v>21766.5</v>
      </c>
      <c r="L190" s="209">
        <v>6742</v>
      </c>
      <c r="M190" s="323">
        <v>30339</v>
      </c>
      <c r="N190" s="209">
        <v>993</v>
      </c>
      <c r="O190" s="323">
        <v>4468.5</v>
      </c>
      <c r="P190" s="301">
        <v>8422</v>
      </c>
      <c r="Q190" s="323">
        <v>37899</v>
      </c>
      <c r="R190" s="446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8"/>
    </row>
    <row r="191" spans="1:36" s="182" customFormat="1" hidden="1" x14ac:dyDescent="0.55000000000000004">
      <c r="A191" s="300"/>
      <c r="B191" s="320" t="s">
        <v>319</v>
      </c>
      <c r="C191" s="321"/>
      <c r="D191" s="306"/>
      <c r="E191" s="322">
        <v>7000887</v>
      </c>
      <c r="F191" s="301">
        <v>1280</v>
      </c>
      <c r="G191" s="323">
        <v>5760</v>
      </c>
      <c r="H191" s="209">
        <v>2080</v>
      </c>
      <c r="I191" s="323">
        <v>9360</v>
      </c>
      <c r="J191" s="209">
        <v>2560</v>
      </c>
      <c r="K191" s="323">
        <v>11520</v>
      </c>
      <c r="L191" s="209">
        <v>3680</v>
      </c>
      <c r="M191" s="323">
        <v>16560</v>
      </c>
      <c r="N191" s="209">
        <v>2000</v>
      </c>
      <c r="O191" s="323">
        <v>9000</v>
      </c>
      <c r="P191" s="209">
        <v>4400</v>
      </c>
      <c r="Q191" s="323">
        <v>19800</v>
      </c>
      <c r="R191" s="446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8"/>
    </row>
    <row r="192" spans="1:36" s="172" customFormat="1" hidden="1" x14ac:dyDescent="0.55000000000000004">
      <c r="A192" s="286" t="s">
        <v>5</v>
      </c>
      <c r="B192" s="324"/>
      <c r="C192" s="325"/>
      <c r="D192" s="325"/>
      <c r="E192" s="326"/>
      <c r="F192" s="327">
        <f t="shared" ref="F192:Q192" si="56">SUM(F188:F191)</f>
        <v>3014</v>
      </c>
      <c r="G192" s="328">
        <f t="shared" si="56"/>
        <v>13563</v>
      </c>
      <c r="H192" s="327">
        <f t="shared" si="56"/>
        <v>5686</v>
      </c>
      <c r="I192" s="328">
        <f t="shared" si="56"/>
        <v>25587</v>
      </c>
      <c r="J192" s="327">
        <f t="shared" si="56"/>
        <v>7803</v>
      </c>
      <c r="K192" s="328">
        <f t="shared" si="56"/>
        <v>35113.5</v>
      </c>
      <c r="L192" s="327">
        <f t="shared" si="56"/>
        <v>11044</v>
      </c>
      <c r="M192" s="328">
        <f t="shared" si="56"/>
        <v>49698</v>
      </c>
      <c r="N192" s="327">
        <f t="shared" si="56"/>
        <v>3109</v>
      </c>
      <c r="O192" s="328">
        <f t="shared" si="56"/>
        <v>13990.5</v>
      </c>
      <c r="P192" s="327">
        <f t="shared" si="56"/>
        <v>14321</v>
      </c>
      <c r="Q192" s="328">
        <f t="shared" si="56"/>
        <v>64444.5</v>
      </c>
      <c r="R192" s="449"/>
      <c r="S192" s="450"/>
      <c r="T192" s="450"/>
      <c r="U192" s="450"/>
      <c r="V192" s="450"/>
      <c r="W192" s="450"/>
      <c r="X192" s="450"/>
      <c r="Y192" s="450"/>
      <c r="Z192" s="450"/>
      <c r="AA192" s="450"/>
      <c r="AB192" s="450"/>
      <c r="AC192" s="451"/>
      <c r="AD192" s="71">
        <f>AB192+Z192+X192+V192+T192+R192+P192+N192+L192+J192+H192+F192</f>
        <v>44977</v>
      </c>
      <c r="AE192" s="89">
        <f>AC192+AA192+Y192+W192+U192+S192+Q192+O192+M192+K192+I192+G192</f>
        <v>202396.5</v>
      </c>
      <c r="AF192" s="71">
        <f>V192+T192+R192+P192+N192+L192+J192+H192+F192</f>
        <v>44977</v>
      </c>
      <c r="AG192" s="89">
        <f>W192+U192+S192+Q192+O192+M192+K192+I192+G192</f>
        <v>202396.5</v>
      </c>
      <c r="AH192" s="71">
        <f>AB192+Z192+X192</f>
        <v>0</v>
      </c>
      <c r="AI192" s="89">
        <f>AC192+AA192+Y192</f>
        <v>0</v>
      </c>
    </row>
  </sheetData>
  <autoFilter ref="A3:AD157"/>
  <mergeCells count="1">
    <mergeCell ref="R188:AC192"/>
  </mergeCells>
  <pageMargins left="0.55118110236220474" right="0.15748031496062992" top="0.70866141732283472" bottom="0.59055118110236227" header="0.51181102362204722" footer="0.51181102362204722"/>
  <pageSetup paperSize="9" orientation="portrait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S35" sqref="S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'2567-คณะ,สำนัก'!B47</f>
        <v>คลินิกรักษาสัตว์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'2566-คณะ,สำนัก'!C47</f>
        <v>810</v>
      </c>
      <c r="D4" s="223">
        <f>'2566-คณะ,สำนัก'!D47</f>
        <v>4390.2</v>
      </c>
      <c r="E4" s="86">
        <f>'2567-คณะ,สำนัก'!C47</f>
        <v>836</v>
      </c>
      <c r="F4" s="223">
        <f>'2567-คณะ,สำนัก'!D47</f>
        <v>3561.3599999999997</v>
      </c>
    </row>
    <row r="5" spans="2:6" x14ac:dyDescent="0.5">
      <c r="B5" s="85" t="s">
        <v>55</v>
      </c>
      <c r="C5" s="86">
        <f>'2566-คณะ,สำนัก'!E47</f>
        <v>761</v>
      </c>
      <c r="D5" s="223">
        <f>'2566-คณะ,สำนัก'!F47</f>
        <v>4238.7700000000004</v>
      </c>
      <c r="E5" s="86">
        <f>'2567-คณะ,สำนัก'!E47</f>
        <v>1067</v>
      </c>
      <c r="F5" s="223">
        <f>'2567-คณะ,สำนัก'!F47</f>
        <v>4662.79</v>
      </c>
    </row>
    <row r="6" spans="2:6" x14ac:dyDescent="0.5">
      <c r="B6" s="85" t="s">
        <v>56</v>
      </c>
      <c r="C6" s="86">
        <f>'2566-คณะ,สำนัก'!G47</f>
        <v>942</v>
      </c>
      <c r="D6" s="223">
        <f>'2566-คณะ,สำนัก'!H47</f>
        <v>5237.5199999999995</v>
      </c>
      <c r="E6" s="86">
        <f>'2567-คณะ,สำนัก'!G47</f>
        <v>0</v>
      </c>
      <c r="F6" s="223">
        <f>'2567-คณะ,สำนัก'!H47</f>
        <v>0</v>
      </c>
    </row>
    <row r="7" spans="2:6" x14ac:dyDescent="0.5">
      <c r="B7" s="85" t="s">
        <v>57</v>
      </c>
      <c r="C7" s="86">
        <f>'2566-คณะ,สำนัก'!I47</f>
        <v>2052</v>
      </c>
      <c r="D7" s="223">
        <f>'2566-คณะ,สำนัก'!J47</f>
        <v>11511.720000000001</v>
      </c>
      <c r="E7" s="229">
        <f>'2567-คณะ,สำนัก'!I47</f>
        <v>3644</v>
      </c>
      <c r="F7" s="223">
        <f>'2567-คณะ,สำนัก'!J47</f>
        <v>16288.679999999998</v>
      </c>
    </row>
    <row r="8" spans="2:6" x14ac:dyDescent="0.5">
      <c r="B8" s="85" t="s">
        <v>58</v>
      </c>
      <c r="C8" s="86">
        <f>'2566-คณะ,สำนัก'!K47</f>
        <v>2791</v>
      </c>
      <c r="D8" s="223">
        <f>'2566-คณะ,สำนัก'!L47</f>
        <v>13759.63</v>
      </c>
      <c r="E8" s="86">
        <f>'2567-คณะ,สำนัก'!K47</f>
        <v>2421</v>
      </c>
      <c r="F8" s="223">
        <f>'2567-คณะ,สำนัก'!L47</f>
        <v>10628.189999999999</v>
      </c>
    </row>
    <row r="9" spans="2:6" x14ac:dyDescent="0.5">
      <c r="B9" s="85" t="s">
        <v>59</v>
      </c>
      <c r="C9" s="86">
        <f>'2566-คณะ,สำนัก'!M47</f>
        <v>1939</v>
      </c>
      <c r="D9" s="223">
        <f>'2566-คณะ,สำนัก'!N47</f>
        <v>9733.7799999999988</v>
      </c>
      <c r="E9" s="86">
        <f>'2567-คณะ,สำนัก'!M47</f>
        <v>2223</v>
      </c>
      <c r="F9" s="223">
        <f>'2567-คณะ,สำนัก'!N47</f>
        <v>9670.0499999999993</v>
      </c>
    </row>
    <row r="10" spans="2:6" x14ac:dyDescent="0.5">
      <c r="B10" s="85" t="s">
        <v>60</v>
      </c>
      <c r="C10" s="86">
        <f>'2566-คณะ,สำนัก'!O47</f>
        <v>2496</v>
      </c>
      <c r="D10" s="223">
        <f>'2566-คณะ,สำนัก'!P47</f>
        <v>12380.16</v>
      </c>
      <c r="E10" s="86">
        <f>'2567-คณะ,สำนัก'!O47</f>
        <v>2036</v>
      </c>
      <c r="F10" s="223">
        <f>'2567-คณะ,สำนัก'!P47</f>
        <v>9100.92</v>
      </c>
    </row>
    <row r="11" spans="2:6" x14ac:dyDescent="0.5">
      <c r="B11" s="85" t="s">
        <v>61</v>
      </c>
      <c r="C11" s="86">
        <f>'2566-คณะ,สำนัก'!Q47</f>
        <v>2210</v>
      </c>
      <c r="D11" s="223">
        <f>'2566-คณะ,สำนัก'!R47</f>
        <v>10895.3</v>
      </c>
      <c r="E11" s="86">
        <f>'2567-คณะ,สำนัก'!Q47</f>
        <v>1789</v>
      </c>
      <c r="F11" s="223">
        <f>'2567-คณะ,สำนัก'!R47</f>
        <v>7835.82</v>
      </c>
    </row>
    <row r="12" spans="2:6" x14ac:dyDescent="0.5">
      <c r="B12" s="85" t="s">
        <v>62</v>
      </c>
      <c r="C12" s="86">
        <f>'2566-คณะ,สำนัก'!S47</f>
        <v>1535</v>
      </c>
      <c r="D12" s="223">
        <f>'2566-คณะ,สำนัก'!T47</f>
        <v>6416.2999999999993</v>
      </c>
      <c r="E12" s="86">
        <f>'2567-คณะ,สำนัก'!S47</f>
        <v>1726</v>
      </c>
      <c r="F12" s="223">
        <f>'2567-คณะ,สำนัก'!T47</f>
        <v>7559.88</v>
      </c>
    </row>
    <row r="13" spans="2:6" x14ac:dyDescent="0.5">
      <c r="B13" s="85" t="s">
        <v>63</v>
      </c>
      <c r="C13" s="86">
        <f>'2566-คณะ,สำนัก'!U47</f>
        <v>2012</v>
      </c>
      <c r="D13" s="223">
        <f>'2566-คณะ,สำนัก'!V47</f>
        <v>8269.3200000000015</v>
      </c>
      <c r="E13" s="86">
        <f>'2567-คณะ,สำนัก'!U47</f>
        <v>1539</v>
      </c>
      <c r="F13" s="223">
        <f>'2567-คณะ,สำนัก'!V47</f>
        <v>6771.6</v>
      </c>
    </row>
    <row r="14" spans="2:6" ht="19.2" customHeight="1" x14ac:dyDescent="0.5">
      <c r="B14" s="85" t="s">
        <v>64</v>
      </c>
      <c r="C14" s="86">
        <f>'2566-คณะ,สำนัก'!W47</f>
        <v>2330</v>
      </c>
      <c r="D14" s="223">
        <f>'2566-คณะ,สำนัก'!X47</f>
        <v>9669.5</v>
      </c>
      <c r="E14" s="86">
        <f>'2567-คณะ,สำนัก'!W47</f>
        <v>1687</v>
      </c>
      <c r="F14" s="223">
        <f>'2567-คณะ,สำนัก'!X47</f>
        <v>7372.1900000000005</v>
      </c>
    </row>
    <row r="15" spans="2:6" x14ac:dyDescent="0.5">
      <c r="B15" s="85" t="s">
        <v>65</v>
      </c>
      <c r="C15" s="86">
        <f>'2566-คณะ,สำนัก'!Y47</f>
        <v>435</v>
      </c>
      <c r="D15" s="223">
        <f>'2566-คณะ,สำนัก'!Z47</f>
        <v>1757.4</v>
      </c>
      <c r="E15" s="86">
        <f>'2567-คณะ,สำนัก'!Y47</f>
        <v>1098</v>
      </c>
      <c r="F15" s="223">
        <f>'2567-คณะ,สำนัก'!Z47</f>
        <v>4677.4799999999996</v>
      </c>
    </row>
    <row r="30" spans="2:6" x14ac:dyDescent="0.5">
      <c r="B30" s="80" t="s">
        <v>46</v>
      </c>
      <c r="C30" s="81" t="str">
        <f>C2</f>
        <v>คลินิกรักษาสัตว์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4390.2</v>
      </c>
      <c r="D32" s="223"/>
      <c r="E32" s="86">
        <f>F4</f>
        <v>3561.3599999999997</v>
      </c>
      <c r="F32" s="226"/>
    </row>
    <row r="33" spans="2:6" x14ac:dyDescent="0.5">
      <c r="B33" s="85" t="s">
        <v>55</v>
      </c>
      <c r="C33" s="86">
        <f t="shared" ref="C33:C43" si="0">D5</f>
        <v>4238.7700000000004</v>
      </c>
      <c r="D33" s="223"/>
      <c r="E33" s="86">
        <f t="shared" ref="E33:E43" si="1">F5</f>
        <v>4662.79</v>
      </c>
      <c r="F33" s="226"/>
    </row>
    <row r="34" spans="2:6" x14ac:dyDescent="0.5">
      <c r="B34" s="85" t="s">
        <v>56</v>
      </c>
      <c r="C34" s="86">
        <f t="shared" si="0"/>
        <v>5237.5199999999995</v>
      </c>
      <c r="D34" s="223"/>
      <c r="E34" s="86">
        <f t="shared" si="1"/>
        <v>0</v>
      </c>
      <c r="F34" s="226"/>
    </row>
    <row r="35" spans="2:6" x14ac:dyDescent="0.5">
      <c r="B35" s="85" t="s">
        <v>57</v>
      </c>
      <c r="C35" s="86">
        <f t="shared" si="0"/>
        <v>11511.720000000001</v>
      </c>
      <c r="D35" s="223"/>
      <c r="E35" s="86">
        <f t="shared" si="1"/>
        <v>16288.679999999998</v>
      </c>
      <c r="F35" s="226"/>
    </row>
    <row r="36" spans="2:6" x14ac:dyDescent="0.5">
      <c r="B36" s="85" t="s">
        <v>58</v>
      </c>
      <c r="C36" s="86">
        <f t="shared" si="0"/>
        <v>13759.63</v>
      </c>
      <c r="D36" s="223"/>
      <c r="E36" s="86">
        <f t="shared" si="1"/>
        <v>10628.189999999999</v>
      </c>
      <c r="F36" s="226"/>
    </row>
    <row r="37" spans="2:6" x14ac:dyDescent="0.5">
      <c r="B37" s="85" t="s">
        <v>59</v>
      </c>
      <c r="C37" s="86">
        <f t="shared" si="0"/>
        <v>9733.7799999999988</v>
      </c>
      <c r="D37" s="223"/>
      <c r="E37" s="86">
        <f t="shared" si="1"/>
        <v>9670.0499999999993</v>
      </c>
      <c r="F37" s="226"/>
    </row>
    <row r="38" spans="2:6" x14ac:dyDescent="0.5">
      <c r="B38" s="85" t="s">
        <v>60</v>
      </c>
      <c r="C38" s="86">
        <f t="shared" si="0"/>
        <v>12380.16</v>
      </c>
      <c r="D38" s="223"/>
      <c r="E38" s="86">
        <f t="shared" si="1"/>
        <v>9100.92</v>
      </c>
      <c r="F38" s="226"/>
    </row>
    <row r="39" spans="2:6" x14ac:dyDescent="0.5">
      <c r="B39" s="85" t="s">
        <v>61</v>
      </c>
      <c r="C39" s="86">
        <f t="shared" si="0"/>
        <v>10895.3</v>
      </c>
      <c r="D39" s="223"/>
      <c r="E39" s="86">
        <f t="shared" si="1"/>
        <v>7835.82</v>
      </c>
      <c r="F39" s="226"/>
    </row>
    <row r="40" spans="2:6" x14ac:dyDescent="0.5">
      <c r="B40" s="85" t="s">
        <v>62</v>
      </c>
      <c r="C40" s="86">
        <f t="shared" si="0"/>
        <v>6416.2999999999993</v>
      </c>
      <c r="D40" s="223"/>
      <c r="E40" s="86">
        <f t="shared" si="1"/>
        <v>7559.88</v>
      </c>
      <c r="F40" s="226"/>
    </row>
    <row r="41" spans="2:6" x14ac:dyDescent="0.5">
      <c r="B41" s="85" t="s">
        <v>63</v>
      </c>
      <c r="C41" s="86">
        <f t="shared" si="0"/>
        <v>8269.3200000000015</v>
      </c>
      <c r="D41" s="223"/>
      <c r="E41" s="86">
        <f t="shared" si="1"/>
        <v>6771.6</v>
      </c>
      <c r="F41" s="226"/>
    </row>
    <row r="42" spans="2:6" x14ac:dyDescent="0.5">
      <c r="B42" s="85" t="s">
        <v>64</v>
      </c>
      <c r="C42" s="86">
        <f t="shared" si="0"/>
        <v>9669.5</v>
      </c>
      <c r="D42" s="223"/>
      <c r="E42" s="86">
        <f t="shared" si="1"/>
        <v>7372.1900000000005</v>
      </c>
      <c r="F42" s="226"/>
    </row>
    <row r="43" spans="2:6" x14ac:dyDescent="0.5">
      <c r="B43" s="85" t="s">
        <v>65</v>
      </c>
      <c r="C43" s="86">
        <f t="shared" si="0"/>
        <v>1757.4</v>
      </c>
      <c r="D43" s="223"/>
      <c r="E43" s="86">
        <f t="shared" si="1"/>
        <v>4677.4799999999996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'2567-คณะ,สำนัก'!B45</f>
        <v>คณะเทคโนโลยีการประมง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303</v>
      </c>
    </row>
    <row r="4" spans="2:6" x14ac:dyDescent="0.5">
      <c r="B4" s="85" t="s">
        <v>54</v>
      </c>
      <c r="C4" s="86">
        <f>'2566-คณะ,สำนัก'!C45</f>
        <v>24854.999999999996</v>
      </c>
      <c r="D4" s="223">
        <f>'2566-คณะ,สำนัก'!D45</f>
        <v>134688.74814851998</v>
      </c>
      <c r="E4" s="86">
        <f>'2567-คณะ,สำนัก'!C45</f>
        <v>19990.999999999993</v>
      </c>
      <c r="F4" s="223">
        <f>'2567-คณะ,สำนัก'!D45</f>
        <v>85161.659999999945</v>
      </c>
    </row>
    <row r="5" spans="2:6" x14ac:dyDescent="0.5">
      <c r="B5" s="85" t="s">
        <v>55</v>
      </c>
      <c r="C5" s="86">
        <f>'2566-คณะ,สำนัก'!E45</f>
        <v>16064</v>
      </c>
      <c r="D5" s="223">
        <f>'2566-คณะ,สำนัก'!F45</f>
        <v>89489.193974980008</v>
      </c>
      <c r="E5" s="86">
        <f>'2567-คณะ,สำนัก'!E45</f>
        <v>26732.000000000007</v>
      </c>
      <c r="F5" s="223">
        <f>'2567-คณะ,สำนัก'!F45</f>
        <v>116818.84000000004</v>
      </c>
    </row>
    <row r="6" spans="2:6" x14ac:dyDescent="0.5">
      <c r="B6" s="85" t="s">
        <v>56</v>
      </c>
      <c r="C6" s="86">
        <f>'2566-คณะ,สำนัก'!G45</f>
        <v>11622</v>
      </c>
      <c r="D6" s="223">
        <f>'2566-คณะ,สำนัก'!H45</f>
        <v>64616.248574400001</v>
      </c>
      <c r="E6" s="86">
        <f>'2567-คณะ,สำนัก'!G45</f>
        <v>22593</v>
      </c>
      <c r="F6" s="223">
        <f>'2567-คณะ,สำนัก'!H45</f>
        <v>98505.48000000001</v>
      </c>
    </row>
    <row r="7" spans="2:6" x14ac:dyDescent="0.5">
      <c r="B7" s="85" t="s">
        <v>57</v>
      </c>
      <c r="C7" s="86">
        <f>'2566-คณะ,สำนัก'!I45</f>
        <v>13933.000000000005</v>
      </c>
      <c r="D7" s="223">
        <f>'2566-คณะ,สำนัก'!J45</f>
        <v>78180.155914800038</v>
      </c>
      <c r="E7" s="86">
        <f>'2567-คณะ,สำนัก'!I45</f>
        <v>26130</v>
      </c>
      <c r="F7" s="223">
        <f>'2567-คณะ,สำนัก'!J45</f>
        <v>116801.09999999999</v>
      </c>
    </row>
    <row r="8" spans="2:6" x14ac:dyDescent="0.5">
      <c r="B8" s="85" t="s">
        <v>58</v>
      </c>
      <c r="C8" s="86">
        <f>'2566-คณะ,สำนัก'!K45</f>
        <v>15045</v>
      </c>
      <c r="D8" s="223">
        <f>'2566-คณะ,สำนัก'!L45</f>
        <v>74185.57331172</v>
      </c>
      <c r="E8" s="86">
        <f>'2567-คณะ,สำนัก'!K45</f>
        <v>24286</v>
      </c>
      <c r="F8" s="223">
        <f>'2567-คณะ,สำนัก'!L45</f>
        <v>106615.54</v>
      </c>
    </row>
    <row r="9" spans="2:6" x14ac:dyDescent="0.5">
      <c r="B9" s="85" t="s">
        <v>59</v>
      </c>
      <c r="C9" s="86">
        <f>'2566-คณะ,สำนัก'!M45</f>
        <v>8206.9999999999909</v>
      </c>
      <c r="D9" s="223">
        <f>'2566-คณะ,สำนัก'!N45</f>
        <v>41183.463213499956</v>
      </c>
      <c r="E9" s="86">
        <f>'2567-คณะ,สำนัก'!M45</f>
        <v>24510</v>
      </c>
      <c r="F9" s="223">
        <f>'2567-คณะ,สำนัก'!N45</f>
        <v>106618.49999999999</v>
      </c>
    </row>
    <row r="10" spans="2:6" x14ac:dyDescent="0.5">
      <c r="B10" s="85" t="s">
        <v>60</v>
      </c>
      <c r="C10" s="86">
        <f>'2566-คณะ,สำนัก'!O45</f>
        <v>19921.000000000004</v>
      </c>
      <c r="D10" s="223">
        <f>'2566-คณะ,สำนัก'!P45</f>
        <v>98826.805687720014</v>
      </c>
      <c r="E10" s="86">
        <f>'2567-คณะ,สำนัก'!O45</f>
        <v>27108</v>
      </c>
      <c r="F10" s="223">
        <f>'2567-คณะ,สำนัก'!P45</f>
        <v>121172.76000000001</v>
      </c>
    </row>
    <row r="11" spans="2:6" x14ac:dyDescent="0.5">
      <c r="B11" s="85" t="s">
        <v>61</v>
      </c>
      <c r="C11" s="86">
        <f>'2566-คณะ,สำนัก'!Q45</f>
        <v>25007</v>
      </c>
      <c r="D11" s="223">
        <f>'2566-คณะ,สำนัก'!R45</f>
        <v>123255.5334013</v>
      </c>
      <c r="E11" s="86">
        <f>'2567-คณะ,สำนัก'!Q45</f>
        <v>32560</v>
      </c>
      <c r="F11" s="223">
        <f>'2567-คณะ,สำนัก'!R45</f>
        <v>142612.79999999999</v>
      </c>
    </row>
    <row r="12" spans="2:6" x14ac:dyDescent="0.5">
      <c r="B12" s="85" t="s">
        <v>62</v>
      </c>
      <c r="C12" s="86">
        <f>'2566-คณะ,สำนัก'!S45</f>
        <v>19648</v>
      </c>
      <c r="D12" s="223">
        <f>'2566-คณะ,สำนัก'!T45</f>
        <v>82142.405475599997</v>
      </c>
      <c r="E12" s="86">
        <f>'2567-คณะ,สำนัก'!S45</f>
        <v>31188</v>
      </c>
      <c r="F12" s="223">
        <f>'2567-คณะ,สำนัก'!T45</f>
        <v>136603.44</v>
      </c>
    </row>
    <row r="13" spans="2:6" x14ac:dyDescent="0.5">
      <c r="B13" s="85" t="s">
        <v>63</v>
      </c>
      <c r="C13" s="86">
        <f>'2566-คณะ,สำนัก'!U45</f>
        <v>22258.999999999989</v>
      </c>
      <c r="D13" s="223">
        <f>'2566-คณะ,สำนัก'!V45</f>
        <v>91491.168570579961</v>
      </c>
      <c r="E13" s="86">
        <f>'2567-คณะ,สำนัก'!U45</f>
        <v>28247.000000000011</v>
      </c>
      <c r="F13" s="223">
        <f>'2567-คณะ,สำนัก'!V45</f>
        <v>124286.80000000006</v>
      </c>
    </row>
    <row r="14" spans="2:6" ht="19.2" customHeight="1" x14ac:dyDescent="0.5">
      <c r="B14" s="85" t="s">
        <v>64</v>
      </c>
      <c r="C14" s="86">
        <f>'2566-คณะ,สำนัก'!W45</f>
        <v>34680.000000000022</v>
      </c>
      <c r="D14" s="223">
        <f>'2566-คณะ,สำนัก'!X45</f>
        <v>143897.10628772009</v>
      </c>
      <c r="E14" s="86">
        <f>'2567-คณะ,สำนัก'!W45</f>
        <v>28193.999999999967</v>
      </c>
      <c r="F14" s="223">
        <f>'2567-คณะ,สำนัก'!X45</f>
        <v>123207.77999999985</v>
      </c>
    </row>
    <row r="15" spans="2:6" x14ac:dyDescent="0.5">
      <c r="B15" s="85" t="s">
        <v>65</v>
      </c>
      <c r="C15" s="86">
        <f>'2566-คณะ,สำนัก'!Y45</f>
        <v>12454.999999999989</v>
      </c>
      <c r="D15" s="223">
        <f>'2566-คณะ,สำนัก'!Z45</f>
        <v>50332.298601049959</v>
      </c>
      <c r="E15" s="86">
        <f>'2567-คณะ,สำนัก'!Y45</f>
        <v>21955.000000000036</v>
      </c>
      <c r="F15" s="223">
        <f>'2567-คณะ,สำนัก'!Z45</f>
        <v>93528.300000000134</v>
      </c>
    </row>
    <row r="30" spans="2:6" x14ac:dyDescent="0.5">
      <c r="B30" s="80" t="s">
        <v>46</v>
      </c>
      <c r="C30" s="81" t="str">
        <f>C2</f>
        <v>คณะเทคโนโลยีการประมง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7ค่าไฟฟ้า 67  (บาท)</v>
      </c>
      <c r="F31" s="225"/>
    </row>
    <row r="32" spans="2:6" x14ac:dyDescent="0.5">
      <c r="B32" s="85" t="s">
        <v>54</v>
      </c>
      <c r="C32" s="86">
        <f>D4</f>
        <v>134688.74814851998</v>
      </c>
      <c r="D32" s="223"/>
      <c r="E32" s="86">
        <f>F4</f>
        <v>85161.659999999945</v>
      </c>
      <c r="F32" s="226"/>
    </row>
    <row r="33" spans="2:6" x14ac:dyDescent="0.5">
      <c r="B33" s="85" t="s">
        <v>55</v>
      </c>
      <c r="C33" s="86">
        <f t="shared" ref="C33:C43" si="0">D5</f>
        <v>89489.193974980008</v>
      </c>
      <c r="D33" s="223"/>
      <c r="E33" s="86">
        <f t="shared" ref="E33:E43" si="1">F5</f>
        <v>116818.84000000004</v>
      </c>
      <c r="F33" s="226"/>
    </row>
    <row r="34" spans="2:6" x14ac:dyDescent="0.5">
      <c r="B34" s="85" t="s">
        <v>56</v>
      </c>
      <c r="C34" s="86">
        <f t="shared" si="0"/>
        <v>64616.248574400001</v>
      </c>
      <c r="D34" s="223"/>
      <c r="E34" s="86">
        <f t="shared" si="1"/>
        <v>98505.48000000001</v>
      </c>
      <c r="F34" s="226"/>
    </row>
    <row r="35" spans="2:6" x14ac:dyDescent="0.5">
      <c r="B35" s="85" t="s">
        <v>57</v>
      </c>
      <c r="C35" s="86">
        <f t="shared" si="0"/>
        <v>78180.155914800038</v>
      </c>
      <c r="D35" s="223"/>
      <c r="E35" s="86">
        <f t="shared" si="1"/>
        <v>116801.09999999999</v>
      </c>
      <c r="F35" s="226"/>
    </row>
    <row r="36" spans="2:6" x14ac:dyDescent="0.5">
      <c r="B36" s="85" t="s">
        <v>58</v>
      </c>
      <c r="C36" s="86">
        <f t="shared" si="0"/>
        <v>74185.57331172</v>
      </c>
      <c r="D36" s="223"/>
      <c r="E36" s="86">
        <f t="shared" si="1"/>
        <v>106615.54</v>
      </c>
      <c r="F36" s="226"/>
    </row>
    <row r="37" spans="2:6" x14ac:dyDescent="0.5">
      <c r="B37" s="85" t="s">
        <v>59</v>
      </c>
      <c r="C37" s="86">
        <f t="shared" si="0"/>
        <v>41183.463213499956</v>
      </c>
      <c r="D37" s="223"/>
      <c r="E37" s="86">
        <f t="shared" si="1"/>
        <v>106618.49999999999</v>
      </c>
      <c r="F37" s="226"/>
    </row>
    <row r="38" spans="2:6" x14ac:dyDescent="0.5">
      <c r="B38" s="85" t="s">
        <v>60</v>
      </c>
      <c r="C38" s="86">
        <f t="shared" si="0"/>
        <v>98826.805687720014</v>
      </c>
      <c r="D38" s="223"/>
      <c r="E38" s="86">
        <f t="shared" si="1"/>
        <v>121172.76000000001</v>
      </c>
      <c r="F38" s="226"/>
    </row>
    <row r="39" spans="2:6" x14ac:dyDescent="0.5">
      <c r="B39" s="85" t="s">
        <v>61</v>
      </c>
      <c r="C39" s="86">
        <f t="shared" si="0"/>
        <v>123255.5334013</v>
      </c>
      <c r="D39" s="223"/>
      <c r="E39" s="86">
        <f t="shared" si="1"/>
        <v>142612.79999999999</v>
      </c>
      <c r="F39" s="226"/>
    </row>
    <row r="40" spans="2:6" x14ac:dyDescent="0.5">
      <c r="B40" s="85" t="s">
        <v>62</v>
      </c>
      <c r="C40" s="86">
        <f t="shared" si="0"/>
        <v>82142.405475599997</v>
      </c>
      <c r="D40" s="223"/>
      <c r="E40" s="86">
        <f t="shared" si="1"/>
        <v>136603.44</v>
      </c>
      <c r="F40" s="226"/>
    </row>
    <row r="41" spans="2:6" x14ac:dyDescent="0.5">
      <c r="B41" s="85" t="s">
        <v>63</v>
      </c>
      <c r="C41" s="86">
        <f t="shared" si="0"/>
        <v>91491.168570579961</v>
      </c>
      <c r="D41" s="223"/>
      <c r="E41" s="86">
        <f t="shared" si="1"/>
        <v>124286.80000000006</v>
      </c>
      <c r="F41" s="226"/>
    </row>
    <row r="42" spans="2:6" x14ac:dyDescent="0.5">
      <c r="B42" s="85" t="s">
        <v>64</v>
      </c>
      <c r="C42" s="86">
        <f t="shared" si="0"/>
        <v>143897.10628772009</v>
      </c>
      <c r="D42" s="223"/>
      <c r="E42" s="86">
        <f t="shared" si="1"/>
        <v>123207.77999999985</v>
      </c>
      <c r="F42" s="226"/>
    </row>
    <row r="43" spans="2:6" x14ac:dyDescent="0.5">
      <c r="B43" s="85" t="s">
        <v>65</v>
      </c>
      <c r="C43" s="86">
        <f t="shared" si="0"/>
        <v>50332.298601049959</v>
      </c>
      <c r="D43" s="223"/>
      <c r="E43" s="86">
        <f t="shared" si="1"/>
        <v>93528.300000000134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38" zoomScaleNormal="100" zoomScaleSheetLayoutView="100" workbookViewId="0">
      <selection activeCell="R38" sqref="R3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7" x14ac:dyDescent="0.5">
      <c r="B2" s="80" t="s">
        <v>46</v>
      </c>
      <c r="C2" s="81" t="str">
        <f>'2567-คณะ,สำนัก'!B43</f>
        <v>คณะวิศวกรรมศาสตร์</v>
      </c>
      <c r="D2" s="219"/>
      <c r="E2" s="82"/>
      <c r="F2" s="220"/>
    </row>
    <row r="3" spans="2:7" ht="21.6" x14ac:dyDescent="0.5">
      <c r="B3" s="83"/>
      <c r="C3" s="84" t="s">
        <v>259</v>
      </c>
      <c r="D3" s="222" t="s">
        <v>268</v>
      </c>
      <c r="E3" s="84" t="s">
        <v>304</v>
      </c>
      <c r="F3" s="222" t="s">
        <v>302</v>
      </c>
    </row>
    <row r="4" spans="2:7" x14ac:dyDescent="0.5">
      <c r="B4" s="85" t="s">
        <v>54</v>
      </c>
      <c r="C4" s="86">
        <f>'2566-คณะ,สำนัก'!C43</f>
        <v>32058.520000000004</v>
      </c>
      <c r="D4" s="223">
        <f>'2566-คณะ,สำนัก'!D43</f>
        <v>173651.40531647758</v>
      </c>
      <c r="E4" s="86">
        <f>'2567-คณะ,สำนัก'!C43</f>
        <v>27014</v>
      </c>
      <c r="F4" s="223">
        <f>'2567-คณะ,สำนัก'!D43</f>
        <v>115005.69923034002</v>
      </c>
    </row>
    <row r="5" spans="2:7" x14ac:dyDescent="0.5">
      <c r="B5" s="85" t="s">
        <v>55</v>
      </c>
      <c r="C5" s="86">
        <f>'2566-คณะ,สำนัก'!E43</f>
        <v>31123.18</v>
      </c>
      <c r="D5" s="223">
        <f>'2566-คณะ,สำนัก'!F43</f>
        <v>173456.00399994262</v>
      </c>
      <c r="E5" s="86">
        <f>'2567-คณะ,สำนัก'!E43</f>
        <v>35060.94</v>
      </c>
      <c r="F5" s="223">
        <f>'2567-คณะ,สำนัก'!F43</f>
        <v>153161.84747106401</v>
      </c>
    </row>
    <row r="6" spans="2:7" x14ac:dyDescent="0.5">
      <c r="B6" s="85" t="s">
        <v>56</v>
      </c>
      <c r="C6" s="86">
        <f>'2566-คณะ,สำนัก'!G43</f>
        <v>34245.81</v>
      </c>
      <c r="D6" s="223">
        <f>'2566-คณะ,สำนัก'!H43</f>
        <v>190386.43510252409</v>
      </c>
      <c r="E6" s="86">
        <f>'2567-คณะ,สำนัก'!G43</f>
        <v>35953.049999999996</v>
      </c>
      <c r="F6" s="223">
        <f>'2567-คณะ,สำนัก'!H43</f>
        <v>156574.14115880348</v>
      </c>
    </row>
    <row r="7" spans="2:7" x14ac:dyDescent="0.5">
      <c r="B7" s="85" t="s">
        <v>57</v>
      </c>
      <c r="C7" s="86">
        <f>'2566-คณะ,สำนัก'!I43</f>
        <v>39008.620000000003</v>
      </c>
      <c r="D7" s="223">
        <f>'2566-คณะ,สำนัก'!J43</f>
        <v>218950.739644891</v>
      </c>
      <c r="E7" s="229">
        <f>'2567-คณะ,สำนัก'!I43</f>
        <v>37437.300000000003</v>
      </c>
      <c r="F7" s="230">
        <f>'2567-คณะ,สำนัก'!J43</f>
        <v>167182.75292454398</v>
      </c>
    </row>
    <row r="8" spans="2:7" x14ac:dyDescent="0.5">
      <c r="B8" s="85" t="s">
        <v>58</v>
      </c>
      <c r="C8" s="86">
        <f>'2566-คณะ,สำนัก'!K43</f>
        <v>41162.480000000003</v>
      </c>
      <c r="D8" s="223">
        <f>'2566-คณะ,สำนัก'!L43</f>
        <v>203003.3332081424</v>
      </c>
      <c r="E8" s="86">
        <f>'2567-คณะ,สำนัก'!K43</f>
        <v>41314.33</v>
      </c>
      <c r="F8" s="223">
        <f>'2567-คณะ,สำนัก'!L43</f>
        <v>181074.93908640699</v>
      </c>
    </row>
    <row r="9" spans="2:7" x14ac:dyDescent="0.5">
      <c r="B9" s="85" t="s">
        <v>59</v>
      </c>
      <c r="C9" s="86">
        <f>'2566-คณะ,สำนัก'!M43</f>
        <v>36757.379999999997</v>
      </c>
      <c r="D9" s="223">
        <f>'2566-คณะ,สำนัก'!N43</f>
        <v>184412.19914054437</v>
      </c>
      <c r="E9" s="337">
        <f>'2567-คณะ,สำนัก'!M43</f>
        <v>38924.25</v>
      </c>
      <c r="F9" s="230">
        <f>'2567-คณะ,สำนัก'!N43</f>
        <v>169191.47303046248</v>
      </c>
      <c r="G9" s="221">
        <v>0</v>
      </c>
    </row>
    <row r="10" spans="2:7" x14ac:dyDescent="0.5">
      <c r="B10" s="85" t="s">
        <v>60</v>
      </c>
      <c r="C10" s="86">
        <f>'2566-คณะ,สำนัก'!O43</f>
        <v>48173.86</v>
      </c>
      <c r="D10" s="223">
        <f>'2566-คณะ,สำนัก'!P43</f>
        <v>239047.03178907119</v>
      </c>
      <c r="E10" s="86">
        <f>'2567-คณะ,สำนัก'!O43</f>
        <v>46015.08</v>
      </c>
      <c r="F10" s="223">
        <f>'2567-คณะ,สำนัก'!P43</f>
        <v>205296.05357754038</v>
      </c>
    </row>
    <row r="11" spans="2:7" x14ac:dyDescent="0.5">
      <c r="B11" s="85" t="s">
        <v>61</v>
      </c>
      <c r="C11" s="86">
        <f>'2566-คณะ,สำนัก'!Q43</f>
        <v>43971.130000000005</v>
      </c>
      <c r="D11" s="223">
        <f>'2566-คณะ,สำนัก'!R43</f>
        <v>216631.27545800302</v>
      </c>
      <c r="E11" s="86">
        <f>'2567-คณะ,สำนัก'!Q43</f>
        <v>46701.369999999995</v>
      </c>
      <c r="F11" s="223">
        <f>'2567-คณะ,สำนัก'!R43</f>
        <v>204549.65471462809</v>
      </c>
    </row>
    <row r="12" spans="2:7" x14ac:dyDescent="0.5">
      <c r="B12" s="85" t="s">
        <v>62</v>
      </c>
      <c r="C12" s="86">
        <f>'2566-คณะ,สำนัก'!S43</f>
        <v>44989.69</v>
      </c>
      <c r="D12" s="223">
        <f>'2566-คณะ,สำนัก'!T43</f>
        <v>188191.27700838202</v>
      </c>
      <c r="E12" s="86">
        <f>'2567-คณะ,สำนัก'!S43</f>
        <v>45598.29</v>
      </c>
      <c r="F12" s="223">
        <f>'2567-คณะ,สำนัก'!T43</f>
        <v>199859.54017276689</v>
      </c>
    </row>
    <row r="13" spans="2:7" x14ac:dyDescent="0.5">
      <c r="B13" s="85" t="s">
        <v>63</v>
      </c>
      <c r="C13" s="86">
        <f>'2566-คณะ,สำนัก'!U43</f>
        <v>41953.479999999996</v>
      </c>
      <c r="D13" s="223">
        <f>'2566-คณะ,สำนัก'!V43</f>
        <v>172474.0442103192</v>
      </c>
      <c r="E13" s="86">
        <f>'2567-คณะ,สำนัก'!U43</f>
        <v>41598.639999999999</v>
      </c>
      <c r="F13" s="223">
        <f>'2567-คณะ,สำนัก'!V43</f>
        <v>182917.47196477361</v>
      </c>
    </row>
    <row r="14" spans="2:7" ht="19.2" customHeight="1" x14ac:dyDescent="0.5">
      <c r="B14" s="85" t="s">
        <v>64</v>
      </c>
      <c r="C14" s="86">
        <f>'2566-คณะ,สำนัก'!W43</f>
        <v>36603.4</v>
      </c>
      <c r="D14" s="223">
        <f>'2566-คณะ,สำนัก'!X43</f>
        <v>151800.631869256</v>
      </c>
      <c r="E14" s="86">
        <f>'2567-คณะ,สำนัก'!W43</f>
        <v>50795.4</v>
      </c>
      <c r="F14" s="223">
        <f>'2567-คณะ,สำนัก'!X43</f>
        <v>222120.68155731802</v>
      </c>
    </row>
    <row r="15" spans="2:7" x14ac:dyDescent="0.5">
      <c r="B15" s="85" t="s">
        <v>65</v>
      </c>
      <c r="C15" s="86">
        <f>'2566-คณะ,สำนัก'!Y43</f>
        <v>30436.34</v>
      </c>
      <c r="D15" s="223">
        <f>'2566-คณะ,สำนัก'!Z43</f>
        <v>123086.535213499</v>
      </c>
      <c r="E15" s="86">
        <f>'2567-คณะ,สำนัก'!Y43</f>
        <v>26182.400000000001</v>
      </c>
      <c r="F15" s="223">
        <f>'2567-คณะ,สำนัก'!Z43</f>
        <v>111585.24934018801</v>
      </c>
    </row>
    <row r="30" spans="2:6" x14ac:dyDescent="0.5">
      <c r="B30" s="80" t="s">
        <v>46</v>
      </c>
      <c r="C30" s="81" t="str">
        <f>C2</f>
        <v>คณะวิศวกรรมศาสตร์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173651.40531647758</v>
      </c>
      <c r="D32" s="223"/>
      <c r="E32" s="86">
        <f>F4</f>
        <v>115005.69923034002</v>
      </c>
      <c r="F32" s="226"/>
    </row>
    <row r="33" spans="2:6" x14ac:dyDescent="0.5">
      <c r="B33" s="85" t="s">
        <v>55</v>
      </c>
      <c r="C33" s="86">
        <f t="shared" ref="C33:C43" si="0">D5</f>
        <v>173456.00399994262</v>
      </c>
      <c r="D33" s="223"/>
      <c r="E33" s="86">
        <f t="shared" ref="E33:E43" si="1">F5</f>
        <v>153161.84747106401</v>
      </c>
      <c r="F33" s="226"/>
    </row>
    <row r="34" spans="2:6" x14ac:dyDescent="0.5">
      <c r="B34" s="85" t="s">
        <v>56</v>
      </c>
      <c r="C34" s="86">
        <f t="shared" si="0"/>
        <v>190386.43510252409</v>
      </c>
      <c r="D34" s="223"/>
      <c r="E34" s="86">
        <f t="shared" si="1"/>
        <v>156574.14115880348</v>
      </c>
      <c r="F34" s="226"/>
    </row>
    <row r="35" spans="2:6" x14ac:dyDescent="0.5">
      <c r="B35" s="85" t="s">
        <v>57</v>
      </c>
      <c r="C35" s="86">
        <f t="shared" si="0"/>
        <v>218950.739644891</v>
      </c>
      <c r="D35" s="223"/>
      <c r="E35" s="86">
        <f t="shared" si="1"/>
        <v>167182.75292454398</v>
      </c>
      <c r="F35" s="226"/>
    </row>
    <row r="36" spans="2:6" x14ac:dyDescent="0.5">
      <c r="B36" s="85" t="s">
        <v>58</v>
      </c>
      <c r="C36" s="86">
        <f t="shared" si="0"/>
        <v>203003.3332081424</v>
      </c>
      <c r="D36" s="223"/>
      <c r="E36" s="86">
        <f t="shared" si="1"/>
        <v>181074.93908640699</v>
      </c>
      <c r="F36" s="226"/>
    </row>
    <row r="37" spans="2:6" x14ac:dyDescent="0.5">
      <c r="B37" s="85" t="s">
        <v>59</v>
      </c>
      <c r="C37" s="86">
        <f t="shared" si="0"/>
        <v>184412.19914054437</v>
      </c>
      <c r="D37" s="223"/>
      <c r="E37" s="86">
        <f t="shared" si="1"/>
        <v>169191.47303046248</v>
      </c>
      <c r="F37" s="226"/>
    </row>
    <row r="38" spans="2:6" x14ac:dyDescent="0.5">
      <c r="B38" s="85" t="s">
        <v>60</v>
      </c>
      <c r="C38" s="86">
        <f t="shared" si="0"/>
        <v>239047.03178907119</v>
      </c>
      <c r="D38" s="223"/>
      <c r="E38" s="86">
        <f t="shared" si="1"/>
        <v>205296.05357754038</v>
      </c>
      <c r="F38" s="226"/>
    </row>
    <row r="39" spans="2:6" x14ac:dyDescent="0.5">
      <c r="B39" s="85" t="s">
        <v>61</v>
      </c>
      <c r="C39" s="86">
        <f t="shared" si="0"/>
        <v>216631.27545800302</v>
      </c>
      <c r="D39" s="223"/>
      <c r="E39" s="86">
        <f t="shared" si="1"/>
        <v>204549.65471462809</v>
      </c>
      <c r="F39" s="226"/>
    </row>
    <row r="40" spans="2:6" x14ac:dyDescent="0.5">
      <c r="B40" s="85" t="s">
        <v>62</v>
      </c>
      <c r="C40" s="86">
        <f t="shared" si="0"/>
        <v>188191.27700838202</v>
      </c>
      <c r="D40" s="223"/>
      <c r="E40" s="86">
        <f t="shared" si="1"/>
        <v>199859.54017276689</v>
      </c>
      <c r="F40" s="226"/>
    </row>
    <row r="41" spans="2:6" x14ac:dyDescent="0.5">
      <c r="B41" s="85" t="s">
        <v>63</v>
      </c>
      <c r="C41" s="86">
        <f t="shared" si="0"/>
        <v>172474.0442103192</v>
      </c>
      <c r="D41" s="223"/>
      <c r="E41" s="86">
        <f t="shared" si="1"/>
        <v>182917.47196477361</v>
      </c>
      <c r="F41" s="226"/>
    </row>
    <row r="42" spans="2:6" x14ac:dyDescent="0.5">
      <c r="B42" s="85" t="s">
        <v>64</v>
      </c>
      <c r="C42" s="86">
        <f t="shared" si="0"/>
        <v>151800.631869256</v>
      </c>
      <c r="D42" s="223"/>
      <c r="E42" s="86">
        <f t="shared" si="1"/>
        <v>222120.68155731802</v>
      </c>
      <c r="F42" s="226"/>
    </row>
    <row r="43" spans="2:6" x14ac:dyDescent="0.5">
      <c r="B43" s="85" t="s">
        <v>65</v>
      </c>
      <c r="C43" s="86">
        <f t="shared" si="0"/>
        <v>123086.535213499</v>
      </c>
      <c r="D43" s="223"/>
      <c r="E43" s="86">
        <f t="shared" si="1"/>
        <v>111585.24934018801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7" width="8.88671875" style="221"/>
    <col min="18" max="18" width="0" style="221" hidden="1" customWidth="1"/>
    <col min="19" max="16384" width="8.88671875" style="221"/>
  </cols>
  <sheetData>
    <row r="2" spans="2:6" x14ac:dyDescent="0.5">
      <c r="B2" s="80" t="s">
        <v>46</v>
      </c>
      <c r="C2" s="81" t="str">
        <f>'2567-คณะ,สำนัก'!B41</f>
        <v>ศูนย์อาคารที่พัก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'2566-คณะ,สำนัก'!C41</f>
        <v>10075.9</v>
      </c>
      <c r="D4" s="223">
        <f>'2566-คณะ,สำนัก'!D41</f>
        <v>54611.377999999997</v>
      </c>
      <c r="E4" s="86">
        <f>'2567-คณะ,สำนัก'!C41</f>
        <v>10240.299999999999</v>
      </c>
      <c r="F4" s="223">
        <f>'2567-คณะ,สำนัก'!D41</f>
        <v>43623.677999999993</v>
      </c>
    </row>
    <row r="5" spans="2:6" x14ac:dyDescent="0.5">
      <c r="B5" s="85" t="s">
        <v>55</v>
      </c>
      <c r="C5" s="86">
        <f>'2566-คณะ,สำนัก'!E41</f>
        <v>11041.26</v>
      </c>
      <c r="D5" s="223">
        <f>'2566-คณะ,สำนัก'!F41</f>
        <v>61499.818200000002</v>
      </c>
      <c r="E5" s="86">
        <f>'2567-คณะ,สำนัก'!E41</f>
        <v>10945.05</v>
      </c>
      <c r="F5" s="223">
        <f>'2567-คณะ,สำนัก'!F41</f>
        <v>47829.868499999997</v>
      </c>
    </row>
    <row r="6" spans="2:6" x14ac:dyDescent="0.5">
      <c r="B6" s="85" t="s">
        <v>56</v>
      </c>
      <c r="C6" s="86">
        <f>'2566-คณะ,สำนัก'!G41</f>
        <v>14166.58</v>
      </c>
      <c r="D6" s="223">
        <f>'2566-คณะ,สำนัก'!H41</f>
        <v>78766.184799999988</v>
      </c>
      <c r="E6" s="86">
        <f>'2567-คณะ,สำนัก'!G41</f>
        <v>17482.189999999999</v>
      </c>
      <c r="F6" s="223">
        <f>'2567-คณะ,สำนัก'!H41</f>
        <v>76222.348400000003</v>
      </c>
    </row>
    <row r="7" spans="2:6" x14ac:dyDescent="0.5">
      <c r="B7" s="85" t="s">
        <v>57</v>
      </c>
      <c r="C7" s="86">
        <f>'2566-คณะ,สำนัก'!I41</f>
        <v>13100.01</v>
      </c>
      <c r="D7" s="223">
        <f>'2566-คณะ,สำนัก'!J41</f>
        <v>73491.056100000002</v>
      </c>
      <c r="E7" s="86">
        <f>'2567-คณะ,สำนัก'!I41</f>
        <v>17218.75</v>
      </c>
      <c r="F7" s="223">
        <f>'2567-คณะ,สำนัก'!J41</f>
        <v>76967.8125</v>
      </c>
    </row>
    <row r="8" spans="2:6" x14ac:dyDescent="0.5">
      <c r="B8" s="85" t="s">
        <v>58</v>
      </c>
      <c r="C8" s="86">
        <f>'2566-คณะ,สำนัก'!K41</f>
        <v>17219.900000000001</v>
      </c>
      <c r="D8" s="223">
        <f>'2566-คณะ,สำนัก'!L41</f>
        <v>84894.107000000004</v>
      </c>
      <c r="E8" s="86">
        <f>'2567-คณะ,สำนัก'!K41</f>
        <v>12826.49</v>
      </c>
      <c r="F8" s="223">
        <f>'2567-คณะ,สำนัก'!L41</f>
        <v>56308.291099999995</v>
      </c>
    </row>
    <row r="9" spans="2:6" x14ac:dyDescent="0.5">
      <c r="B9" s="85" t="s">
        <v>59</v>
      </c>
      <c r="C9" s="86">
        <f>'2566-คณะ,สำนัก'!M41</f>
        <v>15600.54</v>
      </c>
      <c r="D9" s="223">
        <f>'2566-คณะ,สำนัก'!N41</f>
        <v>78314.710800000001</v>
      </c>
      <c r="E9" s="86">
        <f>'2567-คณะ,สำนัก'!M41</f>
        <v>14898.83</v>
      </c>
      <c r="F9" s="223">
        <f>'2567-คณะ,สำนัก'!N41</f>
        <v>64809.910499999991</v>
      </c>
    </row>
    <row r="10" spans="2:6" x14ac:dyDescent="0.5">
      <c r="B10" s="85" t="s">
        <v>60</v>
      </c>
      <c r="C10" s="86">
        <f>'2566-คณะ,สำนัก'!O41</f>
        <v>16996.25</v>
      </c>
      <c r="D10" s="223">
        <f>'2566-คณะ,สำนัก'!P41</f>
        <v>84301.4</v>
      </c>
      <c r="E10" s="86">
        <f>'2567-คณะ,สำนัก'!O41</f>
        <v>16328.48</v>
      </c>
      <c r="F10" s="223">
        <f>'2567-คณะ,สำนัก'!P41</f>
        <v>72988.305599999992</v>
      </c>
    </row>
    <row r="11" spans="2:6" x14ac:dyDescent="0.5">
      <c r="B11" s="85" t="s">
        <v>61</v>
      </c>
      <c r="C11" s="86">
        <f>'2566-คณะ,สำนัก'!Q41</f>
        <v>17139.080000000002</v>
      </c>
      <c r="D11" s="223">
        <f>'2566-คณะ,สำนัก'!R41</f>
        <v>84495.664400000009</v>
      </c>
      <c r="E11" s="86">
        <f>'2567-คณะ,สำนัก'!Q41</f>
        <v>18268.7</v>
      </c>
      <c r="F11" s="223">
        <f>'2567-คณะ,สำนัก'!R41</f>
        <v>80016.906000000003</v>
      </c>
    </row>
    <row r="12" spans="2:6" x14ac:dyDescent="0.5">
      <c r="B12" s="85" t="s">
        <v>62</v>
      </c>
      <c r="C12" s="86">
        <f>'2566-คณะ,สำนัก'!S41</f>
        <v>12526.87</v>
      </c>
      <c r="D12" s="223">
        <f>'2566-คณะ,สำนัก'!T41</f>
        <v>52362.316599999998</v>
      </c>
      <c r="E12" s="86">
        <f>'2567-คณะ,สำนัก'!S41</f>
        <v>11336.16</v>
      </c>
      <c r="F12" s="223">
        <f>'2567-คณะ,สำนัก'!T41</f>
        <v>49652.380799999999</v>
      </c>
    </row>
    <row r="13" spans="2:6" x14ac:dyDescent="0.5">
      <c r="B13" s="85" t="s">
        <v>63</v>
      </c>
      <c r="C13" s="86">
        <f>'2566-คณะ,สำนัก'!U41</f>
        <v>13942.17</v>
      </c>
      <c r="D13" s="223">
        <f>'2566-คณะ,สำนัก'!V41</f>
        <v>57302.318700000003</v>
      </c>
      <c r="E13" s="86">
        <f>'2567-คณะ,สำนัก'!U41</f>
        <v>13708.78</v>
      </c>
      <c r="F13" s="223">
        <f>'2567-คณะ,สำนัก'!V41</f>
        <v>60318.632000000005</v>
      </c>
    </row>
    <row r="14" spans="2:6" ht="19.2" customHeight="1" x14ac:dyDescent="0.5">
      <c r="B14" s="85" t="s">
        <v>64</v>
      </c>
      <c r="C14" s="86">
        <f>'2566-คณะ,สำนัก'!W41</f>
        <v>10387.39</v>
      </c>
      <c r="D14" s="223">
        <f>'2566-คณะ,สำนัก'!X41</f>
        <v>43107.6685</v>
      </c>
      <c r="E14" s="86">
        <f>'2567-คณะ,สำนัก'!W41</f>
        <v>11369.68</v>
      </c>
      <c r="F14" s="223">
        <f>'2567-คณะ,สำนัก'!X41</f>
        <v>49685.501600000003</v>
      </c>
    </row>
    <row r="15" spans="2:6" x14ac:dyDescent="0.5">
      <c r="B15" s="85" t="s">
        <v>65</v>
      </c>
      <c r="C15" s="86">
        <f>'2566-คณะ,สำนัก'!Y41</f>
        <v>11665.83</v>
      </c>
      <c r="D15" s="223">
        <f>'2566-คณะ,สำนัก'!Z41</f>
        <v>47129.953200000004</v>
      </c>
      <c r="E15" s="86">
        <f>'2567-คณะ,สำนัก'!Y41</f>
        <v>11500.24</v>
      </c>
      <c r="F15" s="223">
        <f>'2567-คณะ,สำนัก'!Z41</f>
        <v>48991.022399999994</v>
      </c>
    </row>
    <row r="30" spans="2:6" x14ac:dyDescent="0.5">
      <c r="B30" s="80" t="s">
        <v>46</v>
      </c>
      <c r="C30" s="81" t="str">
        <f>C2</f>
        <v>ศูนย์อาคารที่พัก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54611.377999999997</v>
      </c>
      <c r="D32" s="223"/>
      <c r="E32" s="86">
        <f>F4</f>
        <v>43623.677999999993</v>
      </c>
      <c r="F32" s="226"/>
    </row>
    <row r="33" spans="2:6" x14ac:dyDescent="0.5">
      <c r="B33" s="85" t="s">
        <v>55</v>
      </c>
      <c r="C33" s="86">
        <f t="shared" ref="C33:C43" si="0">D5</f>
        <v>61499.818200000002</v>
      </c>
      <c r="D33" s="223"/>
      <c r="E33" s="86">
        <f t="shared" ref="E33:E43" si="1">F5</f>
        <v>47829.868499999997</v>
      </c>
      <c r="F33" s="226"/>
    </row>
    <row r="34" spans="2:6" x14ac:dyDescent="0.5">
      <c r="B34" s="85" t="s">
        <v>56</v>
      </c>
      <c r="C34" s="86">
        <f t="shared" si="0"/>
        <v>78766.184799999988</v>
      </c>
      <c r="D34" s="223"/>
      <c r="E34" s="86">
        <f t="shared" si="1"/>
        <v>76222.348400000003</v>
      </c>
      <c r="F34" s="226"/>
    </row>
    <row r="35" spans="2:6" x14ac:dyDescent="0.5">
      <c r="B35" s="85" t="s">
        <v>57</v>
      </c>
      <c r="C35" s="86">
        <f t="shared" si="0"/>
        <v>73491.056100000002</v>
      </c>
      <c r="D35" s="223"/>
      <c r="E35" s="86">
        <f t="shared" si="1"/>
        <v>76967.8125</v>
      </c>
      <c r="F35" s="226"/>
    </row>
    <row r="36" spans="2:6" x14ac:dyDescent="0.5">
      <c r="B36" s="85" t="s">
        <v>58</v>
      </c>
      <c r="C36" s="86">
        <f t="shared" si="0"/>
        <v>84894.107000000004</v>
      </c>
      <c r="D36" s="223"/>
      <c r="E36" s="86">
        <f t="shared" si="1"/>
        <v>56308.291099999995</v>
      </c>
      <c r="F36" s="226"/>
    </row>
    <row r="37" spans="2:6" x14ac:dyDescent="0.5">
      <c r="B37" s="85" t="s">
        <v>59</v>
      </c>
      <c r="C37" s="86">
        <f t="shared" si="0"/>
        <v>78314.710800000001</v>
      </c>
      <c r="D37" s="223"/>
      <c r="E37" s="86">
        <f t="shared" si="1"/>
        <v>64809.910499999991</v>
      </c>
      <c r="F37" s="226"/>
    </row>
    <row r="38" spans="2:6" x14ac:dyDescent="0.5">
      <c r="B38" s="85" t="s">
        <v>60</v>
      </c>
      <c r="C38" s="86">
        <f t="shared" si="0"/>
        <v>84301.4</v>
      </c>
      <c r="D38" s="223"/>
      <c r="E38" s="86">
        <f t="shared" si="1"/>
        <v>72988.305599999992</v>
      </c>
      <c r="F38" s="226"/>
    </row>
    <row r="39" spans="2:6" x14ac:dyDescent="0.5">
      <c r="B39" s="85" t="s">
        <v>61</v>
      </c>
      <c r="C39" s="86">
        <f t="shared" si="0"/>
        <v>84495.664400000009</v>
      </c>
      <c r="D39" s="223"/>
      <c r="E39" s="86">
        <f t="shared" si="1"/>
        <v>80016.906000000003</v>
      </c>
      <c r="F39" s="226"/>
    </row>
    <row r="40" spans="2:6" x14ac:dyDescent="0.5">
      <c r="B40" s="85" t="s">
        <v>62</v>
      </c>
      <c r="C40" s="86">
        <f t="shared" si="0"/>
        <v>52362.316599999998</v>
      </c>
      <c r="D40" s="223"/>
      <c r="E40" s="86">
        <f t="shared" si="1"/>
        <v>49652.380799999999</v>
      </c>
      <c r="F40" s="226"/>
    </row>
    <row r="41" spans="2:6" x14ac:dyDescent="0.5">
      <c r="B41" s="85" t="s">
        <v>63</v>
      </c>
      <c r="C41" s="86">
        <f t="shared" si="0"/>
        <v>57302.318700000003</v>
      </c>
      <c r="D41" s="223"/>
      <c r="E41" s="86">
        <f t="shared" si="1"/>
        <v>60318.632000000005</v>
      </c>
      <c r="F41" s="226"/>
    </row>
    <row r="42" spans="2:6" x14ac:dyDescent="0.5">
      <c r="B42" s="85" t="s">
        <v>64</v>
      </c>
      <c r="C42" s="86">
        <f t="shared" si="0"/>
        <v>43107.6685</v>
      </c>
      <c r="D42" s="223"/>
      <c r="E42" s="86">
        <f t="shared" si="1"/>
        <v>49685.501600000003</v>
      </c>
      <c r="F42" s="226"/>
    </row>
    <row r="43" spans="2:6" x14ac:dyDescent="0.5">
      <c r="B43" s="85" t="s">
        <v>65</v>
      </c>
      <c r="C43" s="86">
        <f t="shared" si="0"/>
        <v>47129.953200000004</v>
      </c>
      <c r="D43" s="223"/>
      <c r="E43" s="86">
        <f t="shared" si="1"/>
        <v>48991.022399999994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C26" sqref="C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'2567-คณะ,สำนัก'!B39</f>
        <v>ศูนย์วิจัยพลังงาน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'2566-คณะ,สำนัก'!C39</f>
        <v>1189</v>
      </c>
      <c r="D4" s="223">
        <f>'2566-คณะ,สำนัก'!D39</f>
        <v>6444.38</v>
      </c>
      <c r="E4" s="86">
        <f>'2567-คณะ,สำนัก'!C39</f>
        <v>479</v>
      </c>
      <c r="F4" s="223">
        <f>'2567-คณะ,สำนัก'!D39</f>
        <v>2040.54</v>
      </c>
    </row>
    <row r="5" spans="2:6" x14ac:dyDescent="0.5">
      <c r="B5" s="85" t="s">
        <v>55</v>
      </c>
      <c r="C5" s="86">
        <f>'2566-คณะ,สำนัก'!E39</f>
        <v>611</v>
      </c>
      <c r="D5" s="223">
        <f>'2566-คณะ,สำนัก'!F39</f>
        <v>3403.27</v>
      </c>
      <c r="E5" s="229">
        <f>'2567-คณะ,สำนัก'!E39</f>
        <v>670</v>
      </c>
      <c r="F5" s="230">
        <f>'2567-คณะ,สำนัก'!F39</f>
        <v>2927.9</v>
      </c>
    </row>
    <row r="6" spans="2:6" x14ac:dyDescent="0.5">
      <c r="B6" s="85" t="s">
        <v>56</v>
      </c>
      <c r="C6" s="86">
        <f>'2566-คณะ,สำนัก'!G39</f>
        <v>806</v>
      </c>
      <c r="D6" s="223">
        <f>'2566-คณะ,สำนัก'!H39</f>
        <v>4481.3599999999997</v>
      </c>
      <c r="E6" s="86">
        <f>'2567-คณะ,สำนัก'!G39</f>
        <v>757</v>
      </c>
      <c r="F6" s="223">
        <f>'2567-คณะ,สำนัก'!H39</f>
        <v>3300.5200000000004</v>
      </c>
    </row>
    <row r="7" spans="2:6" x14ac:dyDescent="0.5">
      <c r="B7" s="85" t="s">
        <v>57</v>
      </c>
      <c r="C7" s="86">
        <f>'2566-คณะ,สำนัก'!I39</f>
        <v>507</v>
      </c>
      <c r="D7" s="223">
        <f>'2566-คณะ,สำนัก'!J39</f>
        <v>2844.27</v>
      </c>
      <c r="E7" s="86">
        <f>'2567-คณะ,สำนัก'!I39</f>
        <v>713</v>
      </c>
      <c r="F7" s="223">
        <f>'2567-คณะ,สำนัก'!J39</f>
        <v>3187.1099999999997</v>
      </c>
    </row>
    <row r="8" spans="2:6" x14ac:dyDescent="0.5">
      <c r="B8" s="85" t="s">
        <v>58</v>
      </c>
      <c r="C8" s="86">
        <f>'2566-คณะ,สำนัก'!K39</f>
        <v>799</v>
      </c>
      <c r="D8" s="223">
        <f>'2566-คณะ,สำนัก'!L39</f>
        <v>3939.0699999999997</v>
      </c>
      <c r="E8" s="86">
        <f>'2567-คณะ,สำนัก'!K39</f>
        <v>756</v>
      </c>
      <c r="F8" s="223">
        <f>'2567-คณะ,สำนัก'!L39</f>
        <v>3318.8399999999997</v>
      </c>
    </row>
    <row r="9" spans="2:6" x14ac:dyDescent="0.5">
      <c r="B9" s="85" t="s">
        <v>59</v>
      </c>
      <c r="C9" s="86">
        <f>'2566-คณะ,สำนัก'!M39</f>
        <v>481</v>
      </c>
      <c r="D9" s="223">
        <f>'2566-คณะ,สำนัก'!N39</f>
        <v>2414.62</v>
      </c>
      <c r="E9" s="337">
        <f>'2567-คณะ,สำนัก'!M39</f>
        <v>789</v>
      </c>
      <c r="F9" s="230">
        <f>'2567-คณะ,สำนัก'!N39</f>
        <v>3432.1499999999996</v>
      </c>
    </row>
    <row r="10" spans="2:6" x14ac:dyDescent="0.5">
      <c r="B10" s="85" t="s">
        <v>60</v>
      </c>
      <c r="C10" s="86">
        <f>'2566-คณะ,สำนัก'!O39</f>
        <v>536</v>
      </c>
      <c r="D10" s="223">
        <f>'2566-คณะ,สำนัก'!P39</f>
        <v>2658.56</v>
      </c>
      <c r="E10" s="229">
        <f>'2567-คณะ,สำนัก'!O39</f>
        <v>722</v>
      </c>
      <c r="F10" s="230">
        <f>'2567-คณะ,สำนัก'!P39</f>
        <v>3227.3399999999997</v>
      </c>
    </row>
    <row r="11" spans="2:6" x14ac:dyDescent="0.5">
      <c r="B11" s="85" t="s">
        <v>61</v>
      </c>
      <c r="C11" s="86">
        <f>'2566-คณะ,สำนัก'!Q39</f>
        <v>511</v>
      </c>
      <c r="D11" s="223">
        <f>'2566-คณะ,สำนัก'!R39</f>
        <v>2519.23</v>
      </c>
      <c r="E11" s="229">
        <f>'2567-คณะ,สำนัก'!Q39</f>
        <v>891</v>
      </c>
      <c r="F11" s="230">
        <f>'2567-คณะ,สำนัก'!R39</f>
        <v>3902.58</v>
      </c>
    </row>
    <row r="12" spans="2:6" x14ac:dyDescent="0.5">
      <c r="B12" s="85" t="s">
        <v>62</v>
      </c>
      <c r="C12" s="86">
        <f>'2566-คณะ,สำนัก'!S39</f>
        <v>376</v>
      </c>
      <c r="D12" s="223">
        <f>'2566-คณะ,สำนัก'!T39</f>
        <v>1571.6799999999998</v>
      </c>
      <c r="E12" s="229">
        <f>'2567-คณะ,สำนัก'!S39</f>
        <v>784</v>
      </c>
      <c r="F12" s="230">
        <f>'2567-คณะ,สำนัก'!T39</f>
        <v>3433.92</v>
      </c>
    </row>
    <row r="13" spans="2:6" x14ac:dyDescent="0.5">
      <c r="B13" s="85" t="s">
        <v>63</v>
      </c>
      <c r="C13" s="86">
        <f>'2566-คณะ,สำนัก'!U39</f>
        <v>385</v>
      </c>
      <c r="D13" s="223">
        <f>'2566-คณะ,สำนัก'!V39</f>
        <v>1582.3500000000001</v>
      </c>
      <c r="E13" s="86">
        <f>'2567-คณะ,สำนัก'!U39</f>
        <v>584</v>
      </c>
      <c r="F13" s="223">
        <f>'2567-คณะ,สำนัก'!V39</f>
        <v>2569.6000000000004</v>
      </c>
    </row>
    <row r="14" spans="2:6" ht="19.2" customHeight="1" x14ac:dyDescent="0.5">
      <c r="B14" s="85" t="s">
        <v>64</v>
      </c>
      <c r="C14" s="86">
        <f>'2566-คณะ,สำนัก'!W39</f>
        <v>681</v>
      </c>
      <c r="D14" s="223">
        <f>'2566-คณะ,สำนัก'!X39</f>
        <v>2826.15</v>
      </c>
      <c r="E14" s="86">
        <f>'2567-คณะ,สำนัก'!W39</f>
        <v>655</v>
      </c>
      <c r="F14" s="223">
        <f>'2567-คณะ,สำนัก'!X39</f>
        <v>2862.35</v>
      </c>
    </row>
    <row r="15" spans="2:6" x14ac:dyDescent="0.5">
      <c r="B15" s="85" t="s">
        <v>65</v>
      </c>
      <c r="C15" s="86">
        <f>'2566-คณะ,สำนัก'!Y39</f>
        <v>181</v>
      </c>
      <c r="D15" s="223">
        <f>'2566-คณะ,สำนัก'!Z39</f>
        <v>731.24</v>
      </c>
      <c r="E15" s="86">
        <f>'2567-คณะ,สำนัก'!Y39</f>
        <v>442</v>
      </c>
      <c r="F15" s="223">
        <f>'2567-คณะ,สำนัก'!Z39</f>
        <v>2</v>
      </c>
    </row>
    <row r="30" spans="2:6" x14ac:dyDescent="0.5">
      <c r="B30" s="80" t="s">
        <v>46</v>
      </c>
      <c r="C30" s="81" t="str">
        <f>C2</f>
        <v>ศูนย์วิจัยพลังงาน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6444.38</v>
      </c>
      <c r="D32" s="223"/>
      <c r="E32" s="86">
        <f>F4</f>
        <v>2040.54</v>
      </c>
      <c r="F32" s="226"/>
    </row>
    <row r="33" spans="2:6" x14ac:dyDescent="0.5">
      <c r="B33" s="85" t="s">
        <v>55</v>
      </c>
      <c r="C33" s="86">
        <f t="shared" ref="C33:C43" si="0">D5</f>
        <v>3403.27</v>
      </c>
      <c r="D33" s="223"/>
      <c r="E33" s="86">
        <f t="shared" ref="E33:E43" si="1">F5</f>
        <v>2927.9</v>
      </c>
      <c r="F33" s="226"/>
    </row>
    <row r="34" spans="2:6" x14ac:dyDescent="0.5">
      <c r="B34" s="85" t="s">
        <v>56</v>
      </c>
      <c r="C34" s="86">
        <f t="shared" si="0"/>
        <v>4481.3599999999997</v>
      </c>
      <c r="D34" s="223"/>
      <c r="E34" s="86">
        <f t="shared" si="1"/>
        <v>3300.5200000000004</v>
      </c>
      <c r="F34" s="226"/>
    </row>
    <row r="35" spans="2:6" x14ac:dyDescent="0.5">
      <c r="B35" s="85" t="s">
        <v>57</v>
      </c>
      <c r="C35" s="86">
        <f t="shared" si="0"/>
        <v>2844.27</v>
      </c>
      <c r="D35" s="223"/>
      <c r="E35" s="86">
        <f t="shared" si="1"/>
        <v>3187.1099999999997</v>
      </c>
      <c r="F35" s="226"/>
    </row>
    <row r="36" spans="2:6" x14ac:dyDescent="0.5">
      <c r="B36" s="85" t="s">
        <v>58</v>
      </c>
      <c r="C36" s="86">
        <f t="shared" si="0"/>
        <v>3939.0699999999997</v>
      </c>
      <c r="D36" s="223"/>
      <c r="E36" s="86">
        <f t="shared" si="1"/>
        <v>3318.8399999999997</v>
      </c>
      <c r="F36" s="226"/>
    </row>
    <row r="37" spans="2:6" x14ac:dyDescent="0.5">
      <c r="B37" s="85" t="s">
        <v>59</v>
      </c>
      <c r="C37" s="86">
        <f t="shared" si="0"/>
        <v>2414.62</v>
      </c>
      <c r="D37" s="223"/>
      <c r="E37" s="86">
        <f t="shared" si="1"/>
        <v>3432.1499999999996</v>
      </c>
      <c r="F37" s="226"/>
    </row>
    <row r="38" spans="2:6" x14ac:dyDescent="0.5">
      <c r="B38" s="85" t="s">
        <v>60</v>
      </c>
      <c r="C38" s="86">
        <f t="shared" si="0"/>
        <v>2658.56</v>
      </c>
      <c r="D38" s="223"/>
      <c r="E38" s="86">
        <f t="shared" si="1"/>
        <v>3227.3399999999997</v>
      </c>
      <c r="F38" s="226"/>
    </row>
    <row r="39" spans="2:6" x14ac:dyDescent="0.5">
      <c r="B39" s="85" t="s">
        <v>61</v>
      </c>
      <c r="C39" s="86">
        <f t="shared" si="0"/>
        <v>2519.23</v>
      </c>
      <c r="D39" s="223"/>
      <c r="E39" s="86">
        <f t="shared" si="1"/>
        <v>3902.58</v>
      </c>
      <c r="F39" s="226"/>
    </row>
    <row r="40" spans="2:6" x14ac:dyDescent="0.5">
      <c r="B40" s="85" t="s">
        <v>62</v>
      </c>
      <c r="C40" s="86">
        <f t="shared" si="0"/>
        <v>1571.6799999999998</v>
      </c>
      <c r="D40" s="223"/>
      <c r="E40" s="86">
        <f t="shared" si="1"/>
        <v>3433.92</v>
      </c>
      <c r="F40" s="226"/>
    </row>
    <row r="41" spans="2:6" x14ac:dyDescent="0.5">
      <c r="B41" s="85" t="s">
        <v>63</v>
      </c>
      <c r="C41" s="86">
        <f t="shared" si="0"/>
        <v>1582.3500000000001</v>
      </c>
      <c r="D41" s="223"/>
      <c r="E41" s="86">
        <f t="shared" si="1"/>
        <v>2569.6000000000004</v>
      </c>
      <c r="F41" s="226"/>
    </row>
    <row r="42" spans="2:6" x14ac:dyDescent="0.5">
      <c r="B42" s="85" t="s">
        <v>64</v>
      </c>
      <c r="C42" s="86">
        <f t="shared" si="0"/>
        <v>2826.15</v>
      </c>
      <c r="D42" s="223"/>
      <c r="E42" s="86">
        <f t="shared" si="1"/>
        <v>2862.35</v>
      </c>
      <c r="F42" s="226"/>
    </row>
    <row r="43" spans="2:6" x14ac:dyDescent="0.5">
      <c r="B43" s="85" t="s">
        <v>65</v>
      </c>
      <c r="C43" s="86">
        <f t="shared" si="0"/>
        <v>731.24</v>
      </c>
      <c r="D43" s="223"/>
      <c r="E43" s="86">
        <f t="shared" si="1"/>
        <v>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18" sqref="J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'2567-คณะ,สำนัก'!B37</f>
        <v>สำนักวิจัยและส่งเสริมการเกษตร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'2566-คณะ,สำนัก'!C37</f>
        <v>4292</v>
      </c>
      <c r="D4" s="223">
        <f>'2566-คณะ,สำนัก'!D37</f>
        <v>23262.639999999999</v>
      </c>
      <c r="E4" s="86">
        <f>'2567-คณะ,สำนัก'!C37</f>
        <v>3442</v>
      </c>
      <c r="F4" s="223">
        <f>'2567-คณะ,สำนัก'!D37</f>
        <v>14662.92</v>
      </c>
    </row>
    <row r="5" spans="2:6" x14ac:dyDescent="0.5">
      <c r="B5" s="85" t="s">
        <v>55</v>
      </c>
      <c r="C5" s="86">
        <f>'2566-คณะ,สำนัก'!E37</f>
        <v>2845</v>
      </c>
      <c r="D5" s="223">
        <f>'2566-คณะ,สำนัก'!F37</f>
        <v>15846.650000000001</v>
      </c>
      <c r="E5" s="86">
        <f>'2567-คณะ,สำนัก'!E37</f>
        <v>4135</v>
      </c>
      <c r="F5" s="223">
        <f>'2567-คณะ,สำนัก'!F37</f>
        <v>18069.95</v>
      </c>
    </row>
    <row r="6" spans="2:6" x14ac:dyDescent="0.5">
      <c r="B6" s="85" t="s">
        <v>56</v>
      </c>
      <c r="C6" s="86">
        <f>'2566-คณะ,สำนัก'!G37</f>
        <v>2817</v>
      </c>
      <c r="D6" s="223">
        <f>'2566-คณะ,สำนัก'!H37</f>
        <v>15662.519999999999</v>
      </c>
      <c r="E6" s="86">
        <f>'2567-คณะ,สำนัก'!G37</f>
        <v>4857</v>
      </c>
      <c r="F6" s="223">
        <f>'2567-คณะ,สำนัก'!H37</f>
        <v>21176.520000000004</v>
      </c>
    </row>
    <row r="7" spans="2:6" x14ac:dyDescent="0.5">
      <c r="B7" s="85" t="s">
        <v>57</v>
      </c>
      <c r="C7" s="86">
        <f>'2566-คณะ,สำนัก'!I37</f>
        <v>6715</v>
      </c>
      <c r="D7" s="223">
        <f>'2566-คณะ,สำนัก'!J37</f>
        <v>37671.15</v>
      </c>
      <c r="E7" s="86">
        <f>'2567-คณะ,สำนัก'!I37</f>
        <v>7944</v>
      </c>
      <c r="F7" s="223">
        <f>'2567-คณะ,สำนัก'!J37</f>
        <v>35509.68</v>
      </c>
    </row>
    <row r="8" spans="2:6" x14ac:dyDescent="0.5">
      <c r="B8" s="85" t="s">
        <v>58</v>
      </c>
      <c r="C8" s="86">
        <f>'2566-คณะ,สำนัก'!K37</f>
        <v>8209</v>
      </c>
      <c r="D8" s="223">
        <f>'2566-คณะ,สำนัก'!L37</f>
        <v>40470.369999999995</v>
      </c>
      <c r="E8" s="86">
        <f>'2567-คณะ,สำนัก'!K37</f>
        <v>7735</v>
      </c>
      <c r="F8" s="223">
        <f>'2567-คณะ,สำนัก'!L37</f>
        <v>33956.65</v>
      </c>
    </row>
    <row r="9" spans="2:6" x14ac:dyDescent="0.5">
      <c r="B9" s="85" t="s">
        <v>59</v>
      </c>
      <c r="C9" s="86">
        <f>'2566-คณะ,สำนัก'!M37</f>
        <v>5500</v>
      </c>
      <c r="D9" s="223">
        <f>'2566-คณะ,สำนัก'!N37</f>
        <v>27609.999999999996</v>
      </c>
      <c r="E9" s="231">
        <f>'2567-คณะ,สำนัก'!M37</f>
        <v>9934</v>
      </c>
      <c r="F9" s="223">
        <f>'2567-คณะ,สำนัก'!N37</f>
        <v>43212.9</v>
      </c>
    </row>
    <row r="10" spans="2:6" x14ac:dyDescent="0.5">
      <c r="B10" s="85" t="s">
        <v>60</v>
      </c>
      <c r="C10" s="86">
        <f>'2566-คณะ,สำนัก'!O37</f>
        <v>8857</v>
      </c>
      <c r="D10" s="223">
        <f>'2566-คณะ,สำนัก'!P37</f>
        <v>43930.719999999994</v>
      </c>
      <c r="E10" s="229">
        <f>'2567-คณะ,สำนัก'!O37</f>
        <v>9279</v>
      </c>
      <c r="F10" s="230">
        <f>'2567-คณะ,สำนัก'!P37</f>
        <v>41477.130000000005</v>
      </c>
    </row>
    <row r="11" spans="2:6" x14ac:dyDescent="0.5">
      <c r="B11" s="85" t="s">
        <v>61</v>
      </c>
      <c r="C11" s="86">
        <f>'2566-คณะ,สำนัก'!Q37</f>
        <v>7084</v>
      </c>
      <c r="D11" s="223">
        <f>'2566-คณะ,สำนัก'!R37</f>
        <v>34924.120000000003</v>
      </c>
      <c r="E11" s="229">
        <f>'2567-คณะ,สำนัก'!Q37</f>
        <v>9555</v>
      </c>
      <c r="F11" s="230">
        <f>'2567-คณะ,สำนัก'!R37</f>
        <v>41850.899999999994</v>
      </c>
    </row>
    <row r="12" spans="2:6" x14ac:dyDescent="0.5">
      <c r="B12" s="85" t="s">
        <v>62</v>
      </c>
      <c r="C12" s="86">
        <f>'2566-คณะ,สำนัก'!S37</f>
        <v>6463</v>
      </c>
      <c r="D12" s="223">
        <f>'2566-คณะ,สำนัก'!T37</f>
        <v>27015.34</v>
      </c>
      <c r="E12" s="229">
        <f>'2567-คณะ,สำนัก'!S37</f>
        <v>11413</v>
      </c>
      <c r="F12" s="230">
        <f>'2567-คณะ,สำนัก'!T37</f>
        <v>49988.939999999995</v>
      </c>
    </row>
    <row r="13" spans="2:6" x14ac:dyDescent="0.5">
      <c r="B13" s="85" t="s">
        <v>63</v>
      </c>
      <c r="C13" s="86">
        <f>'2566-คณะ,สำนัก'!U37</f>
        <v>5539</v>
      </c>
      <c r="D13" s="223">
        <f>'2566-คณะ,สำนัก'!V37</f>
        <v>22765.290000000005</v>
      </c>
      <c r="E13" s="86">
        <f>'2567-คณะ,สำนัก'!U37</f>
        <v>11473</v>
      </c>
      <c r="F13" s="223">
        <f>'2567-คณะ,สำนัก'!V37</f>
        <v>50481.2</v>
      </c>
    </row>
    <row r="14" spans="2:6" ht="19.2" customHeight="1" x14ac:dyDescent="0.5">
      <c r="B14" s="85" t="s">
        <v>64</v>
      </c>
      <c r="C14" s="86">
        <f>'2566-คณะ,สำนัก'!W37</f>
        <v>6731</v>
      </c>
      <c r="D14" s="223">
        <f>'2566-คณะ,สำนัก'!X37</f>
        <v>27933.650000000005</v>
      </c>
      <c r="E14" s="86">
        <f>'2567-คณะ,สำนัก'!W37</f>
        <v>6740</v>
      </c>
      <c r="F14" s="223">
        <f>'2567-คณะ,สำนัก'!X37</f>
        <v>29453.8</v>
      </c>
    </row>
    <row r="15" spans="2:6" x14ac:dyDescent="0.5">
      <c r="B15" s="85" t="s">
        <v>65</v>
      </c>
      <c r="C15" s="86">
        <f>'2566-คณะ,สำนัก'!Y37</f>
        <v>905</v>
      </c>
      <c r="D15" s="223">
        <f>'2566-คณะ,สำนัก'!Z37</f>
        <v>3656.2000000000003</v>
      </c>
      <c r="E15" s="86">
        <f>'2567-คณะ,สำนัก'!Y37</f>
        <v>3921.9999999999982</v>
      </c>
      <c r="F15" s="223">
        <f>'2567-คณะ,สำนัก'!Z37</f>
        <v>16707.719999999994</v>
      </c>
    </row>
    <row r="30" spans="2:6" x14ac:dyDescent="0.5">
      <c r="B30" s="80" t="s">
        <v>46</v>
      </c>
      <c r="C30" s="81" t="str">
        <f>C2</f>
        <v>สำนักวิจัยและส่งเสริมการเกษตร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23262.639999999999</v>
      </c>
      <c r="D32" s="223"/>
      <c r="E32" s="86">
        <f>F4</f>
        <v>14662.92</v>
      </c>
      <c r="F32" s="226"/>
    </row>
    <row r="33" spans="2:6" x14ac:dyDescent="0.5">
      <c r="B33" s="85" t="s">
        <v>55</v>
      </c>
      <c r="C33" s="86">
        <f t="shared" ref="C33:C43" si="0">D5</f>
        <v>15846.650000000001</v>
      </c>
      <c r="D33" s="223"/>
      <c r="E33" s="86">
        <f t="shared" ref="E33:E43" si="1">F5</f>
        <v>18069.95</v>
      </c>
      <c r="F33" s="226"/>
    </row>
    <row r="34" spans="2:6" x14ac:dyDescent="0.5">
      <c r="B34" s="85" t="s">
        <v>56</v>
      </c>
      <c r="C34" s="86">
        <f t="shared" si="0"/>
        <v>15662.519999999999</v>
      </c>
      <c r="D34" s="223"/>
      <c r="E34" s="86">
        <f t="shared" si="1"/>
        <v>21176.520000000004</v>
      </c>
      <c r="F34" s="226"/>
    </row>
    <row r="35" spans="2:6" x14ac:dyDescent="0.5">
      <c r="B35" s="85" t="s">
        <v>57</v>
      </c>
      <c r="C35" s="86">
        <f t="shared" si="0"/>
        <v>37671.15</v>
      </c>
      <c r="D35" s="223"/>
      <c r="E35" s="86">
        <f t="shared" si="1"/>
        <v>35509.68</v>
      </c>
      <c r="F35" s="226"/>
    </row>
    <row r="36" spans="2:6" x14ac:dyDescent="0.5">
      <c r="B36" s="85" t="s">
        <v>58</v>
      </c>
      <c r="C36" s="86">
        <f t="shared" si="0"/>
        <v>40470.369999999995</v>
      </c>
      <c r="D36" s="223"/>
      <c r="E36" s="86">
        <f t="shared" si="1"/>
        <v>33956.65</v>
      </c>
      <c r="F36" s="226"/>
    </row>
    <row r="37" spans="2:6" x14ac:dyDescent="0.5">
      <c r="B37" s="85" t="s">
        <v>59</v>
      </c>
      <c r="C37" s="86">
        <f t="shared" si="0"/>
        <v>27609.999999999996</v>
      </c>
      <c r="D37" s="223"/>
      <c r="E37" s="86">
        <f t="shared" si="1"/>
        <v>43212.9</v>
      </c>
      <c r="F37" s="226"/>
    </row>
    <row r="38" spans="2:6" x14ac:dyDescent="0.5">
      <c r="B38" s="85" t="s">
        <v>60</v>
      </c>
      <c r="C38" s="86">
        <f t="shared" si="0"/>
        <v>43930.719999999994</v>
      </c>
      <c r="D38" s="223"/>
      <c r="E38" s="86">
        <f t="shared" si="1"/>
        <v>41477.130000000005</v>
      </c>
      <c r="F38" s="226"/>
    </row>
    <row r="39" spans="2:6" x14ac:dyDescent="0.5">
      <c r="B39" s="85" t="s">
        <v>61</v>
      </c>
      <c r="C39" s="86">
        <f t="shared" si="0"/>
        <v>34924.120000000003</v>
      </c>
      <c r="D39" s="223"/>
      <c r="E39" s="86">
        <f t="shared" si="1"/>
        <v>41850.899999999994</v>
      </c>
      <c r="F39" s="226"/>
    </row>
    <row r="40" spans="2:6" x14ac:dyDescent="0.5">
      <c r="B40" s="85" t="s">
        <v>62</v>
      </c>
      <c r="C40" s="86">
        <f t="shared" si="0"/>
        <v>27015.34</v>
      </c>
      <c r="D40" s="223"/>
      <c r="E40" s="86">
        <f t="shared" si="1"/>
        <v>49988.939999999995</v>
      </c>
      <c r="F40" s="226"/>
    </row>
    <row r="41" spans="2:6" x14ac:dyDescent="0.5">
      <c r="B41" s="85" t="s">
        <v>63</v>
      </c>
      <c r="C41" s="86">
        <f t="shared" si="0"/>
        <v>22765.290000000005</v>
      </c>
      <c r="D41" s="223"/>
      <c r="E41" s="86">
        <f t="shared" si="1"/>
        <v>50481.2</v>
      </c>
      <c r="F41" s="226"/>
    </row>
    <row r="42" spans="2:6" x14ac:dyDescent="0.5">
      <c r="B42" s="85" t="s">
        <v>64</v>
      </c>
      <c r="C42" s="86">
        <f t="shared" si="0"/>
        <v>27933.650000000005</v>
      </c>
      <c r="D42" s="223"/>
      <c r="E42" s="86">
        <f t="shared" si="1"/>
        <v>29453.8</v>
      </c>
      <c r="F42" s="226"/>
    </row>
    <row r="43" spans="2:6" x14ac:dyDescent="0.5">
      <c r="B43" s="85" t="s">
        <v>65</v>
      </c>
      <c r="C43" s="86">
        <f t="shared" si="0"/>
        <v>3656.2000000000003</v>
      </c>
      <c r="D43" s="223"/>
      <c r="E43" s="86">
        <f t="shared" si="1"/>
        <v>16707.719999999994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S34" sqref="S3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'2567-คณะ,สำนัก'!B35</f>
        <v>คณะผลิตกรรมการเกษตร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'2566-คณะ,สำนัก'!C35</f>
        <v>45563.21</v>
      </c>
      <c r="D4" s="223">
        <f>'2566-คณะ,สำนัก'!D35</f>
        <v>246862.27454481978</v>
      </c>
      <c r="E4" s="86">
        <f>'2567-คณะ,สำนัก'!C35</f>
        <v>40776.280000000006</v>
      </c>
      <c r="F4" s="223">
        <f>'2567-คณะ,สำนัก'!D35</f>
        <v>173629.32617419687</v>
      </c>
    </row>
    <row r="5" spans="2:6" x14ac:dyDescent="0.5">
      <c r="B5" s="85" t="s">
        <v>55</v>
      </c>
      <c r="C5" s="86">
        <f>'2566-คณะ,สำนัก'!E35</f>
        <v>39001.25</v>
      </c>
      <c r="D5" s="223">
        <f>'2566-คณะ,สำนัก'!F35</f>
        <v>217325.76760423751</v>
      </c>
      <c r="E5" s="86">
        <f>'2567-คณะ,สำนัก'!E35</f>
        <v>49906.030000000006</v>
      </c>
      <c r="F5" s="223">
        <f>'2567-คณะ,สำนัก'!F35</f>
        <v>218161.75020249799</v>
      </c>
    </row>
    <row r="6" spans="2:6" x14ac:dyDescent="0.5">
      <c r="B6" s="85" t="s">
        <v>56</v>
      </c>
      <c r="C6" s="86">
        <f>'2566-คณะ,สำนัก'!G35</f>
        <v>46210.17</v>
      </c>
      <c r="D6" s="223">
        <f>'2566-คณะ,สำนัก'!H35</f>
        <v>256907.76541472372</v>
      </c>
      <c r="E6" s="86">
        <f>'2567-คณะ,สำนัก'!G35</f>
        <v>54134.76</v>
      </c>
      <c r="F6" s="223">
        <f>'2567-คณะ,สำนัก'!H35</f>
        <v>235868.39438917118</v>
      </c>
    </row>
    <row r="7" spans="2:6" x14ac:dyDescent="0.5">
      <c r="B7" s="85" t="s">
        <v>57</v>
      </c>
      <c r="C7" s="86">
        <f>'2566-คณะ,สำนัก'!I35</f>
        <v>52781.32</v>
      </c>
      <c r="D7" s="223">
        <f>'2566-คณะ,สำนัก'!J35</f>
        <v>296207.84467242594</v>
      </c>
      <c r="E7" s="86">
        <f>'2567-คณะ,สำนัก'!I35</f>
        <v>58709.46</v>
      </c>
      <c r="F7" s="223">
        <f>'2567-คณะ,สำนัก'!J35</f>
        <v>262482.34185519477</v>
      </c>
    </row>
    <row r="8" spans="2:6" x14ac:dyDescent="0.5">
      <c r="B8" s="85" t="s">
        <v>58</v>
      </c>
      <c r="C8" s="86">
        <f>'2566-คณะ,สำนัก'!K35</f>
        <v>67922.14</v>
      </c>
      <c r="D8" s="223">
        <f>'2566-คณะ,สำนัก'!L35</f>
        <v>334931.39977981319</v>
      </c>
      <c r="E8" s="86">
        <f>'2567-คณะ,สำนัก'!K35</f>
        <v>57089.86</v>
      </c>
      <c r="F8" s="223">
        <f>'2567-คณะ,สำนัก'!L35</f>
        <v>250534.91243155397</v>
      </c>
    </row>
    <row r="9" spans="2:6" x14ac:dyDescent="0.5">
      <c r="B9" s="85" t="s">
        <v>59</v>
      </c>
      <c r="C9" s="86">
        <f>'2566-คณะ,สำนัก'!M35</f>
        <v>49896.259999999995</v>
      </c>
      <c r="D9" s="223">
        <f>'2566-คณะ,สำนัก'!N35</f>
        <v>250370.56618887876</v>
      </c>
      <c r="E9" s="337">
        <f>'2567-คณะ,สำนัก'!M35</f>
        <v>54198.520000000004</v>
      </c>
      <c r="F9" s="230">
        <f>'2567-คณะ,สำนัก'!N35</f>
        <v>235653.60562664605</v>
      </c>
    </row>
    <row r="10" spans="2:6" x14ac:dyDescent="0.5">
      <c r="B10" s="85" t="s">
        <v>60</v>
      </c>
      <c r="C10" s="86">
        <f>'2566-คณะ,สำนัก'!O35</f>
        <v>76979.540000000008</v>
      </c>
      <c r="D10" s="223">
        <f>'2566-คณะ,สำนัก'!P35</f>
        <v>381934.65409405687</v>
      </c>
      <c r="E10" s="229">
        <f>'2567-คณะ,สำนัก'!O35</f>
        <v>69443.510000000009</v>
      </c>
      <c r="F10" s="230">
        <f>'2567-คณะ,สำนัก'!P35</f>
        <v>310388.97110833635</v>
      </c>
    </row>
    <row r="11" spans="2:6" x14ac:dyDescent="0.5">
      <c r="B11" s="85" t="s">
        <v>61</v>
      </c>
      <c r="C11" s="86">
        <f>'2566-คณะ,สำนัก'!Q35</f>
        <v>64061.03</v>
      </c>
      <c r="D11" s="223">
        <f>'2566-คณะ,สำนัก'!R35</f>
        <v>315661.12638219295</v>
      </c>
      <c r="E11" s="86">
        <f>'2567-คณะ,สำนัก'!Q35</f>
        <v>60155.16</v>
      </c>
      <c r="F11" s="223">
        <f>'2567-คณะ,สำนัก'!R35</f>
        <v>263632.38527005084</v>
      </c>
    </row>
    <row r="12" spans="2:6" x14ac:dyDescent="0.5">
      <c r="B12" s="85" t="s">
        <v>62</v>
      </c>
      <c r="C12" s="86">
        <f>'2566-คณะ,สำนัก'!S35</f>
        <v>57304.460000000006</v>
      </c>
      <c r="D12" s="223">
        <f>'2566-คณะ,สำนัก'!T35</f>
        <v>239669.90759298796</v>
      </c>
      <c r="E12" s="86">
        <f>'2567-คณะ,สำนัก'!S35</f>
        <v>60851.64</v>
      </c>
      <c r="F12" s="223">
        <f>'2567-คณะ,สำนัก'!T35</f>
        <v>266689.05490366044</v>
      </c>
    </row>
    <row r="13" spans="2:6" x14ac:dyDescent="0.5">
      <c r="B13" s="85" t="s">
        <v>63</v>
      </c>
      <c r="C13" s="86">
        <f>'2566-คณะ,สำนัก'!U35</f>
        <v>56120.92</v>
      </c>
      <c r="D13" s="223">
        <f>'2566-คณะ,สำนัก'!V35</f>
        <v>230699.37613365683</v>
      </c>
      <c r="E13" s="86">
        <f>'2567-คณะ,สำนัก'!U35</f>
        <v>55231.55</v>
      </c>
      <c r="F13" s="223">
        <f>'2567-คณะ,สำนัก'!V35</f>
        <v>242952.86698670252</v>
      </c>
    </row>
    <row r="14" spans="2:6" ht="19.2" customHeight="1" x14ac:dyDescent="0.5">
      <c r="B14" s="85" t="s">
        <v>64</v>
      </c>
      <c r="C14" s="86">
        <f>'2566-คณะ,สำนัก'!W35</f>
        <v>50384.800000000003</v>
      </c>
      <c r="D14" s="223">
        <f>'2566-คณะ,สำนัก'!X35</f>
        <v>208989.89197415198</v>
      </c>
      <c r="E14" s="86">
        <f>'2567-คณะ,สำนัก'!W35</f>
        <v>47324.68</v>
      </c>
      <c r="F14" s="223">
        <f>'2567-คณะ,สำนัก'!X35</f>
        <v>206921.60097215362</v>
      </c>
    </row>
    <row r="15" spans="2:6" x14ac:dyDescent="0.5">
      <c r="B15" s="85" t="s">
        <v>65</v>
      </c>
      <c r="C15" s="86">
        <f>'2566-คณะ,สำนัก'!Y35</f>
        <v>38191.47</v>
      </c>
      <c r="D15" s="223">
        <f>'2566-คณะ,สำนัก'!Z35</f>
        <v>154385.14162415452</v>
      </c>
      <c r="E15" s="86">
        <f>'2567-คณะ,สำนัก'!Y35</f>
        <v>35094.089999999997</v>
      </c>
      <c r="F15" s="223">
        <f>'2567-คณะ,สำนัก'!Z35</f>
        <v>149544.23396867138</v>
      </c>
    </row>
    <row r="30" spans="2:6" x14ac:dyDescent="0.5">
      <c r="B30" s="80" t="s">
        <v>46</v>
      </c>
      <c r="C30" s="81" t="str">
        <f>C2</f>
        <v>คณะผลิตกรรมการเกษตร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246862.27454481978</v>
      </c>
      <c r="D32" s="223"/>
      <c r="E32" s="86">
        <f t="shared" ref="E32:E43" si="0">F4</f>
        <v>173629.32617419687</v>
      </c>
      <c r="F32" s="226"/>
    </row>
    <row r="33" spans="2:6" x14ac:dyDescent="0.5">
      <c r="B33" s="85" t="s">
        <v>55</v>
      </c>
      <c r="C33" s="86">
        <f t="shared" ref="C33:C43" si="1">D5</f>
        <v>217325.76760423751</v>
      </c>
      <c r="D33" s="223"/>
      <c r="E33" s="86">
        <f t="shared" si="0"/>
        <v>218161.75020249799</v>
      </c>
      <c r="F33" s="226"/>
    </row>
    <row r="34" spans="2:6" x14ac:dyDescent="0.5">
      <c r="B34" s="85" t="s">
        <v>56</v>
      </c>
      <c r="C34" s="86">
        <f t="shared" si="1"/>
        <v>256907.76541472372</v>
      </c>
      <c r="D34" s="223"/>
      <c r="E34" s="86">
        <f t="shared" si="0"/>
        <v>235868.39438917118</v>
      </c>
      <c r="F34" s="226"/>
    </row>
    <row r="35" spans="2:6" x14ac:dyDescent="0.5">
      <c r="B35" s="85" t="s">
        <v>57</v>
      </c>
      <c r="C35" s="86">
        <f t="shared" si="1"/>
        <v>296207.84467242594</v>
      </c>
      <c r="D35" s="223"/>
      <c r="E35" s="86">
        <f t="shared" si="0"/>
        <v>262482.34185519477</v>
      </c>
      <c r="F35" s="226"/>
    </row>
    <row r="36" spans="2:6" x14ac:dyDescent="0.5">
      <c r="B36" s="85" t="s">
        <v>58</v>
      </c>
      <c r="C36" s="86">
        <f t="shared" si="1"/>
        <v>334931.39977981319</v>
      </c>
      <c r="D36" s="223"/>
      <c r="E36" s="86">
        <f t="shared" si="0"/>
        <v>250534.91243155397</v>
      </c>
      <c r="F36" s="226"/>
    </row>
    <row r="37" spans="2:6" x14ac:dyDescent="0.5">
      <c r="B37" s="85" t="s">
        <v>59</v>
      </c>
      <c r="C37" s="86">
        <f t="shared" si="1"/>
        <v>250370.56618887876</v>
      </c>
      <c r="D37" s="223"/>
      <c r="E37" s="86">
        <f t="shared" si="0"/>
        <v>235653.60562664605</v>
      </c>
      <c r="F37" s="226"/>
    </row>
    <row r="38" spans="2:6" x14ac:dyDescent="0.5">
      <c r="B38" s="85" t="s">
        <v>60</v>
      </c>
      <c r="C38" s="86">
        <f t="shared" si="1"/>
        <v>381934.65409405687</v>
      </c>
      <c r="D38" s="223"/>
      <c r="E38" s="86">
        <f t="shared" si="0"/>
        <v>310388.97110833635</v>
      </c>
      <c r="F38" s="226"/>
    </row>
    <row r="39" spans="2:6" x14ac:dyDescent="0.5">
      <c r="B39" s="85" t="s">
        <v>61</v>
      </c>
      <c r="C39" s="86">
        <f t="shared" si="1"/>
        <v>315661.12638219295</v>
      </c>
      <c r="D39" s="223"/>
      <c r="E39" s="86">
        <f t="shared" si="0"/>
        <v>263632.38527005084</v>
      </c>
      <c r="F39" s="226"/>
    </row>
    <row r="40" spans="2:6" x14ac:dyDescent="0.5">
      <c r="B40" s="85" t="s">
        <v>62</v>
      </c>
      <c r="C40" s="86">
        <f t="shared" si="1"/>
        <v>239669.90759298796</v>
      </c>
      <c r="D40" s="223"/>
      <c r="E40" s="86">
        <f t="shared" si="0"/>
        <v>266689.05490366044</v>
      </c>
      <c r="F40" s="226"/>
    </row>
    <row r="41" spans="2:6" x14ac:dyDescent="0.5">
      <c r="B41" s="85" t="s">
        <v>63</v>
      </c>
      <c r="C41" s="86">
        <f t="shared" si="1"/>
        <v>230699.37613365683</v>
      </c>
      <c r="D41" s="223"/>
      <c r="E41" s="86">
        <f t="shared" si="0"/>
        <v>242952.86698670252</v>
      </c>
      <c r="F41" s="226"/>
    </row>
    <row r="42" spans="2:6" x14ac:dyDescent="0.5">
      <c r="B42" s="85" t="s">
        <v>64</v>
      </c>
      <c r="C42" s="86">
        <f t="shared" si="1"/>
        <v>208989.89197415198</v>
      </c>
      <c r="D42" s="223"/>
      <c r="E42" s="86">
        <f t="shared" si="0"/>
        <v>206921.60097215362</v>
      </c>
      <c r="F42" s="226"/>
    </row>
    <row r="43" spans="2:6" x14ac:dyDescent="0.5">
      <c r="B43" s="85" t="s">
        <v>65</v>
      </c>
      <c r="C43" s="86">
        <f t="shared" si="1"/>
        <v>154385.14162415452</v>
      </c>
      <c r="D43" s="223"/>
      <c r="E43" s="86">
        <f t="shared" si="0"/>
        <v>149544.23396867138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P13" sqref="P13:P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'2567-คณะ,สำนัก'!B33</f>
        <v>คณะสถาปัตยกรรมศาสตร์และการออกแบบสิ่งแวดล้อม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'2566-คณะ,สำนัก'!C33</f>
        <v>5949.58</v>
      </c>
      <c r="D4" s="223">
        <f>'2566-คณะ,สำนัก'!D33</f>
        <v>32245.651569280002</v>
      </c>
      <c r="E4" s="86">
        <f>'2567-คณะ,สำนัก'!C33</f>
        <v>6028.55</v>
      </c>
      <c r="F4" s="223">
        <f>'2567-คณะ,สำนัก'!D33</f>
        <v>25681.201209989998</v>
      </c>
    </row>
    <row r="5" spans="2:6" x14ac:dyDescent="0.5">
      <c r="B5" s="85" t="s">
        <v>55</v>
      </c>
      <c r="C5" s="86">
        <f>'2566-คณะ,สำนัก'!E33</f>
        <v>6370.79</v>
      </c>
      <c r="D5" s="223">
        <f>'2566-คณะ,สำนัก'!F33</f>
        <v>35485.460435009998</v>
      </c>
      <c r="E5" s="86">
        <f>'2567-คณะ,สำนัก'!E33</f>
        <v>7128.86</v>
      </c>
      <c r="F5" s="223">
        <f>'2567-คณะ,สำนัก'!F33</f>
        <v>31152.990574599997</v>
      </c>
    </row>
    <row r="6" spans="2:6" x14ac:dyDescent="0.5">
      <c r="B6" s="85" t="s">
        <v>56</v>
      </c>
      <c r="C6" s="86">
        <f>'2566-คณะ,สำนัก'!G33</f>
        <v>9334.39</v>
      </c>
      <c r="D6" s="223">
        <f>'2566-คณะ,สำนัก'!H33</f>
        <v>51898.906544229991</v>
      </c>
      <c r="E6" s="86">
        <f>'2567-คณะ,สำนัก'!G33</f>
        <v>11350.09</v>
      </c>
      <c r="F6" s="223">
        <f>'2567-คณะ,สำนัก'!H33</f>
        <v>49485.528214770005</v>
      </c>
    </row>
    <row r="7" spans="2:6" x14ac:dyDescent="0.5">
      <c r="B7" s="85" t="s">
        <v>57</v>
      </c>
      <c r="C7" s="86">
        <f>'2566-คณะ,สำนัก'!I33</f>
        <v>8442.16</v>
      </c>
      <c r="D7" s="223">
        <f>'2566-คณะ,สำนัก'!J33</f>
        <v>47361.648176000002</v>
      </c>
      <c r="E7" s="231">
        <f>'2567-คณะ,สำนัก'!I33</f>
        <v>9052.8799999999992</v>
      </c>
      <c r="F7" s="223">
        <f>'2567-คณะ,สำนัก'!J33</f>
        <v>40466.848281599996</v>
      </c>
    </row>
    <row r="8" spans="2:6" x14ac:dyDescent="0.5">
      <c r="B8" s="85" t="s">
        <v>58</v>
      </c>
      <c r="C8" s="86">
        <f>'2566-คณะ,สำนัก'!K33</f>
        <v>11102.66</v>
      </c>
      <c r="D8" s="223">
        <f>'2566-คณะ,สำนัก'!L33</f>
        <v>54739.253547199995</v>
      </c>
      <c r="E8" s="86">
        <f>'2567-คณะ,สำนัก'!K33</f>
        <v>10262.26</v>
      </c>
      <c r="F8" s="223">
        <f>'2567-คณะ,สำนัก'!L33</f>
        <v>45047.255954199994</v>
      </c>
    </row>
    <row r="9" spans="2:6" x14ac:dyDescent="0.5">
      <c r="B9" s="85" t="s">
        <v>59</v>
      </c>
      <c r="C9" s="86">
        <f>'2566-คณะ,สำนัก'!M33</f>
        <v>10384.700000000001</v>
      </c>
      <c r="D9" s="223">
        <f>'2566-คณะ,สำนัก'!N33</f>
        <v>52126.807926399997</v>
      </c>
      <c r="E9" s="231">
        <f>'2567-คณะ,สำนัก'!M33</f>
        <v>10546.23</v>
      </c>
      <c r="F9" s="223">
        <f>'2567-คณะ,สำนัก'!N33</f>
        <v>45871.007443999995</v>
      </c>
    </row>
    <row r="10" spans="2:6" x14ac:dyDescent="0.5">
      <c r="B10" s="85" t="s">
        <v>60</v>
      </c>
      <c r="C10" s="86">
        <f>'2566-คณะ,สำนัก'!O33</f>
        <v>14815.14</v>
      </c>
      <c r="D10" s="223">
        <f>'2566-คณะ,สำนัก'!P33</f>
        <v>73487.499771079994</v>
      </c>
      <c r="E10" s="86">
        <f>'2567-คณะ,สำนัก'!O33</f>
        <v>14295.67</v>
      </c>
      <c r="F10" s="223">
        <f>'2567-คณะ,สำนัก'!P33</f>
        <v>63901.197639569997</v>
      </c>
    </row>
    <row r="11" spans="2:6" x14ac:dyDescent="0.5">
      <c r="B11" s="85" t="s">
        <v>61</v>
      </c>
      <c r="C11" s="86">
        <f>'2566-คณะ,สำนัก'!Q33</f>
        <v>10895.74</v>
      </c>
      <c r="D11" s="223">
        <f>'2566-คณะ,สำนัก'!R33</f>
        <v>53712.243940399996</v>
      </c>
      <c r="E11" s="86">
        <f>'2567-คณะ,สำนัก'!Q33</f>
        <v>12786.64</v>
      </c>
      <c r="F11" s="223">
        <f>'2567-คณะ,สำนัก'!R33</f>
        <v>56009.529708129994</v>
      </c>
    </row>
    <row r="12" spans="2:6" x14ac:dyDescent="0.5">
      <c r="B12" s="85" t="s">
        <v>62</v>
      </c>
      <c r="C12" s="86">
        <f>'2566-คณะ,สำนัก'!S33</f>
        <v>11300.01</v>
      </c>
      <c r="D12" s="223">
        <f>'2566-คณะ,สำนัก'!T33</f>
        <v>47236.094979599999</v>
      </c>
      <c r="E12" s="86">
        <f>'2567-คณะ,สำนัก'!S33</f>
        <v>11828.71</v>
      </c>
      <c r="F12" s="223">
        <f>'2567-คณะ,สำนัก'!T33</f>
        <v>51813.166625159989</v>
      </c>
    </row>
    <row r="13" spans="2:6" x14ac:dyDescent="0.5">
      <c r="B13" s="85" t="s">
        <v>63</v>
      </c>
      <c r="C13" s="86">
        <f>'2566-คณะ,สำนัก'!U33</f>
        <v>10031.620000000001</v>
      </c>
      <c r="D13" s="223">
        <f>'2566-คณะ,สำนัก'!V33</f>
        <v>41230.545414680004</v>
      </c>
      <c r="E13" s="86">
        <f>'2567-คณะ,สำนัก'!U33</f>
        <v>13359.78</v>
      </c>
      <c r="F13" s="223">
        <f>'2567-คณะ,สำนัก'!V33</f>
        <v>58778.992780200009</v>
      </c>
    </row>
    <row r="14" spans="2:6" ht="19.2" customHeight="1" x14ac:dyDescent="0.5">
      <c r="B14" s="85" t="s">
        <v>64</v>
      </c>
      <c r="C14" s="86">
        <f>'2566-คณะ,สำนัก'!W33</f>
        <v>9886.51</v>
      </c>
      <c r="D14" s="223">
        <f>'2566-คณะ,สำนัก'!X33</f>
        <v>41025.664792800002</v>
      </c>
      <c r="E14" s="86">
        <f>'2567-คณะ,สำนัก'!W33</f>
        <v>7786.73</v>
      </c>
      <c r="F14" s="223">
        <f>'2567-คณะ,สำนัก'!X33</f>
        <v>34029.671838447997</v>
      </c>
    </row>
    <row r="15" spans="2:6" x14ac:dyDescent="0.5">
      <c r="B15" s="85" t="s">
        <v>65</v>
      </c>
      <c r="C15" s="86">
        <f>'2566-คณะ,สำนัก'!Y33</f>
        <v>9302.5400000000009</v>
      </c>
      <c r="D15" s="223">
        <f>'2566-คณะ,สำนัก'!Z33</f>
        <v>37582.13929685</v>
      </c>
      <c r="E15" s="86">
        <f>'2567-คณะ,สำนัก'!Y33</f>
        <v>5559.34</v>
      </c>
      <c r="F15" s="223">
        <f>'2567-คณะ,สำนัก'!Z33</f>
        <v>23683.151798609997</v>
      </c>
    </row>
    <row r="30" spans="2:6" x14ac:dyDescent="0.5">
      <c r="B30" s="80" t="s">
        <v>46</v>
      </c>
      <c r="C30" s="81" t="str">
        <f>C2</f>
        <v>คณะสถาปัตยกรรมศาสตร์และการออกแบบสิ่งแวดล้อม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32245.651569280002</v>
      </c>
      <c r="D32" s="223"/>
      <c r="E32" s="86">
        <f>F4</f>
        <v>25681.201209989998</v>
      </c>
      <c r="F32" s="226"/>
    </row>
    <row r="33" spans="2:6" x14ac:dyDescent="0.5">
      <c r="B33" s="85" t="s">
        <v>55</v>
      </c>
      <c r="C33" s="86">
        <f t="shared" ref="C33:C43" si="0">D5</f>
        <v>35485.460435009998</v>
      </c>
      <c r="D33" s="223"/>
      <c r="E33" s="86">
        <f t="shared" ref="E33:E43" si="1">F5</f>
        <v>31152.990574599997</v>
      </c>
      <c r="F33" s="226"/>
    </row>
    <row r="34" spans="2:6" x14ac:dyDescent="0.5">
      <c r="B34" s="85" t="s">
        <v>56</v>
      </c>
      <c r="C34" s="86">
        <f t="shared" si="0"/>
        <v>51898.906544229991</v>
      </c>
      <c r="D34" s="223"/>
      <c r="E34" s="86">
        <f t="shared" si="1"/>
        <v>49485.528214770005</v>
      </c>
      <c r="F34" s="226"/>
    </row>
    <row r="35" spans="2:6" x14ac:dyDescent="0.5">
      <c r="B35" s="85" t="s">
        <v>57</v>
      </c>
      <c r="C35" s="86">
        <f t="shared" si="0"/>
        <v>47361.648176000002</v>
      </c>
      <c r="D35" s="223"/>
      <c r="E35" s="86">
        <f t="shared" si="1"/>
        <v>40466.848281599996</v>
      </c>
      <c r="F35" s="226"/>
    </row>
    <row r="36" spans="2:6" x14ac:dyDescent="0.5">
      <c r="B36" s="85" t="s">
        <v>58</v>
      </c>
      <c r="C36" s="86">
        <f t="shared" si="0"/>
        <v>54739.253547199995</v>
      </c>
      <c r="D36" s="223"/>
      <c r="E36" s="86">
        <f t="shared" si="1"/>
        <v>45047.255954199994</v>
      </c>
      <c r="F36" s="226"/>
    </row>
    <row r="37" spans="2:6" x14ac:dyDescent="0.5">
      <c r="B37" s="85" t="s">
        <v>59</v>
      </c>
      <c r="C37" s="86">
        <f t="shared" si="0"/>
        <v>52126.807926399997</v>
      </c>
      <c r="D37" s="223"/>
      <c r="E37" s="86">
        <f t="shared" si="1"/>
        <v>45871.007443999995</v>
      </c>
      <c r="F37" s="226"/>
    </row>
    <row r="38" spans="2:6" x14ac:dyDescent="0.5">
      <c r="B38" s="85" t="s">
        <v>60</v>
      </c>
      <c r="C38" s="86">
        <f t="shared" si="0"/>
        <v>73487.499771079994</v>
      </c>
      <c r="D38" s="223"/>
      <c r="E38" s="86">
        <f t="shared" si="1"/>
        <v>63901.197639569997</v>
      </c>
      <c r="F38" s="226"/>
    </row>
    <row r="39" spans="2:6" x14ac:dyDescent="0.5">
      <c r="B39" s="85" t="s">
        <v>61</v>
      </c>
      <c r="C39" s="86">
        <f t="shared" si="0"/>
        <v>53712.243940399996</v>
      </c>
      <c r="D39" s="223"/>
      <c r="E39" s="86">
        <f t="shared" si="1"/>
        <v>56009.529708129994</v>
      </c>
      <c r="F39" s="226"/>
    </row>
    <row r="40" spans="2:6" x14ac:dyDescent="0.5">
      <c r="B40" s="85" t="s">
        <v>62</v>
      </c>
      <c r="C40" s="86">
        <f t="shared" si="0"/>
        <v>47236.094979599999</v>
      </c>
      <c r="D40" s="223"/>
      <c r="E40" s="86">
        <f t="shared" si="1"/>
        <v>51813.166625159989</v>
      </c>
      <c r="F40" s="226"/>
    </row>
    <row r="41" spans="2:6" x14ac:dyDescent="0.5">
      <c r="B41" s="85" t="s">
        <v>63</v>
      </c>
      <c r="C41" s="86">
        <f t="shared" si="0"/>
        <v>41230.545414680004</v>
      </c>
      <c r="D41" s="223"/>
      <c r="E41" s="86">
        <f t="shared" si="1"/>
        <v>58778.992780200009</v>
      </c>
      <c r="F41" s="226"/>
    </row>
    <row r="42" spans="2:6" x14ac:dyDescent="0.5">
      <c r="B42" s="85" t="s">
        <v>64</v>
      </c>
      <c r="C42" s="86">
        <f t="shared" si="0"/>
        <v>41025.664792800002</v>
      </c>
      <c r="D42" s="223"/>
      <c r="E42" s="86">
        <f t="shared" si="1"/>
        <v>34029.671838447997</v>
      </c>
      <c r="F42" s="226"/>
    </row>
    <row r="43" spans="2:6" x14ac:dyDescent="0.5">
      <c r="B43" s="85" t="s">
        <v>65</v>
      </c>
      <c r="C43" s="86">
        <f t="shared" si="0"/>
        <v>37582.13929685</v>
      </c>
      <c r="D43" s="223"/>
      <c r="E43" s="86">
        <f t="shared" si="1"/>
        <v>23683.151798609997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18" sqref="L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'2567-คณะ,สำนัก'!B31</f>
        <v>คณะเทคโนโลยีสารสนเทศและการสื่อสาร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'2566-คณะ,สำนัก'!C31</f>
        <v>1226</v>
      </c>
      <c r="D4" s="223">
        <f>'2566-คณะ,สำนัก'!D31</f>
        <v>6639.7859778800002</v>
      </c>
      <c r="E4" s="86">
        <f>'2567-คณะ,สำนัก'!C31</f>
        <v>1169.5</v>
      </c>
      <c r="F4" s="223">
        <f>'2567-คณะ,สำนัก'!D31</f>
        <v>4978.2460975450003</v>
      </c>
    </row>
    <row r="5" spans="2:6" x14ac:dyDescent="0.5">
      <c r="B5" s="85" t="s">
        <v>55</v>
      </c>
      <c r="C5" s="86">
        <f>'2566-คณะ,สำนัก'!E31</f>
        <v>1620.7900000000373</v>
      </c>
      <c r="D5" s="223">
        <f>'2566-คณะ,สำนัก'!F31</f>
        <v>9033.836235415507</v>
      </c>
      <c r="E5" s="86">
        <f>'2567-คณะ,สำนัก'!E31</f>
        <v>2264</v>
      </c>
      <c r="F5" s="223">
        <f>'2567-คณะ,สำนัก'!F31</f>
        <v>9899.5768143999994</v>
      </c>
    </row>
    <row r="6" spans="2:6" x14ac:dyDescent="0.5">
      <c r="B6" s="85" t="s">
        <v>56</v>
      </c>
      <c r="C6" s="86">
        <f>'2566-คณะ,สำนัก'!G31</f>
        <v>1760.4899999999907</v>
      </c>
      <c r="D6" s="223">
        <f>'2566-คณะ,สำนัก'!H31</f>
        <v>9787.1248197188488</v>
      </c>
      <c r="E6" s="86">
        <f>'2567-คณะ,สำนัก'!G31</f>
        <v>2681.1199999999953</v>
      </c>
      <c r="F6" s="223">
        <f>'2567-คณะ,สำนัก'!H31</f>
        <v>11677.552392126379</v>
      </c>
    </row>
    <row r="7" spans="2:6" x14ac:dyDescent="0.5">
      <c r="B7" s="85" t="s">
        <v>57</v>
      </c>
      <c r="C7" s="86">
        <f>'2566-คณะ,สำนัก'!I31</f>
        <v>1440.4400000000023</v>
      </c>
      <c r="D7" s="223">
        <f>'2566-คณะ,สำนัก'!J31</f>
        <v>8085.957546542013</v>
      </c>
      <c r="E7" s="231">
        <f>'2567-คณะ,สำนัก'!I31</f>
        <v>2494.7999999999884</v>
      </c>
      <c r="F7" s="223">
        <f>'2567-คณะ,สำนัก'!J31</f>
        <v>11155.456736423946</v>
      </c>
    </row>
    <row r="8" spans="2:6" x14ac:dyDescent="0.5">
      <c r="B8" s="85" t="s">
        <v>58</v>
      </c>
      <c r="C8" s="86">
        <f>'2566-คณะ,สำนัก'!K31</f>
        <v>2411.359999999986</v>
      </c>
      <c r="D8" s="223">
        <f>'2566-คณะ,สำนัก'!L31</f>
        <v>11893.262481116732</v>
      </c>
      <c r="E8" s="86">
        <f>'2567-คณะ,สำนัก'!K31</f>
        <v>2758.8400000000256</v>
      </c>
      <c r="F8" s="223">
        <f>'2567-คณะ,สำนัก'!L31</f>
        <v>12102.531454076112</v>
      </c>
    </row>
    <row r="9" spans="2:6" x14ac:dyDescent="0.5">
      <c r="B9" s="85" t="s">
        <v>59</v>
      </c>
      <c r="C9" s="86">
        <f>'2566-คณะ,สำนัก'!M31</f>
        <v>2004.1199999999953</v>
      </c>
      <c r="D9" s="223">
        <f>'2566-คณะ,สำนัก'!N31</f>
        <v>10053.815042325576</v>
      </c>
      <c r="E9" s="231">
        <f>'2567-คณะ,สำนัก'!M31</f>
        <v>2982.8800000000047</v>
      </c>
      <c r="F9" s="223">
        <f>'2567-คณะ,สำนัก'!N31</f>
        <v>12963.65926962402</v>
      </c>
    </row>
    <row r="10" spans="2:6" x14ac:dyDescent="0.5">
      <c r="B10" s="85" t="s">
        <v>60</v>
      </c>
      <c r="C10" s="86">
        <f>'2566-คณะ,สำนัก'!O31</f>
        <v>4749.4000000000233</v>
      </c>
      <c r="D10" s="223">
        <f>'2566-คณะ,สำนัก'!P31</f>
        <v>23569.338814248113</v>
      </c>
      <c r="E10" s="229">
        <f>'2567-คณะ,สำนัก'!O31</f>
        <v>3762.1199999999953</v>
      </c>
      <c r="F10" s="230">
        <f>'2567-คณะ,สำนัก'!P31</f>
        <v>16814.543767035579</v>
      </c>
    </row>
    <row r="11" spans="2:6" x14ac:dyDescent="0.5">
      <c r="B11" s="85" t="s">
        <v>61</v>
      </c>
      <c r="C11" s="86">
        <f>'2566-คณะ,สำนัก'!Q31</f>
        <v>3321.4799999999814</v>
      </c>
      <c r="D11" s="223">
        <f>'2566-คณะ,สำนัก'!R31</f>
        <v>16360.790406587907</v>
      </c>
      <c r="E11" s="86">
        <f>'2567-คณะ,สำนัก'!Q31</f>
        <v>4682</v>
      </c>
      <c r="F11" s="223">
        <f>'2567-คณะ,สำนัก'!R31</f>
        <v>20528.187470659999</v>
      </c>
    </row>
    <row r="12" spans="2:6" x14ac:dyDescent="0.5">
      <c r="B12" s="85" t="s">
        <v>62</v>
      </c>
      <c r="C12" s="86">
        <f>'2566-คณะ,สำนัก'!S31</f>
        <v>4242.320000000007</v>
      </c>
      <c r="D12" s="223">
        <f>'2566-คณะ,สำนัก'!T31</f>
        <v>17747.863656496029</v>
      </c>
      <c r="E12" s="86">
        <f>'2567-คณะ,สำนัก'!S31</f>
        <v>3384.2399999999907</v>
      </c>
      <c r="F12" s="223">
        <f>'2567-คณะ,สำนัก'!T31</f>
        <v>14838.26664494636</v>
      </c>
    </row>
    <row r="13" spans="2:6" x14ac:dyDescent="0.5">
      <c r="B13" s="85" t="s">
        <v>63</v>
      </c>
      <c r="C13" s="86">
        <f>'2566-คณะ,สำนัก'!U31</f>
        <v>3029.5599999999977</v>
      </c>
      <c r="D13" s="223">
        <f>'2566-คณะ,สำนัก'!V31</f>
        <v>12455.516491642389</v>
      </c>
      <c r="E13" s="86">
        <f>'2567-คณะ,สำนัก'!U31</f>
        <v>3560</v>
      </c>
      <c r="F13" s="223">
        <f>'2567-คณะ,สำนัก'!V31</f>
        <v>15656.737564400002</v>
      </c>
    </row>
    <row r="14" spans="2:6" ht="19.2" customHeight="1" x14ac:dyDescent="0.5">
      <c r="B14" s="85" t="s">
        <v>64</v>
      </c>
      <c r="C14" s="86">
        <f>'2566-คณะ,สำนัก'!W31</f>
        <v>3804.8800000000047</v>
      </c>
      <c r="D14" s="223">
        <f>'2566-คณะ,สำนัก'!X31</f>
        <v>15776.39021337922</v>
      </c>
      <c r="E14" s="86">
        <f>'2567-คณะ,สำนัก'!W31</f>
        <v>2739</v>
      </c>
      <c r="F14" s="223">
        <f>'2567-คณะ,สำนัก'!X31</f>
        <v>11982.165035280001</v>
      </c>
    </row>
    <row r="15" spans="2:6" x14ac:dyDescent="0.5">
      <c r="B15" s="85" t="s">
        <v>65</v>
      </c>
      <c r="C15" s="86">
        <f>'2566-คณะ,สำนัก'!Y31</f>
        <v>1018.5</v>
      </c>
      <c r="D15" s="223">
        <f>'2566-คณะ,สำนัก'!Z31</f>
        <v>4119.0353709750007</v>
      </c>
      <c r="E15" s="86">
        <f>'2567-คณะ,สำนัก'!Y31</f>
        <v>2997</v>
      </c>
      <c r="F15" s="223">
        <f>'2567-คณะ,สำนัก'!Z31</f>
        <v>12773.515408290001</v>
      </c>
    </row>
    <row r="30" spans="2:6" x14ac:dyDescent="0.5">
      <c r="B30" s="80" t="s">
        <v>46</v>
      </c>
      <c r="C30" s="81" t="str">
        <f>C2</f>
        <v>คณะเทคโนโลยีสารสนเทศและการสื่อสาร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6639.7859778800002</v>
      </c>
      <c r="D32" s="223"/>
      <c r="E32" s="86">
        <f>F4</f>
        <v>4978.2460975450003</v>
      </c>
      <c r="F32" s="226"/>
    </row>
    <row r="33" spans="2:6" x14ac:dyDescent="0.5">
      <c r="B33" s="85" t="s">
        <v>55</v>
      </c>
      <c r="C33" s="86">
        <f t="shared" ref="C33:C43" si="0">D5</f>
        <v>9033.836235415507</v>
      </c>
      <c r="D33" s="223"/>
      <c r="E33" s="86">
        <f t="shared" ref="E33:E43" si="1">F5</f>
        <v>9899.5768143999994</v>
      </c>
      <c r="F33" s="226"/>
    </row>
    <row r="34" spans="2:6" x14ac:dyDescent="0.5">
      <c r="B34" s="85" t="s">
        <v>56</v>
      </c>
      <c r="C34" s="86">
        <f t="shared" si="0"/>
        <v>9787.1248197188488</v>
      </c>
      <c r="D34" s="223"/>
      <c r="E34" s="86">
        <f t="shared" si="1"/>
        <v>11677.552392126379</v>
      </c>
      <c r="F34" s="226"/>
    </row>
    <row r="35" spans="2:6" x14ac:dyDescent="0.5">
      <c r="B35" s="85" t="s">
        <v>57</v>
      </c>
      <c r="C35" s="86">
        <f t="shared" si="0"/>
        <v>8085.957546542013</v>
      </c>
      <c r="D35" s="223"/>
      <c r="E35" s="86">
        <f t="shared" si="1"/>
        <v>11155.456736423946</v>
      </c>
      <c r="F35" s="226"/>
    </row>
    <row r="36" spans="2:6" x14ac:dyDescent="0.5">
      <c r="B36" s="85" t="s">
        <v>58</v>
      </c>
      <c r="C36" s="86">
        <f t="shared" si="0"/>
        <v>11893.262481116732</v>
      </c>
      <c r="D36" s="223"/>
      <c r="E36" s="86">
        <f t="shared" si="1"/>
        <v>12102.531454076112</v>
      </c>
      <c r="F36" s="226"/>
    </row>
    <row r="37" spans="2:6" x14ac:dyDescent="0.5">
      <c r="B37" s="85" t="s">
        <v>59</v>
      </c>
      <c r="C37" s="86">
        <f t="shared" si="0"/>
        <v>10053.815042325576</v>
      </c>
      <c r="D37" s="223"/>
      <c r="E37" s="86">
        <f t="shared" si="1"/>
        <v>12963.65926962402</v>
      </c>
      <c r="F37" s="226"/>
    </row>
    <row r="38" spans="2:6" x14ac:dyDescent="0.5">
      <c r="B38" s="85" t="s">
        <v>60</v>
      </c>
      <c r="C38" s="86">
        <f t="shared" si="0"/>
        <v>23569.338814248113</v>
      </c>
      <c r="D38" s="223"/>
      <c r="E38" s="86">
        <f t="shared" si="1"/>
        <v>16814.543767035579</v>
      </c>
      <c r="F38" s="226"/>
    </row>
    <row r="39" spans="2:6" x14ac:dyDescent="0.5">
      <c r="B39" s="85" t="s">
        <v>61</v>
      </c>
      <c r="C39" s="86">
        <f t="shared" si="0"/>
        <v>16360.790406587907</v>
      </c>
      <c r="D39" s="223"/>
      <c r="E39" s="86">
        <f t="shared" si="1"/>
        <v>20528.187470659999</v>
      </c>
      <c r="F39" s="226"/>
    </row>
    <row r="40" spans="2:6" x14ac:dyDescent="0.5">
      <c r="B40" s="85" t="s">
        <v>62</v>
      </c>
      <c r="C40" s="86">
        <f t="shared" si="0"/>
        <v>17747.863656496029</v>
      </c>
      <c r="D40" s="223"/>
      <c r="E40" s="86">
        <f t="shared" si="1"/>
        <v>14838.26664494636</v>
      </c>
      <c r="F40" s="226"/>
    </row>
    <row r="41" spans="2:6" x14ac:dyDescent="0.5">
      <c r="B41" s="85" t="s">
        <v>63</v>
      </c>
      <c r="C41" s="86">
        <f t="shared" si="0"/>
        <v>12455.516491642389</v>
      </c>
      <c r="D41" s="223"/>
      <c r="E41" s="86">
        <f t="shared" si="1"/>
        <v>15656.737564400002</v>
      </c>
      <c r="F41" s="226"/>
    </row>
    <row r="42" spans="2:6" x14ac:dyDescent="0.5">
      <c r="B42" s="85" t="s">
        <v>64</v>
      </c>
      <c r="C42" s="86">
        <f t="shared" si="0"/>
        <v>15776.39021337922</v>
      </c>
      <c r="D42" s="223"/>
      <c r="E42" s="86">
        <f t="shared" si="1"/>
        <v>11982.165035280001</v>
      </c>
      <c r="F42" s="226"/>
    </row>
    <row r="43" spans="2:6" x14ac:dyDescent="0.5">
      <c r="B43" s="85" t="s">
        <v>65</v>
      </c>
      <c r="C43" s="86">
        <f t="shared" si="0"/>
        <v>4119.0353709750007</v>
      </c>
      <c r="D43" s="223"/>
      <c r="E43" s="86">
        <f t="shared" si="1"/>
        <v>12773.515408290001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'2567-คณะ,สำนัก'!B29</f>
        <v>คณะเศรษฐศาสตร์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'2566-คณะ,สำนัก'!C29</f>
        <v>3831.4</v>
      </c>
      <c r="D4" s="223">
        <f>'2566-คณะ,สำนัก'!D29</f>
        <v>20750.143552732003</v>
      </c>
      <c r="E4" s="86">
        <f>'2567-คณะ,สำนัก'!C29</f>
        <v>5905.28</v>
      </c>
      <c r="F4" s="223">
        <f>'2567-คณะ,สำนัก'!D29</f>
        <v>25137.184365036799</v>
      </c>
    </row>
    <row r="5" spans="2:6" x14ac:dyDescent="0.5">
      <c r="B5" s="85" t="s">
        <v>55</v>
      </c>
      <c r="C5" s="86">
        <f>'2566-คณะ,สำนัก'!E29</f>
        <v>4241.3</v>
      </c>
      <c r="D5" s="223">
        <f>'2566-คณะ,สำนัก'!F29</f>
        <v>23639.835898091002</v>
      </c>
      <c r="E5" s="86">
        <f>'2567-คณะ,สำนัก'!E29</f>
        <v>7127.4</v>
      </c>
      <c r="F5" s="223">
        <f>'2567-คณะ,สำนัก'!F29</f>
        <v>31165.302026039997</v>
      </c>
    </row>
    <row r="6" spans="2:6" x14ac:dyDescent="0.5">
      <c r="B6" s="85" t="s">
        <v>56</v>
      </c>
      <c r="C6" s="86">
        <f>'2566-คณะ,สำนัก'!G29</f>
        <v>6680.69</v>
      </c>
      <c r="D6" s="223">
        <f>'2566-คณะ,สำนัก'!H29</f>
        <v>37140.084244640901</v>
      </c>
      <c r="E6" s="86">
        <f>'2567-คณะ,สำนัก'!G29</f>
        <v>9462.23</v>
      </c>
      <c r="F6" s="223">
        <f>'2567-คณะ,สำนัก'!H29</f>
        <v>41212.510656498096</v>
      </c>
    </row>
    <row r="7" spans="2:6" x14ac:dyDescent="0.5">
      <c r="B7" s="85" t="s">
        <v>57</v>
      </c>
      <c r="C7" s="86">
        <f>'2566-คณะ,สำนัก'!I29</f>
        <v>5247.77</v>
      </c>
      <c r="D7" s="223">
        <f>'2566-คณะ,สำนัก'!J29</f>
        <v>29458.530333798502</v>
      </c>
      <c r="E7" s="231">
        <f>'2567-คณะ,สำนัก'!I29</f>
        <v>7102.74</v>
      </c>
      <c r="F7" s="223">
        <f>'2567-คณะ,สำนัก'!J29</f>
        <v>31759.783862461198</v>
      </c>
    </row>
    <row r="8" spans="2:6" x14ac:dyDescent="0.5">
      <c r="B8" s="85" t="s">
        <v>58</v>
      </c>
      <c r="C8" s="86">
        <f>'2566-คณะ,สำนัก'!K29</f>
        <v>7202.04</v>
      </c>
      <c r="D8" s="223">
        <f>'2566-คณะ,สำนัก'!L29</f>
        <v>35521.760383975197</v>
      </c>
      <c r="E8" s="86">
        <f>'2567-คณะ,สำนัก'!K29</f>
        <v>9371.18</v>
      </c>
      <c r="F8" s="223">
        <f>'2567-คณะ,สำนัก'!L29</f>
        <v>41109.669539301998</v>
      </c>
    </row>
    <row r="9" spans="2:6" x14ac:dyDescent="0.5">
      <c r="B9" s="85" t="s">
        <v>59</v>
      </c>
      <c r="C9" s="86">
        <f>'2566-คณะ,สำนัก'!M29</f>
        <v>9375.07</v>
      </c>
      <c r="D9" s="223">
        <f>'2566-คณะ,สำนัก'!N29</f>
        <v>47030.726597636596</v>
      </c>
      <c r="E9" s="231">
        <f>'2567-คณะ,สำนัก'!M29</f>
        <v>8642.1200000000008</v>
      </c>
      <c r="F9" s="223">
        <f>'2567-คณะ,สำนัก'!N29</f>
        <v>37558.835436626003</v>
      </c>
    </row>
    <row r="10" spans="2:6" x14ac:dyDescent="0.5">
      <c r="B10" s="85" t="s">
        <v>60</v>
      </c>
      <c r="C10" s="86">
        <f>'2566-คณะ,สำนัก'!O29</f>
        <v>14916.51</v>
      </c>
      <c r="D10" s="223">
        <f>'2566-คณะ,สำนัก'!P29</f>
        <v>74024.566917109201</v>
      </c>
      <c r="E10" s="86">
        <f>'2567-คณะ,สำนัก'!O29</f>
        <v>14760.04</v>
      </c>
      <c r="F10" s="223">
        <f>'2567-คณะ,สำนัก'!P29</f>
        <v>65969.011776125204</v>
      </c>
    </row>
    <row r="11" spans="2:6" x14ac:dyDescent="0.5">
      <c r="B11" s="85" t="s">
        <v>61</v>
      </c>
      <c r="C11" s="86">
        <f>'2566-คณะ,สำนัก'!Q29</f>
        <v>13286</v>
      </c>
      <c r="D11" s="223">
        <f>'2566-คณะ,สำนัก'!R29</f>
        <v>65443.555686599997</v>
      </c>
      <c r="E11" s="229">
        <f>'2567-คณะ,สำนัก'!Q29</f>
        <v>12322.64</v>
      </c>
      <c r="F11" s="230">
        <f>'2567-คณะ,สำนัก'!R29</f>
        <v>54028.505778183193</v>
      </c>
    </row>
    <row r="12" spans="2:6" x14ac:dyDescent="0.5">
      <c r="B12" s="85" t="s">
        <v>62</v>
      </c>
      <c r="C12" s="86">
        <f>'2566-คณะ,สำนัก'!S29</f>
        <v>12426.49</v>
      </c>
      <c r="D12" s="223">
        <f>'2566-คณะ,สำนัก'!T29</f>
        <v>51986.566371421999</v>
      </c>
      <c r="E12" s="86">
        <f>'2567-คณะ,สำนัก'!S29</f>
        <v>11444.69</v>
      </c>
      <c r="F12" s="223">
        <f>'2567-คณะ,สำนัก'!T29</f>
        <v>50179.467735370898</v>
      </c>
    </row>
    <row r="13" spans="2:6" x14ac:dyDescent="0.5">
      <c r="B13" s="85" t="s">
        <v>63</v>
      </c>
      <c r="C13" s="86">
        <f>'2566-คณะ,สำนัก'!U29</f>
        <v>10421.81</v>
      </c>
      <c r="D13" s="223">
        <f>'2566-คณะ,สำนัก'!V29</f>
        <v>42847.484891457396</v>
      </c>
      <c r="E13" s="86">
        <f>'2567-คณะ,สำนัก'!U29</f>
        <v>10685.64</v>
      </c>
      <c r="F13" s="223">
        <f>'2567-คณะ,สำนัก'!V29</f>
        <v>46995.017187543599</v>
      </c>
    </row>
    <row r="14" spans="2:6" ht="19.2" customHeight="1" x14ac:dyDescent="0.5">
      <c r="B14" s="85" t="s">
        <v>64</v>
      </c>
      <c r="C14" s="86">
        <f>'2566-คณะ,สำนัก'!W29</f>
        <v>6964.73</v>
      </c>
      <c r="D14" s="223">
        <f>'2566-คณะ,สำนัก'!X29</f>
        <v>28878.255874253198</v>
      </c>
      <c r="E14" s="86">
        <f>'2567-คณะ,สำนัก'!W29</f>
        <v>6708.82</v>
      </c>
      <c r="F14" s="223">
        <f>'2567-คณะ,สำนัก'!X29</f>
        <v>29348.736192766399</v>
      </c>
    </row>
    <row r="15" spans="2:6" x14ac:dyDescent="0.5">
      <c r="B15" s="85" t="s">
        <v>65</v>
      </c>
      <c r="C15" s="86">
        <f>'2566-คณะ,สำนัก'!Y29</f>
        <v>7272.89</v>
      </c>
      <c r="D15" s="223">
        <f>'2566-คณะ,สำนัก'!Z29</f>
        <v>29413.147922641503</v>
      </c>
      <c r="E15" s="86">
        <f>'2567-คณะ,สำนัก'!Y29</f>
        <v>4774.28</v>
      </c>
      <c r="F15" s="223">
        <f>'2567-คณะ,สำนัก'!Z29</f>
        <v>20348.461509339599</v>
      </c>
    </row>
    <row r="30" spans="2:6" x14ac:dyDescent="0.5">
      <c r="B30" s="80" t="s">
        <v>46</v>
      </c>
      <c r="C30" s="81" t="str">
        <f>C2</f>
        <v>คณะเศรษฐศาสตร์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20750.143552732003</v>
      </c>
      <c r="D32" s="223"/>
      <c r="E32" s="86">
        <f>F4</f>
        <v>25137.184365036799</v>
      </c>
      <c r="F32" s="226"/>
    </row>
    <row r="33" spans="2:6" x14ac:dyDescent="0.5">
      <c r="B33" s="85" t="s">
        <v>55</v>
      </c>
      <c r="C33" s="86">
        <f t="shared" ref="C33:C43" si="0">D5</f>
        <v>23639.835898091002</v>
      </c>
      <c r="D33" s="223"/>
      <c r="E33" s="86">
        <f t="shared" ref="E33:E43" si="1">F5</f>
        <v>31165.302026039997</v>
      </c>
      <c r="F33" s="226"/>
    </row>
    <row r="34" spans="2:6" x14ac:dyDescent="0.5">
      <c r="B34" s="85" t="s">
        <v>56</v>
      </c>
      <c r="C34" s="86">
        <f t="shared" si="0"/>
        <v>37140.084244640901</v>
      </c>
      <c r="D34" s="223"/>
      <c r="E34" s="86">
        <f t="shared" si="1"/>
        <v>41212.510656498096</v>
      </c>
      <c r="F34" s="226"/>
    </row>
    <row r="35" spans="2:6" x14ac:dyDescent="0.5">
      <c r="B35" s="85" t="s">
        <v>57</v>
      </c>
      <c r="C35" s="86">
        <f t="shared" si="0"/>
        <v>29458.530333798502</v>
      </c>
      <c r="D35" s="223"/>
      <c r="E35" s="86">
        <f t="shared" si="1"/>
        <v>31759.783862461198</v>
      </c>
      <c r="F35" s="226"/>
    </row>
    <row r="36" spans="2:6" x14ac:dyDescent="0.5">
      <c r="B36" s="85" t="s">
        <v>58</v>
      </c>
      <c r="C36" s="86">
        <f t="shared" si="0"/>
        <v>35521.760383975197</v>
      </c>
      <c r="D36" s="223"/>
      <c r="E36" s="86">
        <f t="shared" si="1"/>
        <v>41109.669539301998</v>
      </c>
      <c r="F36" s="226"/>
    </row>
    <row r="37" spans="2:6" x14ac:dyDescent="0.5">
      <c r="B37" s="85" t="s">
        <v>59</v>
      </c>
      <c r="C37" s="86">
        <f t="shared" si="0"/>
        <v>47030.726597636596</v>
      </c>
      <c r="D37" s="223"/>
      <c r="E37" s="86">
        <f t="shared" si="1"/>
        <v>37558.835436626003</v>
      </c>
      <c r="F37" s="226"/>
    </row>
    <row r="38" spans="2:6" x14ac:dyDescent="0.5">
      <c r="B38" s="85" t="s">
        <v>60</v>
      </c>
      <c r="C38" s="86">
        <f t="shared" si="0"/>
        <v>74024.566917109201</v>
      </c>
      <c r="D38" s="223"/>
      <c r="E38" s="86">
        <f t="shared" si="1"/>
        <v>65969.011776125204</v>
      </c>
      <c r="F38" s="226"/>
    </row>
    <row r="39" spans="2:6" x14ac:dyDescent="0.5">
      <c r="B39" s="85" t="s">
        <v>61</v>
      </c>
      <c r="C39" s="86">
        <f t="shared" si="0"/>
        <v>65443.555686599997</v>
      </c>
      <c r="D39" s="223"/>
      <c r="E39" s="86">
        <f t="shared" si="1"/>
        <v>54028.505778183193</v>
      </c>
      <c r="F39" s="226"/>
    </row>
    <row r="40" spans="2:6" x14ac:dyDescent="0.5">
      <c r="B40" s="85" t="s">
        <v>62</v>
      </c>
      <c r="C40" s="86">
        <f t="shared" si="0"/>
        <v>51986.566371421999</v>
      </c>
      <c r="D40" s="223"/>
      <c r="E40" s="86">
        <f t="shared" si="1"/>
        <v>50179.467735370898</v>
      </c>
      <c r="F40" s="226"/>
    </row>
    <row r="41" spans="2:6" x14ac:dyDescent="0.5">
      <c r="B41" s="85" t="s">
        <v>63</v>
      </c>
      <c r="C41" s="86">
        <f t="shared" si="0"/>
        <v>42847.484891457396</v>
      </c>
      <c r="D41" s="223"/>
      <c r="E41" s="86">
        <f t="shared" si="1"/>
        <v>46995.017187543599</v>
      </c>
      <c r="F41" s="226"/>
    </row>
    <row r="42" spans="2:6" x14ac:dyDescent="0.5">
      <c r="B42" s="85" t="s">
        <v>64</v>
      </c>
      <c r="C42" s="86">
        <f t="shared" si="0"/>
        <v>28878.255874253198</v>
      </c>
      <c r="D42" s="223"/>
      <c r="E42" s="86">
        <f t="shared" si="1"/>
        <v>29348.736192766399</v>
      </c>
      <c r="F42" s="226"/>
    </row>
    <row r="43" spans="2:6" x14ac:dyDescent="0.5">
      <c r="B43" s="85" t="s">
        <v>65</v>
      </c>
      <c r="C43" s="86">
        <f t="shared" si="0"/>
        <v>29413.147922641503</v>
      </c>
      <c r="D43" s="223"/>
      <c r="E43" s="86">
        <f t="shared" si="1"/>
        <v>20348.461509339599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88" topLeftCell="C4" activePane="bottomRight"/>
      <selection sqref="A1:XFD1048576"/>
      <selection pane="topRight" activeCell="AJ3" sqref="AJ3"/>
      <selection pane="bottomLeft" activeCell="A60" sqref="A60:XFD60"/>
      <selection pane="bottomRight" activeCell="J67" sqref="J67"/>
    </sheetView>
  </sheetViews>
  <sheetFormatPr defaultColWidth="9.109375" defaultRowHeight="20.399999999999999" x14ac:dyDescent="0.55000000000000004"/>
  <cols>
    <col min="1" max="1" width="6.6640625" style="215" customWidth="1"/>
    <col min="2" max="2" width="30.21875" style="164" customWidth="1"/>
    <col min="3" max="3" width="10.5546875" style="165" customWidth="1"/>
    <col min="4" max="4" width="11.5546875" style="166" customWidth="1"/>
    <col min="5" max="5" width="11.5546875" style="165" customWidth="1"/>
    <col min="6" max="6" width="11.44140625" style="166" customWidth="1"/>
    <col min="7" max="7" width="11.33203125" style="165" customWidth="1"/>
    <col min="8" max="8" width="11.44140625" style="166" customWidth="1"/>
    <col min="9" max="9" width="10.5546875" style="216" customWidth="1"/>
    <col min="10" max="10" width="11.44140625" style="217" customWidth="1"/>
    <col min="11" max="11" width="11.109375" style="216" customWidth="1"/>
    <col min="12" max="12" width="11.44140625" style="217" customWidth="1"/>
    <col min="13" max="13" width="9.88671875" style="165" customWidth="1"/>
    <col min="14" max="14" width="11.44140625" style="218" customWidth="1"/>
    <col min="15" max="15" width="10.5546875" style="165" customWidth="1"/>
    <col min="16" max="16" width="11.44140625" style="166" customWidth="1"/>
    <col min="17" max="17" width="10.5546875" style="165" customWidth="1"/>
    <col min="18" max="18" width="11.44140625" style="166" customWidth="1"/>
    <col min="19" max="19" width="11.44140625" style="165" customWidth="1"/>
    <col min="20" max="20" width="11.5546875" style="166" customWidth="1"/>
    <col min="21" max="21" width="10.5546875" style="165" customWidth="1"/>
    <col min="22" max="22" width="11.21875" style="166" customWidth="1"/>
    <col min="23" max="23" width="10.5546875" style="165" customWidth="1"/>
    <col min="24" max="24" width="11.44140625" style="166" customWidth="1"/>
    <col min="25" max="25" width="11.6640625" style="165" customWidth="1"/>
    <col min="26" max="26" width="12.109375" style="166" customWidth="1"/>
    <col min="27" max="28" width="12.109375" style="166" hidden="1" customWidth="1"/>
    <col min="29" max="29" width="9.109375" style="172" customWidth="1"/>
    <col min="30" max="35" width="12.77734375" style="172" hidden="1" customWidth="1"/>
    <col min="36" max="36" width="9.109375" style="172" customWidth="1"/>
    <col min="37" max="16384" width="9.109375" style="172"/>
  </cols>
  <sheetData>
    <row r="1" spans="1:35" ht="31.5" customHeight="1" x14ac:dyDescent="0.6">
      <c r="A1" s="163" t="s">
        <v>263</v>
      </c>
      <c r="F1" s="167"/>
      <c r="G1" s="168"/>
      <c r="I1" s="169"/>
      <c r="J1" s="170"/>
      <c r="K1" s="169"/>
      <c r="L1" s="170"/>
      <c r="M1" s="168"/>
      <c r="N1" s="171"/>
      <c r="O1" s="168"/>
      <c r="Q1" s="168"/>
      <c r="R1" s="167"/>
      <c r="V1" s="167"/>
    </row>
    <row r="2" spans="1:35" x14ac:dyDescent="0.55000000000000004">
      <c r="A2" s="173" t="s">
        <v>0</v>
      </c>
      <c r="B2" s="174" t="s">
        <v>1</v>
      </c>
      <c r="C2" s="175" t="s">
        <v>288</v>
      </c>
      <c r="D2" s="176"/>
      <c r="E2" s="177" t="s">
        <v>289</v>
      </c>
      <c r="F2" s="178"/>
      <c r="G2" s="177" t="s">
        <v>290</v>
      </c>
      <c r="H2" s="179"/>
      <c r="I2" s="175" t="s">
        <v>291</v>
      </c>
      <c r="J2" s="179"/>
      <c r="K2" s="180" t="s">
        <v>292</v>
      </c>
      <c r="L2" s="179"/>
      <c r="M2" s="181" t="s">
        <v>293</v>
      </c>
      <c r="N2" s="179"/>
      <c r="O2" s="175" t="s">
        <v>294</v>
      </c>
      <c r="P2" s="179"/>
      <c r="Q2" s="181" t="s">
        <v>295</v>
      </c>
      <c r="R2" s="179"/>
      <c r="S2" s="175" t="s">
        <v>296</v>
      </c>
      <c r="T2" s="179"/>
      <c r="U2" s="175" t="s">
        <v>297</v>
      </c>
      <c r="V2" s="179"/>
      <c r="W2" s="175" t="s">
        <v>298</v>
      </c>
      <c r="X2" s="179"/>
      <c r="Y2" s="350" t="s">
        <v>299</v>
      </c>
      <c r="Z2" s="67"/>
      <c r="AA2" s="66" t="s">
        <v>264</v>
      </c>
      <c r="AB2" s="67"/>
      <c r="AD2" s="66" t="s">
        <v>282</v>
      </c>
      <c r="AE2" s="67"/>
      <c r="AF2" s="66" t="s">
        <v>281</v>
      </c>
      <c r="AG2" s="67"/>
      <c r="AH2" s="66" t="s">
        <v>280</v>
      </c>
      <c r="AI2" s="67"/>
    </row>
    <row r="3" spans="1:35" x14ac:dyDescent="0.55000000000000004">
      <c r="A3" s="183"/>
      <c r="B3" s="184"/>
      <c r="C3" s="185" t="s">
        <v>3</v>
      </c>
      <c r="D3" s="186" t="s">
        <v>4</v>
      </c>
      <c r="E3" s="185" t="s">
        <v>3</v>
      </c>
      <c r="F3" s="186" t="s">
        <v>4</v>
      </c>
      <c r="G3" s="185" t="s">
        <v>3</v>
      </c>
      <c r="H3" s="186" t="s">
        <v>4</v>
      </c>
      <c r="I3" s="65" t="s">
        <v>3</v>
      </c>
      <c r="J3" s="186" t="s">
        <v>4</v>
      </c>
      <c r="K3" s="187" t="s">
        <v>3</v>
      </c>
      <c r="L3" s="186" t="s">
        <v>4</v>
      </c>
      <c r="M3" s="188" t="s">
        <v>3</v>
      </c>
      <c r="N3" s="186" t="s">
        <v>4</v>
      </c>
      <c r="O3" s="188" t="s">
        <v>3</v>
      </c>
      <c r="P3" s="186" t="s">
        <v>4</v>
      </c>
      <c r="Q3" s="185" t="s">
        <v>3</v>
      </c>
      <c r="R3" s="186" t="s">
        <v>4</v>
      </c>
      <c r="S3" s="188" t="s">
        <v>3</v>
      </c>
      <c r="T3" s="186" t="s">
        <v>4</v>
      </c>
      <c r="U3" s="185" t="s">
        <v>3</v>
      </c>
      <c r="V3" s="186" t="s">
        <v>4</v>
      </c>
      <c r="W3" s="185" t="s">
        <v>3</v>
      </c>
      <c r="X3" s="186" t="s">
        <v>4</v>
      </c>
      <c r="Y3" s="188" t="s">
        <v>3</v>
      </c>
      <c r="Z3" s="186" t="s">
        <v>4</v>
      </c>
      <c r="AA3" s="185" t="s">
        <v>3</v>
      </c>
      <c r="AB3" s="186" t="s">
        <v>4</v>
      </c>
      <c r="AD3" s="65" t="s">
        <v>3</v>
      </c>
      <c r="AE3" s="20" t="s">
        <v>4</v>
      </c>
      <c r="AF3" s="65" t="s">
        <v>3</v>
      </c>
      <c r="AG3" s="20" t="s">
        <v>4</v>
      </c>
      <c r="AH3" s="65" t="s">
        <v>3</v>
      </c>
      <c r="AI3" s="20" t="s">
        <v>4</v>
      </c>
    </row>
    <row r="4" spans="1:35" x14ac:dyDescent="0.55000000000000004">
      <c r="A4" s="189" t="s">
        <v>107</v>
      </c>
      <c r="B4" s="190"/>
      <c r="C4" s="191"/>
      <c r="D4" s="192"/>
      <c r="E4" s="191"/>
      <c r="F4" s="192"/>
      <c r="G4" s="191"/>
      <c r="H4" s="192"/>
      <c r="I4" s="193"/>
      <c r="J4" s="194"/>
      <c r="K4" s="193"/>
      <c r="L4" s="194"/>
      <c r="M4" s="191"/>
      <c r="N4" s="192"/>
      <c r="O4" s="191"/>
      <c r="P4" s="192"/>
      <c r="Q4" s="191"/>
      <c r="R4" s="192"/>
      <c r="S4" s="191"/>
      <c r="T4" s="192"/>
      <c r="U4" s="191"/>
      <c r="V4" s="192"/>
      <c r="W4" s="191"/>
      <c r="X4" s="192"/>
      <c r="Y4" s="191"/>
      <c r="Z4" s="192"/>
      <c r="AA4" s="191"/>
      <c r="AB4" s="192"/>
      <c r="AD4" s="4"/>
      <c r="AE4" s="4"/>
      <c r="AF4" s="4"/>
      <c r="AG4" s="4"/>
      <c r="AH4" s="4"/>
      <c r="AI4" s="4"/>
    </row>
    <row r="5" spans="1:35" x14ac:dyDescent="0.55000000000000004">
      <c r="A5" s="195">
        <v>1</v>
      </c>
      <c r="B5" s="196" t="s">
        <v>107</v>
      </c>
      <c r="C5" s="197">
        <f>'2567-อาคาร-หักร้านค้าภายในอาคาร'!F29</f>
        <v>98783.46</v>
      </c>
      <c r="D5" s="198">
        <f>'2567-อาคาร-หักร้านค้าภายในอาคาร'!G29</f>
        <v>420663.25178975996</v>
      </c>
      <c r="E5" s="197">
        <f>'2567-อาคาร-หักร้านค้าภายในอาคาร'!H29</f>
        <v>155725.86999999991</v>
      </c>
      <c r="F5" s="198">
        <f>'2567-อาคาร-หักร้านค้าภายในอาคาร'!I29</f>
        <v>680759.35039031564</v>
      </c>
      <c r="G5" s="197">
        <f>'2567-อาคาร-หักร้านค้าภายในอาคาร'!J29+'2567-อาคาร-หักร้านค้าภายในอาคาร'!J161</f>
        <v>112388.78999999989</v>
      </c>
      <c r="H5" s="198">
        <f>'2567-อาคาร-หักร้านค้าภายในอาคาร'!K29+'2567-อาคาร-หักร้านค้าภายในอาคาร'!K161</f>
        <v>489811.37906794646</v>
      </c>
      <c r="I5" s="197">
        <f>'2567-อาคาร-หักร้านค้าภายในอาคาร'!L29+'2567-อาคาร-หักร้านค้าภายในอาคาร'!L161</f>
        <v>129763.69000000002</v>
      </c>
      <c r="J5" s="198">
        <f>'2567-อาคาร-หักร้านค้าภายในอาคาร'!M29+'2567-อาคาร-หักร้านค้าภายในอาคาร'!M161</f>
        <v>580108.46255725564</v>
      </c>
      <c r="K5" s="197">
        <f>'2567-อาคาร-หักร้านค้าภายในอาคาร'!N29+'2567-อาคาร-หักร้านค้าภายในอาคาร'!N161</f>
        <v>119055.23000000003</v>
      </c>
      <c r="L5" s="198">
        <f>'2567-อาคาร-หักร้านค้าภายในอาคาร'!O29+'2567-อาคาร-หักร้านค้าภายในอาคาร'!O161</f>
        <v>522535.04660325113</v>
      </c>
      <c r="M5" s="197">
        <f>'2567-อาคาร-หักร้านค้าภายในอาคาร'!P29+'2567-อาคาร-หักร้านค้าภายในอาคาร'!P161</f>
        <v>98180.670000000013</v>
      </c>
      <c r="N5" s="198">
        <f>'2567-อาคาร-หักร้านค้าภายในอาคาร'!Q29+'2567-อาคาร-หักร้านค้าภายในอาคาร'!Q161</f>
        <v>426995.32256219006</v>
      </c>
      <c r="O5" s="197">
        <f>'2567-อาคาร-หักร้านค้าภายในอาคาร'!R29+'2567-อาคาร-หักร้านค้าภายในอาคาร'!R161</f>
        <v>198361.39</v>
      </c>
      <c r="P5" s="198">
        <f>'2567-อาคาร-หักร้านค้าภายในอาคาร'!S29+'2567-อาคาร-หักร้านค้าภายในอาคาร'!S161</f>
        <v>886616.15722815401</v>
      </c>
      <c r="Q5" s="197">
        <f>'2567-อาคาร-หักร้านค้าภายในอาคาร'!T29+'2567-อาคาร-หักร้านค้าภายในอาคาร'!T161</f>
        <v>195064.84000000003</v>
      </c>
      <c r="R5" s="198">
        <f>'2567-อาคาร-หักร้านค้าภายในอาคาร'!U29+'2567-อาคาร-หักร้านค้าภายในอาคาร'!U161</f>
        <v>854792.62241748523</v>
      </c>
      <c r="S5" s="197">
        <f>'2567-อาคาร-หักร้านค้าภายในอาคาร'!V29+'2567-อาคาร-หักร้านค้าภายในอาคาร'!V161+'2567-อาคาร-หักร้านค้าภายในอาคาร'!V167+'2567-อาคาร-หักร้านค้าภายในอาคาร'!V171</f>
        <v>184611.33000000005</v>
      </c>
      <c r="T5" s="198">
        <f>'2567-อาคาร-หักร้านค้าภายในอาคาร'!W29+'2567-อาคาร-หักร้านค้าภายในอาคาร'!W161+'2567-อาคาร-หักร้านค้าภายในอาคาร'!W167+'2567-อาคาร-หักร้านค้าภายในอาคาร'!W171</f>
        <v>809018.99135206616</v>
      </c>
      <c r="U5" s="197">
        <f>'2567-อาคาร-หักร้านค้าภายในอาคาร'!X29+'2567-อาคาร-หักร้านค้าภายในอาคาร'!X161+'2567-อาคาร-หักร้านค้าภายในอาคาร'!X167+'2567-อาคาร-หักร้านค้าภายในอาคาร'!X171</f>
        <v>165317.17000000001</v>
      </c>
      <c r="V5" s="198">
        <f>'2567-อาคาร-หักร้านค้าภายในอาคาร'!Y29+'2567-อาคาร-หักร้านค้าภายในอาคาร'!Y161+'2567-อาคาร-หักร้านค้าภายในอาคาร'!Y167+'2567-อาคาร-หักร้านค้าภายในอาคาร'!Y171</f>
        <v>727221.39512071374</v>
      </c>
      <c r="W5" s="197">
        <f>'2567-อาคาร-หักร้านค้าภายในอาคาร'!Z29+'2567-อาคาร-หักร้านค้าภายในอาคาร'!Z161+'2567-อาคาร-หักร้านค้าภายในอาคาร'!Z167+'2567-อาคาร-หักร้านค้าภายในอาคาร'!Z171</f>
        <v>121148.46000000002</v>
      </c>
      <c r="X5" s="198">
        <f>'2567-อาคาร-หักร้านค้าภายในอาคาร'!AA29+'2567-อาคาร-หักร้านค้าภายในอาคาร'!AA161+'2567-อาคาร-หักร้านค้าภายในอาคาร'!AA167+'2567-อาคาร-หักร้านค้าภายในอาคาร'!AA171</f>
        <v>529625.19191725203</v>
      </c>
      <c r="Y5" s="197">
        <f>'2567-อาคาร-หักร้านค้าภายในอาคาร'!AB29+'2567-อาคาร-หักร้านค้าภายในอาคาร'!AB161+'2567-อาคาร-หักร้านค้าภายในอาคาร'!AB167+'2567-อาคาร-หักร้านค้าภายในอาคาร'!AB171</f>
        <v>137841.55000000005</v>
      </c>
      <c r="Z5" s="198">
        <f>'2567-อาคาร-หักร้านค้าภายในอาคาร'!AC29+'2567-อาคาร-หักร้านค้าภายในอาคาร'!AC161+'2567-อาคาร-หักร้านค้าภายในอาคาร'!AC167+'2567-อาคาร-หักร้านค้าภายในอาคาร'!AC171</f>
        <v>587364.29275205778</v>
      </c>
      <c r="AA5" s="197">
        <f>O5+M5+K5+I5+G5+E5+C5+Q5+S5</f>
        <v>1291935.27</v>
      </c>
      <c r="AB5" s="198">
        <f>P5+N5+L5+J5+H5+F5+D5+R5+T5</f>
        <v>5671300.5839684242</v>
      </c>
      <c r="AD5" s="71">
        <f>SUM(C5+E5+G5+I5+K5+M5)</f>
        <v>713897.70999999985</v>
      </c>
      <c r="AE5" s="72">
        <f>SUM(D5+F5+H5+J5+L5+N5)</f>
        <v>3120872.8129707193</v>
      </c>
      <c r="AF5" s="71">
        <f>SUM(U5+W5+Y5)</f>
        <v>424307.18000000005</v>
      </c>
      <c r="AG5" s="161">
        <f>SUM(V5+AA5+Z5)</f>
        <v>2606520.9578727717</v>
      </c>
      <c r="AH5" s="71">
        <f>(AD5+AF5)-AA5</f>
        <v>-153730.38000000012</v>
      </c>
      <c r="AI5" s="89">
        <f>(AE5+AG5)-AB5</f>
        <v>56093.18687506672</v>
      </c>
    </row>
    <row r="6" spans="1:35" x14ac:dyDescent="0.55000000000000004">
      <c r="A6" s="199" t="s">
        <v>82</v>
      </c>
      <c r="B6" s="190"/>
      <c r="C6" s="200"/>
      <c r="D6" s="201"/>
      <c r="E6" s="200"/>
      <c r="F6" s="201"/>
      <c r="G6" s="202"/>
      <c r="H6" s="201"/>
      <c r="I6" s="200"/>
      <c r="J6" s="201"/>
      <c r="K6" s="200"/>
      <c r="L6" s="201"/>
      <c r="M6" s="200"/>
      <c r="N6" s="201"/>
      <c r="O6" s="200"/>
      <c r="P6" s="201"/>
      <c r="Q6" s="200"/>
      <c r="R6" s="201"/>
      <c r="S6" s="200"/>
      <c r="T6" s="201"/>
      <c r="U6" s="202"/>
      <c r="V6" s="201"/>
      <c r="W6" s="202"/>
      <c r="X6" s="201"/>
      <c r="Y6" s="202"/>
      <c r="Z6" s="201"/>
      <c r="AA6" s="202"/>
      <c r="AB6" s="201"/>
      <c r="AD6" s="4"/>
      <c r="AE6" s="4"/>
      <c r="AF6" s="4"/>
      <c r="AG6" s="4"/>
      <c r="AH6" s="4"/>
      <c r="AI6" s="4"/>
    </row>
    <row r="7" spans="1:35" x14ac:dyDescent="0.55000000000000004">
      <c r="A7" s="203">
        <v>1</v>
      </c>
      <c r="B7" s="204" t="s">
        <v>82</v>
      </c>
      <c r="C7" s="197">
        <f>'2567-อาคาร-หักร้านค้าภายในอาคาร'!F45</f>
        <v>26913.16</v>
      </c>
      <c r="D7" s="198">
        <f>'2567-อาคาร-หักร้านค้าภายในอาคาร'!G45</f>
        <v>114599.79286278957</v>
      </c>
      <c r="E7" s="197">
        <f>'2567-อาคาร-หักร้านค้าภายในอาคาร'!H45</f>
        <v>26541.61</v>
      </c>
      <c r="F7" s="198">
        <f>'2567-อาคาร-หักร้านค้าภายในอาคาร'!I45</f>
        <v>116024.223717206</v>
      </c>
      <c r="G7" s="197">
        <f>'2567-อาคาร-หักร้านค้าภายในอาคาร'!J45</f>
        <v>33114.71</v>
      </c>
      <c r="H7" s="198">
        <f>'2567-อาคาร-หักร้านค้าภายในอาคาร'!K45</f>
        <v>144285.80951067369</v>
      </c>
      <c r="I7" s="197">
        <f>'2567-อาคาร-หักร้านค้าภายในอาคาร'!L45</f>
        <v>45677.31</v>
      </c>
      <c r="J7" s="198">
        <f>'2567-อาคาร-หักร้านค้าภายในอาคาร'!M45</f>
        <v>204222.84150054777</v>
      </c>
      <c r="K7" s="197">
        <f>'2567-อาคาร-หักร้านค้าภายในอาคาร'!N45</f>
        <v>45142.59</v>
      </c>
      <c r="L7" s="198">
        <f>'2567-อาคาร-หักร้านค้าภายในอาคาร'!O45</f>
        <v>198077.02010765098</v>
      </c>
      <c r="M7" s="197">
        <f>'2567-อาคาร-หักร้านค้าภายในอาคาร'!P45</f>
        <v>42515.78</v>
      </c>
      <c r="N7" s="198">
        <f>'2567-อาคาร-หักร้านค้าภายในอาคาร'!Q45</f>
        <v>184828.09914631894</v>
      </c>
      <c r="O7" s="197">
        <f>'2567-อาคาร-หักร้านค้าภายในอาคาร'!R45</f>
        <v>40398.57</v>
      </c>
      <c r="P7" s="198">
        <f>'2567-อาคาร-หักร้านค้าภายในอาคาร'!S45</f>
        <v>180567.30374617409</v>
      </c>
      <c r="Q7" s="197">
        <f>'2567-อาคาร-หักร้านค้าภายในอาคาร'!T45</f>
        <v>43453.799999999996</v>
      </c>
      <c r="R7" s="198">
        <f>'2567-อาคาร-หักร้านค้าภายในอาคาร'!U45</f>
        <v>190450.49796292395</v>
      </c>
      <c r="S7" s="197">
        <f>'2567-อาคาร-หักร้านค้าภายในอาคาร'!V45</f>
        <v>44044.5</v>
      </c>
      <c r="T7" s="198">
        <f>'2567-อาคาร-หักร้านค้าภายในอาคาร'!W45</f>
        <v>193034.239003025</v>
      </c>
      <c r="U7" s="197">
        <f>'2567-อาคาร-หักร้านค้าภายในอาคาร'!X45</f>
        <v>40359.300000000003</v>
      </c>
      <c r="V7" s="198">
        <f>'2567-อาคาร-หักร้านค้าภายในอาคาร'!Y45</f>
        <v>177532.23658935699</v>
      </c>
      <c r="W7" s="197">
        <f>'2567-อาคาร-หักร้านค้าภายในอาคาร'!Z45</f>
        <v>31747.61</v>
      </c>
      <c r="X7" s="198">
        <f>'2567-อาคาร-หักร้านค้าภายในอาคาร'!AA45</f>
        <v>138821.52636604721</v>
      </c>
      <c r="Y7" s="197">
        <f>'2567-อาคาร-หักร้านค้าภายในอาคาร'!AB45</f>
        <v>21575.809999999998</v>
      </c>
      <c r="Z7" s="198">
        <f>'2567-อาคาร-หักร้านค้าภายในอาคาร'!AC45</f>
        <v>91941.977977721705</v>
      </c>
      <c r="AA7" s="197">
        <f>O7+M7+K7+I7+G7+E7+C7+Q7+S7</f>
        <v>347802.03</v>
      </c>
      <c r="AB7" s="198">
        <f>P7+N7+L7+J7+H7+F7+D7+R7+T7</f>
        <v>1526089.82755731</v>
      </c>
      <c r="AD7" s="71">
        <f>SUM(C7+E7+G7+I7+K7+M7)</f>
        <v>219905.16</v>
      </c>
      <c r="AE7" s="72">
        <f>SUM(D7+F7+H7+J7+L7+N7)</f>
        <v>962037.78684518696</v>
      </c>
      <c r="AF7" s="71">
        <f>SUM(U7+W7+Y7)</f>
        <v>93682.72</v>
      </c>
      <c r="AG7" s="161">
        <f>SUM(V7+X7+Z7)</f>
        <v>408295.74093312596</v>
      </c>
      <c r="AH7" s="71">
        <f>(AD7+AF7)-AA7</f>
        <v>-34214.150000000023</v>
      </c>
      <c r="AI7" s="89">
        <f>(AE7+AG7)-AB7</f>
        <v>-155756.29977899697</v>
      </c>
    </row>
    <row r="8" spans="1:35" x14ac:dyDescent="0.55000000000000004">
      <c r="A8" s="199" t="s">
        <v>144</v>
      </c>
      <c r="B8" s="190"/>
      <c r="C8" s="200"/>
      <c r="D8" s="201"/>
      <c r="E8" s="200"/>
      <c r="F8" s="201"/>
      <c r="G8" s="202"/>
      <c r="H8" s="201"/>
      <c r="I8" s="202"/>
      <c r="J8" s="201"/>
      <c r="K8" s="202"/>
      <c r="L8" s="201"/>
      <c r="M8" s="202"/>
      <c r="N8" s="201"/>
      <c r="O8" s="202"/>
      <c r="P8" s="201"/>
      <c r="Q8" s="202"/>
      <c r="R8" s="201"/>
      <c r="S8" s="202"/>
      <c r="T8" s="201"/>
      <c r="U8" s="202"/>
      <c r="V8" s="201"/>
      <c r="W8" s="202"/>
      <c r="X8" s="201"/>
      <c r="Y8" s="202"/>
      <c r="Z8" s="201"/>
      <c r="AA8" s="202"/>
      <c r="AB8" s="201"/>
      <c r="AD8" s="4"/>
      <c r="AE8" s="4"/>
      <c r="AF8" s="4"/>
      <c r="AG8" s="4"/>
      <c r="AH8" s="4"/>
      <c r="AI8" s="4"/>
    </row>
    <row r="9" spans="1:35" x14ac:dyDescent="0.55000000000000004">
      <c r="A9" s="203">
        <v>1</v>
      </c>
      <c r="B9" s="204" t="s">
        <v>144</v>
      </c>
      <c r="C9" s="197">
        <f>'2567-อาคาร-หักร้านค้าภายในอาคาร'!F47</f>
        <v>4100</v>
      </c>
      <c r="D9" s="198">
        <f>'2567-อาคาร-หักร้านค้าภายในอาคาร'!G47</f>
        <v>17452.594271000002</v>
      </c>
      <c r="E9" s="197">
        <f>'2567-อาคาร-หักร้านค้าภายในอาคาร'!H47</f>
        <v>6100</v>
      </c>
      <c r="F9" s="198">
        <f>'2567-อาคาร-หักร้านค้าภายในอาคาร'!I47</f>
        <v>26672.888059999997</v>
      </c>
      <c r="G9" s="197">
        <f>'2567-อาคาร-หักร้านค้าภายในอาคาร'!J47</f>
        <v>5700</v>
      </c>
      <c r="H9" s="198">
        <f>'2567-อาคาร-หักร้านค้าภายในอาคาร'!K47</f>
        <v>24826.210179000002</v>
      </c>
      <c r="I9" s="197">
        <f>'2567-อาคาร-หักร้านค้าภายในอาคาร'!L47</f>
        <v>4025</v>
      </c>
      <c r="J9" s="198">
        <f>'2567-อาคาร-หักร้านค้าภายในอาคาร'!M47</f>
        <v>17997.720604499998</v>
      </c>
      <c r="K9" s="197">
        <f>'2567-อาคาร-หักร้านค้าภายในอาคาร'!N47</f>
        <v>5198</v>
      </c>
      <c r="L9" s="198">
        <f>'2567-อาคาร-หักร้านค้าภายในอาคาร'!O47</f>
        <v>22802.684642199998</v>
      </c>
      <c r="M9" s="197">
        <f>'2567-อาคาร-หักร้านค้าภายในอาคาร'!P47</f>
        <v>5700</v>
      </c>
      <c r="N9" s="198">
        <f>'2567-อาคาร-หักร้านค้าภายในอาคาร'!Q47</f>
        <v>24772.319985000002</v>
      </c>
      <c r="O9" s="197">
        <f>'2567-อาคาร-หักร้านค้าภายในอาคาร'!R47</f>
        <v>9200</v>
      </c>
      <c r="P9" s="198">
        <f>'2567-อาคาร-หักร้านค้าภายในอาคาร'!S47</f>
        <v>41118.784796</v>
      </c>
      <c r="Q9" s="197">
        <f>'2567-อาคาร-หักร้านค้าภายในอาคาร'!T47</f>
        <v>2200</v>
      </c>
      <c r="R9" s="198">
        <f>'2567-อาคาร-หักร้านค้าภายในอาคาร'!U47</f>
        <v>9645.880486</v>
      </c>
      <c r="S9" s="197">
        <f>'2567-อาคาร-หักร้านค้าภายในอาคาร'!V47</f>
        <v>4650</v>
      </c>
      <c r="T9" s="198">
        <f>'2567-อาคาร-หักร้านค้าภายในอาคาร'!W47</f>
        <v>20388.016186500001</v>
      </c>
      <c r="U9" s="197">
        <f>'2567-อาคาร-หักร้านค้าภายในอาคาร'!X47</f>
        <v>4250</v>
      </c>
      <c r="V9" s="198">
        <f>'2567-อาคาร-หักร้านค้าภายในอาคาร'!Y47</f>
        <v>18691.329957500002</v>
      </c>
      <c r="W9" s="197">
        <f>'2567-อาคาร-หักร้านค้าภายในอาคาร'!Z47</f>
        <v>3650</v>
      </c>
      <c r="X9" s="198">
        <f>'2567-อาคาร-หักร้านค้าภายในอาคาร'!AA47</f>
        <v>15967.470748000002</v>
      </c>
      <c r="Y9" s="197">
        <f>'2567-อาคาร-หักร้านค้าภายในอาคาร'!AB47</f>
        <v>332</v>
      </c>
      <c r="Z9" s="198">
        <f>'2567-อาคาร-หักร้านค้าภายในอาคาร'!AC47</f>
        <v>1415.0173892400001</v>
      </c>
      <c r="AA9" s="197">
        <f>O9+M9+K9+I9+G9+E9+C9+Q9+S9</f>
        <v>46873</v>
      </c>
      <c r="AB9" s="198">
        <f>P9+N9+L9+J9+H9+F9+D9+R9+T9</f>
        <v>205677.09921019999</v>
      </c>
      <c r="AD9" s="71">
        <f>SUM(C9+E9+G9+I9+K9+M9)</f>
        <v>30823</v>
      </c>
      <c r="AE9" s="72">
        <f>SUM(D9+F9+H9+J9+L9+N9)</f>
        <v>134524.41774169999</v>
      </c>
      <c r="AF9" s="71">
        <f>SUM(U9+W9+Y9)</f>
        <v>8232</v>
      </c>
      <c r="AG9" s="161">
        <f>SUM(V9+X9+Z9)</f>
        <v>36073.818094740003</v>
      </c>
      <c r="AH9" s="71">
        <f>(AD9+AF9)-AA9</f>
        <v>-7818</v>
      </c>
      <c r="AI9" s="89">
        <f>(AE9+AG9)-AB9</f>
        <v>-35078.863373759988</v>
      </c>
    </row>
    <row r="10" spans="1:35" x14ac:dyDescent="0.55000000000000004">
      <c r="A10" s="199" t="s">
        <v>146</v>
      </c>
      <c r="B10" s="190"/>
      <c r="C10" s="200"/>
      <c r="D10" s="335"/>
      <c r="E10" s="200"/>
      <c r="F10" s="335"/>
      <c r="G10" s="200"/>
      <c r="H10" s="335"/>
      <c r="I10" s="200"/>
      <c r="J10" s="335"/>
      <c r="K10" s="200"/>
      <c r="L10" s="335"/>
      <c r="M10" s="200"/>
      <c r="N10" s="335"/>
      <c r="O10" s="200"/>
      <c r="P10" s="335"/>
      <c r="Q10" s="200"/>
      <c r="R10" s="335"/>
      <c r="S10" s="200"/>
      <c r="T10" s="335"/>
      <c r="U10" s="200"/>
      <c r="V10" s="335"/>
      <c r="W10" s="200"/>
      <c r="X10" s="205"/>
      <c r="Y10" s="200"/>
      <c r="Z10" s="205"/>
      <c r="AA10" s="202"/>
      <c r="AB10" s="201"/>
      <c r="AD10" s="4"/>
      <c r="AE10" s="4"/>
      <c r="AF10" s="4"/>
      <c r="AG10" s="4"/>
      <c r="AH10" s="4"/>
      <c r="AI10" s="4"/>
    </row>
    <row r="11" spans="1:35" x14ac:dyDescent="0.55000000000000004">
      <c r="A11" s="203">
        <v>1</v>
      </c>
      <c r="B11" s="204" t="s">
        <v>146</v>
      </c>
      <c r="C11" s="197">
        <f>'2567-อาคาร-หักร้านค้าภายในอาคาร'!F49</f>
        <v>1374</v>
      </c>
      <c r="D11" s="198">
        <f>'2567-อาคาร-หักร้านค้าภายในอาคาร'!G49</f>
        <v>5848.74744594</v>
      </c>
      <c r="E11" s="197">
        <f>'2567-อาคาร-หักร้านค้าภายในอาคาร'!H49</f>
        <v>3485</v>
      </c>
      <c r="F11" s="198">
        <f>'2567-อาคาร-หักร้านค้าภายในอาคาร'!I49</f>
        <v>15238.527031</v>
      </c>
      <c r="G11" s="197">
        <f>'2567-อาคาร-หักร้านค้าภายในอาคาร'!J49</f>
        <v>3111</v>
      </c>
      <c r="H11" s="198">
        <f>'2567-อาคาร-หักร้านค้าภายในอาคาร'!K49</f>
        <v>13549.884187170001</v>
      </c>
      <c r="I11" s="197">
        <f>'2567-อาคาร-หักร้านค้าภายในอาคาร'!L49</f>
        <v>2521</v>
      </c>
      <c r="J11" s="198">
        <f>'2567-อาคาร-หักร้านค้าภายในอาคาร'!M49</f>
        <v>11272.609600979999</v>
      </c>
      <c r="K11" s="197">
        <f>'2567-อาคาร-หักร้านค้าภายในอาคาร'!N49</f>
        <v>1982</v>
      </c>
      <c r="L11" s="198">
        <f>'2567-อาคาร-หักร้านค้าภายในอาคาร'!O49</f>
        <v>8694.6750597999999</v>
      </c>
      <c r="M11" s="197">
        <f>'2567-อาคาร-หักร้านค้าภายในอาคาร'!P49</f>
        <v>1231</v>
      </c>
      <c r="N11" s="198">
        <f>'2567-อาคาร-หักร้านค้าภายในอาคาร'!Q49</f>
        <v>5349.9519125500001</v>
      </c>
      <c r="O11" s="197">
        <f>'2567-อาคาร-หักร้านค้าภายในอาคาร'!R49</f>
        <v>3307</v>
      </c>
      <c r="P11" s="198">
        <f>'2567-อาคาร-หักร้านค้าภายในอาคาร'!S49</f>
        <v>14780.415360909999</v>
      </c>
      <c r="Q11" s="197">
        <f>'2567-อาคาร-หักร้านค้าภายในอาคาร'!T49</f>
        <v>2899</v>
      </c>
      <c r="R11" s="198">
        <f>'2567-อาคาร-หักร้านค้าภายในอาคาร'!U49</f>
        <v>12710.63978587</v>
      </c>
      <c r="S11" s="197">
        <f>'2567-อาคาร-หักร้านค้าภายในอาคาร'!V49</f>
        <v>3765</v>
      </c>
      <c r="T11" s="198">
        <f>'2567-อาคาร-หักร้านค้าภายในอาคาร'!W49</f>
        <v>16507.716331650001</v>
      </c>
      <c r="U11" s="197">
        <f>'2567-อาคาร-หักร้านค้าภายในอาคาร'!X49</f>
        <v>3865</v>
      </c>
      <c r="V11" s="198">
        <f>'2567-อาคาร-หักร้านค้าภายในอาคาร'!Y49</f>
        <v>16998.115361350003</v>
      </c>
      <c r="W11" s="197">
        <f>'2567-อาคาร-หักร้านค้าภายในอาคาร'!Z49</f>
        <v>3121</v>
      </c>
      <c r="X11" s="198">
        <f>'2567-อาคาร-หักร้านค้าภายในอาคาร'!AA49</f>
        <v>13653.28115192</v>
      </c>
      <c r="Y11" s="197">
        <f>'2567-อาคาร-หักร้านค้าภายในอาคาร'!AB49</f>
        <v>6920</v>
      </c>
      <c r="Z11" s="198">
        <f>'2567-อาคาร-หักร้านค้าภายในอาคาร'!AC49</f>
        <v>29493.735944400003</v>
      </c>
      <c r="AA11" s="197">
        <f>O11+M11+K11+I11+G11+E11+C11+Q11+S11</f>
        <v>23675</v>
      </c>
      <c r="AB11" s="198">
        <f>P11+N11+L11+J11+H11+F11+D11+R11+T11</f>
        <v>103953.16671587</v>
      </c>
      <c r="AD11" s="71">
        <f>SUM(C11+E11+G11+I11+K11+M11)</f>
        <v>13704</v>
      </c>
      <c r="AE11" s="72">
        <f>SUM(D11+F11+H11+J11+L11+N11)</f>
        <v>59954.395237439996</v>
      </c>
      <c r="AF11" s="71">
        <f>SUM(U11+W11+Y11)</f>
        <v>13906</v>
      </c>
      <c r="AG11" s="161">
        <f>SUM(V11+X11+Z11)</f>
        <v>60145.132457670006</v>
      </c>
      <c r="AH11" s="71">
        <f>(AD11+AF11)-AA11</f>
        <v>3935</v>
      </c>
      <c r="AI11" s="89">
        <f>(AE11+AG11)-AB11</f>
        <v>16146.360979240009</v>
      </c>
    </row>
    <row r="12" spans="1:35" x14ac:dyDescent="0.55000000000000004">
      <c r="A12" s="189" t="s">
        <v>148</v>
      </c>
      <c r="B12" s="190"/>
      <c r="C12" s="200"/>
      <c r="D12" s="201"/>
      <c r="E12" s="200"/>
      <c r="F12" s="201"/>
      <c r="G12" s="202"/>
      <c r="H12" s="201"/>
      <c r="I12" s="202"/>
      <c r="J12" s="201"/>
      <c r="K12" s="202"/>
      <c r="L12" s="201"/>
      <c r="M12" s="202"/>
      <c r="N12" s="201"/>
      <c r="O12" s="202"/>
      <c r="P12" s="201"/>
      <c r="Q12" s="202"/>
      <c r="R12" s="201"/>
      <c r="S12" s="202"/>
      <c r="T12" s="201"/>
      <c r="U12" s="202"/>
      <c r="V12" s="201"/>
      <c r="W12" s="202"/>
      <c r="X12" s="201"/>
      <c r="Y12" s="202"/>
      <c r="Z12" s="201"/>
      <c r="AA12" s="202"/>
      <c r="AB12" s="201"/>
      <c r="AD12" s="4"/>
      <c r="AE12" s="4"/>
      <c r="AF12" s="4"/>
      <c r="AG12" s="4"/>
      <c r="AH12" s="4"/>
      <c r="AI12" s="4"/>
    </row>
    <row r="13" spans="1:35" x14ac:dyDescent="0.55000000000000004">
      <c r="A13" s="203">
        <v>1</v>
      </c>
      <c r="B13" s="204" t="s">
        <v>148</v>
      </c>
      <c r="C13" s="197">
        <f>'2567-อาคาร-หักร้านค้าภายในอาคาร'!F62</f>
        <v>90142.000000000044</v>
      </c>
      <c r="D13" s="198">
        <f>'2567-อาคาร-หักร้านค้าภายในอาคาร'!G62</f>
        <v>383719.60031122016</v>
      </c>
      <c r="E13" s="197">
        <f>'2567-อาคาร-หักร้านค้าภายในอาคาร'!H62</f>
        <v>93414</v>
      </c>
      <c r="F13" s="198">
        <f>'2567-อาคาร-หักร้านค้าภายในอาคาร'!I62</f>
        <v>408453.68255639996</v>
      </c>
      <c r="G13" s="197">
        <f>'2567-อาคาร-หักร้านค้าภายในอาคาร'!J62</f>
        <v>79842</v>
      </c>
      <c r="H13" s="198">
        <f>'2567-อาคาร-หักร้านค้าภายในอาคาร'!K62</f>
        <v>347761.99821614003</v>
      </c>
      <c r="I13" s="197">
        <f>'2567-อาคาร-หักร้านค้าภายในอาคาร'!L62</f>
        <v>28620</v>
      </c>
      <c r="J13" s="198">
        <f>'2567-อาคาร-หักร้านค้าภายในอาคาร'!M62</f>
        <v>127971.15458399999</v>
      </c>
      <c r="K13" s="197">
        <f>'2567-อาคาร-หักร้านค้าภายในอาคาร'!N62</f>
        <v>24960</v>
      </c>
      <c r="L13" s="198">
        <f>'2567-อาคาร-หักร้านค้าภายในอาคาร'!O62</f>
        <v>109500.66210199999</v>
      </c>
      <c r="M13" s="197">
        <f>'2567-อาคาร-หักร้านค้าภายในอาคาร'!P62</f>
        <v>36593</v>
      </c>
      <c r="N13" s="198">
        <f>'2567-อาคาร-หักร้านค้าภายในอาคาร'!Q62</f>
        <v>159040.39418165002</v>
      </c>
      <c r="O13" s="197">
        <f>'2567-อาคาร-หักร้านค้าภายในอาคาร'!R62</f>
        <v>125329.99999999991</v>
      </c>
      <c r="P13" s="198">
        <f>'2567-อาคาร-หักร้านค้าภายในอาคาร'!S62</f>
        <v>560155.47135789949</v>
      </c>
      <c r="Q13" s="197">
        <f>'2567-อาคาร-หักร้านค้าภายในอาคาร'!T62</f>
        <v>124476.00000000009</v>
      </c>
      <c r="R13" s="198">
        <f>'2567-อาคาร-หักร้านค้าภายในอาคาร'!U62</f>
        <v>545752.51042768033</v>
      </c>
      <c r="S13" s="197">
        <f>'2567-อาคาร-หักร้านค้าภายในอาคาร'!V62</f>
        <v>127088</v>
      </c>
      <c r="T13" s="198">
        <f>'2567-อาคาร-หักร้านค้าภายในอาคาร'!W62</f>
        <v>557207.26367987995</v>
      </c>
      <c r="U13" s="197">
        <f>'2567-อาคาร-หักร้านค้าภายในอาคาร'!X62</f>
        <v>125146</v>
      </c>
      <c r="V13" s="198">
        <f>'2567-อาคาร-หักร้านค้าภายในอาคาร'!Y62</f>
        <v>550392.60893554008</v>
      </c>
      <c r="W13" s="197">
        <f>'2567-อาคาร-หักร้านค้าภายในอาคาร'!Z62</f>
        <v>73453.000000000044</v>
      </c>
      <c r="X13" s="198">
        <f>'2567-อาคาร-หักร้านค้าภายในอาคาร'!AA62</f>
        <v>321321.18121976021</v>
      </c>
      <c r="Y13" s="197">
        <f>'2567-อาคาร-หักร้านค้าภายในอาคาร'!AB62</f>
        <v>87715</v>
      </c>
      <c r="Z13" s="198">
        <f>'2567-อาคาร-หักร้านค้าภายในอาคาร'!AC62</f>
        <v>373845.95035755006</v>
      </c>
      <c r="AA13" s="197">
        <f>O13+M13+K13+I13+G13+E13+C13+Q13+S13</f>
        <v>730465</v>
      </c>
      <c r="AB13" s="198">
        <f>P13+N13+L13+J13+H13+F13+D13+R13+T13</f>
        <v>3199562.73741687</v>
      </c>
      <c r="AD13" s="71">
        <f>SUM(C13+E13+G13+I13+K13+M13)</f>
        <v>353571.00000000006</v>
      </c>
      <c r="AE13" s="72">
        <f>SUM(D13+F13+H13+J13+L13+N13)</f>
        <v>1536447.4919514102</v>
      </c>
      <c r="AF13" s="71">
        <f>SUM(U13+W13+Y13)</f>
        <v>286314.00000000006</v>
      </c>
      <c r="AG13" s="161">
        <f>SUM(V13+X13+Z13)</f>
        <v>1245559.7405128502</v>
      </c>
      <c r="AH13" s="71">
        <f>(AD13+AF13)-AA13</f>
        <v>-90579.999999999884</v>
      </c>
      <c r="AI13" s="89">
        <f>(AE13+AG13)-AB13</f>
        <v>-417555.50495260954</v>
      </c>
    </row>
    <row r="14" spans="1:35" x14ac:dyDescent="0.55000000000000004">
      <c r="A14" s="199" t="s">
        <v>77</v>
      </c>
      <c r="B14" s="190"/>
      <c r="C14" s="200"/>
      <c r="D14" s="335"/>
      <c r="E14" s="200"/>
      <c r="F14" s="335"/>
      <c r="G14" s="200"/>
      <c r="H14" s="335"/>
      <c r="I14" s="200"/>
      <c r="J14" s="335"/>
      <c r="K14" s="200"/>
      <c r="L14" s="335"/>
      <c r="M14" s="200"/>
      <c r="N14" s="335"/>
      <c r="O14" s="200"/>
      <c r="P14" s="335"/>
      <c r="Q14" s="200"/>
      <c r="R14" s="335"/>
      <c r="S14" s="200"/>
      <c r="T14" s="335"/>
      <c r="U14" s="200"/>
      <c r="V14" s="335"/>
      <c r="W14" s="200"/>
      <c r="X14" s="205"/>
      <c r="Y14" s="200"/>
      <c r="Z14" s="205"/>
      <c r="AA14" s="202"/>
      <c r="AB14" s="201"/>
      <c r="AD14" s="4"/>
      <c r="AE14" s="4"/>
      <c r="AF14" s="4"/>
      <c r="AG14" s="4"/>
      <c r="AH14" s="4"/>
      <c r="AI14" s="4"/>
    </row>
    <row r="15" spans="1:35" x14ac:dyDescent="0.55000000000000004">
      <c r="A15" s="203">
        <v>1</v>
      </c>
      <c r="B15" s="204" t="s">
        <v>77</v>
      </c>
      <c r="C15" s="197">
        <f>'2567-อาคาร-หักร้านค้าภายในอาคาร'!F67</f>
        <v>9831.8999999999942</v>
      </c>
      <c r="D15" s="198">
        <f>'2567-อาคาร-หักร้านค้าภายในอาคาร'!G67</f>
        <v>41879.53550322997</v>
      </c>
      <c r="E15" s="197">
        <f>'2567-อาคาร-หักร้านค้าภายในอาคาร'!H67</f>
        <v>20023.450000000052</v>
      </c>
      <c r="F15" s="198">
        <f>'2567-อาคาร-หักร้านค้าภายในอาคาร'!I67</f>
        <v>87510.048072200239</v>
      </c>
      <c r="G15" s="197">
        <f>'2567-อาคาร-หักร้านค้าภายในอาคาร'!J67</f>
        <v>9635.7999999999811</v>
      </c>
      <c r="H15" s="198">
        <f>'2567-อาคาร-หักร้านค้าภายในอาคาร'!K67</f>
        <v>42005.029733199917</v>
      </c>
      <c r="I15" s="197">
        <f>'2567-อาคาร-หักร้านค้าภายในอาคาร'!L67</f>
        <v>7392.32</v>
      </c>
      <c r="J15" s="198">
        <f>'2567-อาคาร-หักร้านค้าภายในอาคาร'!M67</f>
        <v>33043.670399999995</v>
      </c>
      <c r="K15" s="197">
        <f>'2567-อาคาร-หักร้านค้าภายในอาคาร'!N67</f>
        <v>20859.07999999998</v>
      </c>
      <c r="L15" s="198">
        <f>'2567-อาคาร-หักร้านค้าภายในอาคาร'!O67</f>
        <v>91571.361199999912</v>
      </c>
      <c r="M15" s="197">
        <f>'2567-อาคาร-หักร้านค้าภายในอาคาร'!P67</f>
        <v>13828.780000000021</v>
      </c>
      <c r="N15" s="198">
        <f>'2567-อาคาร-หักร้านค้าภายในอาคาร'!Q67</f>
        <v>60155.193000000087</v>
      </c>
      <c r="O15" s="197">
        <f>'2567-อาคาร-หักร้านค้าภายในอาคาร'!R67</f>
        <v>19757.450000000004</v>
      </c>
      <c r="P15" s="198">
        <f>'2567-อาคาร-หักร้านค้าภายในอาคาร'!S67</f>
        <v>88315.801500000016</v>
      </c>
      <c r="Q15" s="197">
        <f>'2567-อาคาร-หักร้านค้าภายในอาคาร'!T67</f>
        <v>12086.129999999988</v>
      </c>
      <c r="R15" s="198">
        <f>'2567-อาคาร-หักร้านค้าภายในอาคาร'!U67</f>
        <v>52937.24939999995</v>
      </c>
      <c r="S15" s="197">
        <f>'2567-อาคาร-หักร้านค้าภายในอาคาร'!V67</f>
        <v>8292.9900000000143</v>
      </c>
      <c r="T15" s="198">
        <f>'2567-อาคาร-หักร้านค้าภายในอาคาร'!W67</f>
        <v>36323.296200000063</v>
      </c>
      <c r="U15" s="197">
        <f>'2567-อาคาร-หักร้านค้าภายในอาคาร'!X67</f>
        <v>16508</v>
      </c>
      <c r="V15" s="198">
        <f>'2567-อาคาร-หักร้านค้าภายในอาคาร'!Y67</f>
        <v>72635.200000000012</v>
      </c>
      <c r="W15" s="197">
        <f>'2567-อาคาร-หักร้านค้าภายในอาคาร'!Z67</f>
        <v>7603.9999999999773</v>
      </c>
      <c r="X15" s="198">
        <f>'2567-อาคาร-หักร้านค้าภายในอาคาร'!AA67</f>
        <v>33229.479999999901</v>
      </c>
      <c r="Y15" s="197">
        <f>'2567-อาคาร-หักร้านค้าภายในอาคาร'!AB67</f>
        <v>5717</v>
      </c>
      <c r="Z15" s="198">
        <f>'2567-อาคาร-หักร้านค้าภายในอาคาร'!AC67</f>
        <v>24354.42</v>
      </c>
      <c r="AA15" s="197">
        <f>O15+M15+K15+I15+G15+E15+C15+Q15+S15</f>
        <v>121707.90000000005</v>
      </c>
      <c r="AB15" s="198">
        <f>P15+N15+L15+J15+H15+F15+D15+R15+T15</f>
        <v>533741.18500863016</v>
      </c>
      <c r="AD15" s="71">
        <f>SUM(C15+E15+G15+I15+K15+M15)</f>
        <v>81571.330000000016</v>
      </c>
      <c r="AE15" s="72">
        <f>SUM(D15+F15+H15+J15+L15+N15)</f>
        <v>356164.83790863014</v>
      </c>
      <c r="AF15" s="71">
        <f>SUM(U15+W15+Y15)</f>
        <v>29828.999999999978</v>
      </c>
      <c r="AG15" s="161">
        <f>SUM(V15+X15+Z15)</f>
        <v>130219.0999999999</v>
      </c>
      <c r="AH15" s="71">
        <f>(AD15+AF15)-AA15</f>
        <v>-10307.570000000065</v>
      </c>
      <c r="AI15" s="89">
        <f>(AE15+AG15)-AB15</f>
        <v>-47357.247100000095</v>
      </c>
    </row>
    <row r="16" spans="1:35" x14ac:dyDescent="0.55000000000000004">
      <c r="A16" s="199" t="s">
        <v>162</v>
      </c>
      <c r="B16" s="190"/>
      <c r="C16" s="200"/>
      <c r="D16" s="335"/>
      <c r="E16" s="200"/>
      <c r="F16" s="335"/>
      <c r="G16" s="200"/>
      <c r="H16" s="335"/>
      <c r="I16" s="200"/>
      <c r="J16" s="335"/>
      <c r="K16" s="200"/>
      <c r="L16" s="335"/>
      <c r="M16" s="200"/>
      <c r="N16" s="335"/>
      <c r="O16" s="200"/>
      <c r="P16" s="335"/>
      <c r="Q16" s="200"/>
      <c r="R16" s="335"/>
      <c r="S16" s="200"/>
      <c r="T16" s="335"/>
      <c r="U16" s="200"/>
      <c r="V16" s="335"/>
      <c r="W16" s="200"/>
      <c r="X16" s="205"/>
      <c r="Y16" s="200"/>
      <c r="Z16" s="205"/>
      <c r="AA16" s="202"/>
      <c r="AB16" s="201"/>
      <c r="AD16" s="4"/>
      <c r="AE16" s="4"/>
      <c r="AF16" s="4"/>
      <c r="AG16" s="4"/>
      <c r="AH16" s="4"/>
      <c r="AI16" s="4"/>
    </row>
    <row r="17" spans="1:35" x14ac:dyDescent="0.55000000000000004">
      <c r="A17" s="203">
        <v>1</v>
      </c>
      <c r="B17" s="204" t="s">
        <v>162</v>
      </c>
      <c r="C17" s="197">
        <f>'2567-อาคาร-หักร้านค้าภายในอาคาร'!F69</f>
        <v>2452.2800000000002</v>
      </c>
      <c r="D17" s="198">
        <f>'2567-อาคาร-หักร้านค้าภายในอาคาร'!G69</f>
        <v>10438.694604606801</v>
      </c>
      <c r="E17" s="197">
        <f>'2567-อาคาร-หักร้านค้าภายในอาคาร'!H69</f>
        <v>2746.24</v>
      </c>
      <c r="F17" s="198">
        <f>'2567-อาคาร-หักร้านค้าภายในอาคาร'!I69</f>
        <v>12008.221656703998</v>
      </c>
      <c r="G17" s="197">
        <f>'2567-อาคาร-หักร้านค้าภายในอาคาร'!J69</f>
        <v>3193.56</v>
      </c>
      <c r="H17" s="198">
        <f>'2567-อาคาร-หักร้านค้าภายในอาคาร'!K69</f>
        <v>13909.472241973201</v>
      </c>
      <c r="I17" s="197">
        <f>'2567-อาคาร-หักร้านค้าภายในอาคาร'!L69</f>
        <v>2793.13</v>
      </c>
      <c r="J17" s="198">
        <f>'2567-อาคาร-หักร้านค้าภายในอาคาร'!M69</f>
        <v>12489.4343731794</v>
      </c>
      <c r="K17" s="197">
        <f>'2567-อาคาร-หักร้านค้าภายในอาคาร'!N69</f>
        <v>3349.38</v>
      </c>
      <c r="L17" s="198">
        <f>'2567-อาคาร-หักร้านค้าภายในอาคาร'!O69</f>
        <v>14693.123487282</v>
      </c>
      <c r="M17" s="197">
        <f>'2567-อาคาร-หักร้านค้าภายในอาคาร'!P69</f>
        <v>2495.44</v>
      </c>
      <c r="N17" s="198">
        <f>'2567-อาคาร-หักร้านค้าภายในอาคาร'!Q69</f>
        <v>10845.234769012</v>
      </c>
      <c r="O17" s="197">
        <f>'2567-อาคาร-หักร้านค้าภายในอาคาร'!R69</f>
        <v>6835.62</v>
      </c>
      <c r="P17" s="198">
        <f>'2567-อาคาร-หักร้านค้าภายในอาคาร'!S69</f>
        <v>30551.346492090597</v>
      </c>
      <c r="Q17" s="197">
        <f>'2567-อาคาร-หักร้านค้าภายในอาคาร'!T69</f>
        <v>5368.47</v>
      </c>
      <c r="R17" s="198">
        <f>'2567-อาคาร-หักร้านค้าภายในอาคาร'!U69</f>
        <v>23538.0090966711</v>
      </c>
      <c r="S17" s="197">
        <f>'2567-อาคาร-หักร้านค้าภายในอาคาร'!V69</f>
        <v>5704</v>
      </c>
      <c r="T17" s="198">
        <f>'2567-อาคาร-หักร้านค้าภายในอาคาร'!W69</f>
        <v>25009.29985544</v>
      </c>
      <c r="U17" s="197">
        <f>'2567-อาคาร-หักร้านค้าภายในอาคาร'!X69+'2567-อาคาร-หักร้านค้าภายในอาคาร'!X175</f>
        <v>5013.09</v>
      </c>
      <c r="V17" s="198">
        <f>'2567-อาคาร-หักร้านค้าภายในอาคาร'!Y69+'2567-อาคาร-หักร้านค้าภายในอาคาร'!Y175</f>
        <v>22047.369246269103</v>
      </c>
      <c r="W17" s="197">
        <f>'2567-อาคาร-หักร้านค้าภายในอาคาร'!Z69+'2567-อาคาร-หักร้านค้าภายในอาคาร'!Z175</f>
        <v>9215.66</v>
      </c>
      <c r="X17" s="198">
        <f>'2567-อาคาร-หักร้านค้าภายในอาคาร'!AA69+'2567-อาคาร-หักร้านค้าภายในอาคาร'!AA175</f>
        <v>40285.074664043197</v>
      </c>
      <c r="Y17" s="197">
        <f>'2567-อาคาร-หักร้านค้าภายในอาคาร'!AB69+'2567-อาคาร-หักร้านค้าภายในอาคาร'!AB175</f>
        <v>2588.16</v>
      </c>
      <c r="Z17" s="198">
        <f>'2567-อาคาร-หักร้านค้าภายในอาคาร'!AC69+'2567-อาคาร-หักร้านค้าภายในอาคาร'!AC175</f>
        <v>11030.4835716012</v>
      </c>
      <c r="AA17" s="197">
        <f>O17+M17+K17+I17+G17+E17+C17+Q17+S17</f>
        <v>34938.120000000003</v>
      </c>
      <c r="AB17" s="198">
        <f>P17+N17+L17+J17+H17+F17+D17+R17+T17</f>
        <v>153482.83657695909</v>
      </c>
      <c r="AD17" s="71">
        <f>SUM(C17+E17+G17+I17+K17+M17)</f>
        <v>17030.03</v>
      </c>
      <c r="AE17" s="72">
        <f>SUM(D17+F17+H17+J17+L17+N17)</f>
        <v>74384.181132757396</v>
      </c>
      <c r="AF17" s="71">
        <f>SUM(U17+W17+Y17)</f>
        <v>16816.91</v>
      </c>
      <c r="AG17" s="161">
        <f>SUM(V17+X17+Z17)</f>
        <v>73362.927481913503</v>
      </c>
      <c r="AH17" s="71">
        <f>(AD17+AF17)-AA17</f>
        <v>-1091.1800000000003</v>
      </c>
      <c r="AI17" s="89">
        <f>(AE17+AG17)-AB17</f>
        <v>-5735.7279622881906</v>
      </c>
    </row>
    <row r="18" spans="1:35" x14ac:dyDescent="0.55000000000000004">
      <c r="A18" s="199" t="s">
        <v>265</v>
      </c>
      <c r="B18" s="190"/>
      <c r="C18" s="200"/>
      <c r="D18" s="335"/>
      <c r="E18" s="200"/>
      <c r="F18" s="335"/>
      <c r="G18" s="200"/>
      <c r="H18" s="335"/>
      <c r="I18" s="200"/>
      <c r="J18" s="335"/>
      <c r="K18" s="200"/>
      <c r="L18" s="335"/>
      <c r="M18" s="200"/>
      <c r="N18" s="335"/>
      <c r="O18" s="200"/>
      <c r="P18" s="335"/>
      <c r="Q18" s="200"/>
      <c r="R18" s="335"/>
      <c r="S18" s="200"/>
      <c r="T18" s="335"/>
      <c r="U18" s="200"/>
      <c r="V18" s="335"/>
      <c r="W18" s="200"/>
      <c r="X18" s="205"/>
      <c r="Y18" s="200"/>
      <c r="Z18" s="205"/>
      <c r="AA18" s="202"/>
      <c r="AB18" s="201"/>
      <c r="AD18" s="4"/>
      <c r="AE18" s="4"/>
      <c r="AF18" s="4"/>
      <c r="AG18" s="4"/>
      <c r="AH18" s="4"/>
      <c r="AI18" s="4"/>
    </row>
    <row r="19" spans="1:35" x14ac:dyDescent="0.55000000000000004">
      <c r="A19" s="195">
        <v>1</v>
      </c>
      <c r="B19" s="206" t="s">
        <v>265</v>
      </c>
      <c r="C19" s="207">
        <f>'2567-อาคาร-หักร้านค้าภายในอาคาร'!F73</f>
        <v>21579.68</v>
      </c>
      <c r="D19" s="208">
        <f>'2567-อาคาร-หักร้านค้าภายในอาคาร'!G73</f>
        <v>91872.610634100798</v>
      </c>
      <c r="E19" s="207">
        <f>'2567-อาคาร-หักร้านค้าภายในอาคาร'!H73</f>
        <v>25440.769999999946</v>
      </c>
      <c r="F19" s="208">
        <f>'2567-อาคาร-หักร้านค้าภายในอาคาร'!I73</f>
        <v>111227.42543354176</v>
      </c>
      <c r="G19" s="207">
        <f>'2567-อาคาร-หักร้านค้าภายในอาคาร'!J73</f>
        <v>39733.140000000058</v>
      </c>
      <c r="H19" s="208">
        <f>'2567-อาคาร-หักร้านค้าภายในอาคาร'!K73</f>
        <v>173097.16591427603</v>
      </c>
      <c r="I19" s="207">
        <f>'2567-อาคาร-หักร้านค้าภายในอาคาร'!L73</f>
        <v>29659.129999999997</v>
      </c>
      <c r="J19" s="208">
        <f>'2567-อาคาร-หักร้านค้าภายในอาคาร'!M73</f>
        <v>132607.84646825938</v>
      </c>
      <c r="K19" s="207">
        <f>'2567-อาคาร-หักร้านค้าภายในอาคาร'!N73</f>
        <v>43108.35</v>
      </c>
      <c r="L19" s="208">
        <f>'2567-อาคาร-หักร้านค้าภายในอาคาร'!O73</f>
        <v>189145.74339781498</v>
      </c>
      <c r="M19" s="207">
        <f>'2567-อาคาร-หักร้านค้าภายในอาคาร'!P73</f>
        <v>30362.3</v>
      </c>
      <c r="N19" s="208">
        <f>'2567-อาคาร-หักร้านค้าภายในอาคาร'!Q73</f>
        <v>131976.681256415</v>
      </c>
      <c r="O19" s="207">
        <f>'2567-อาคาร-หักร้านค้าภายในอาคาร'!R73</f>
        <v>47886.02</v>
      </c>
      <c r="P19" s="208">
        <f>'2567-อาคาร-หักร้านค้าภายในอาคาร'!S73</f>
        <v>214029.82656984258</v>
      </c>
      <c r="Q19" s="207">
        <f>'2567-อาคาร-หักร้านค้าภายในอาคาร'!T73</f>
        <v>47866.01</v>
      </c>
      <c r="R19" s="208">
        <f>'2567-อาคาร-หักร้านค้าภายในอาคาร'!U73</f>
        <v>209814.20271349131</v>
      </c>
      <c r="S19" s="207">
        <f>'2567-อาคาร-หักร้านค้าภายในอาคาร'!V73</f>
        <v>45431.81</v>
      </c>
      <c r="T19" s="208">
        <f>'2567-อาคาร-หักร้านค้าภายในอาคาร'!W73</f>
        <v>199146.49419179407</v>
      </c>
      <c r="U19" s="207">
        <f>'2567-อาคาร-หักร้านค้าภายในอาคาร'!X73</f>
        <v>47413.79</v>
      </c>
      <c r="V19" s="208">
        <f>'2567-อาคาร-หักร้านค้าภายในอาคาร'!Y73</f>
        <v>208544.75949626212</v>
      </c>
      <c r="W19" s="207">
        <f>'2567-อาคาร-หักร้านค้าภายในอาคาร'!Z73</f>
        <v>27751.56</v>
      </c>
      <c r="X19" s="208">
        <f>'2567-อาคาร-หักร้านค้าภายในอาคาร'!AA73</f>
        <v>121365.68752125121</v>
      </c>
      <c r="Y19" s="207">
        <f>'2567-อาคาร-หักร้านค้าภายในอาคาร'!AB73</f>
        <v>20437.620000000003</v>
      </c>
      <c r="Z19" s="208">
        <f>'2567-อาคาร-หักร้านค้าภายในอาคาร'!AC73</f>
        <v>87093.958260443411</v>
      </c>
      <c r="AA19" s="197">
        <f>O19+M19+K19+I19+G19+E19+C19+Q19+S19</f>
        <v>331067.21000000002</v>
      </c>
      <c r="AB19" s="198">
        <f>P19+N19+L19+J19+H19+F19+D19+R19+T19</f>
        <v>1452917.9965795362</v>
      </c>
      <c r="AD19" s="71">
        <f>SUM(C19+E19+G19+I19+K19+M19)</f>
        <v>189883.37</v>
      </c>
      <c r="AE19" s="72">
        <f>SUM(D19+F19+H19+J19+L19+N19)</f>
        <v>829927.47310440789</v>
      </c>
      <c r="AF19" s="71">
        <f>SUM(U19+W19+Y19)</f>
        <v>95602.97</v>
      </c>
      <c r="AG19" s="161">
        <f>SUM(V19+X19+Z19)</f>
        <v>417004.40527795674</v>
      </c>
      <c r="AH19" s="71">
        <f>(AD19+AF19)-AA19</f>
        <v>-45580.870000000054</v>
      </c>
      <c r="AI19" s="89">
        <f>(AE19+AG19)-AB19</f>
        <v>-205986.11819717148</v>
      </c>
    </row>
    <row r="20" spans="1:35" x14ac:dyDescent="0.55000000000000004">
      <c r="A20" s="199" t="s">
        <v>76</v>
      </c>
      <c r="B20" s="190"/>
      <c r="C20" s="200"/>
      <c r="D20" s="201"/>
      <c r="E20" s="200"/>
      <c r="F20" s="201"/>
      <c r="G20" s="202"/>
      <c r="H20" s="201"/>
      <c r="I20" s="202"/>
      <c r="J20" s="201"/>
      <c r="K20" s="202"/>
      <c r="L20" s="201"/>
      <c r="M20" s="202"/>
      <c r="N20" s="201"/>
      <c r="O20" s="202"/>
      <c r="P20" s="201"/>
      <c r="Q20" s="202"/>
      <c r="R20" s="201"/>
      <c r="S20" s="202"/>
      <c r="T20" s="201"/>
      <c r="U20" s="202"/>
      <c r="V20" s="201"/>
      <c r="W20" s="202"/>
      <c r="X20" s="201"/>
      <c r="Y20" s="202"/>
      <c r="Z20" s="201"/>
      <c r="AA20" s="202"/>
      <c r="AB20" s="201"/>
      <c r="AD20" s="4"/>
      <c r="AE20" s="4"/>
      <c r="AF20" s="4"/>
      <c r="AG20" s="4"/>
      <c r="AH20" s="4"/>
      <c r="AI20" s="4"/>
    </row>
    <row r="21" spans="1:35" x14ac:dyDescent="0.55000000000000004">
      <c r="A21" s="195">
        <v>1</v>
      </c>
      <c r="B21" s="206" t="s">
        <v>76</v>
      </c>
      <c r="C21" s="207">
        <f>'2567-อาคาร-หักร้านค้าภายในอาคาร'!F77</f>
        <v>17301.47</v>
      </c>
      <c r="D21" s="208">
        <f>'2567-อาคาร-หักร้านค้าภายในอาคาร'!G77</f>
        <v>73683.143272289992</v>
      </c>
      <c r="E21" s="207">
        <f>'2567-อาคาร-หักร้านค้าภายในอาคาร'!H77</f>
        <v>17566.57</v>
      </c>
      <c r="F21" s="208">
        <f>'2567-อาคาร-หักร้านค้าภายในอาคาร'!I77</f>
        <v>76781.556732199999</v>
      </c>
      <c r="G21" s="207">
        <f>'2567-อาคาร-หักร้านค้าภายในอาคาร'!J77</f>
        <v>11047.77</v>
      </c>
      <c r="H21" s="208">
        <f>'2567-อาคาร-หักร้านค้าภายในอาคาร'!K77</f>
        <v>48161.28680115001</v>
      </c>
      <c r="I21" s="207">
        <f>'2567-อาคาร-หักร้านค้าภายในอาคาร'!L77</f>
        <v>9148.369999999999</v>
      </c>
      <c r="J21" s="208">
        <f>'2567-อาคาร-หักร้านค้าภายในอาคาร'!M77</f>
        <v>40898.005217399994</v>
      </c>
      <c r="K21" s="207">
        <f>'2567-อาคาร-หักร้านค้าภายในอาคาร'!N77</f>
        <v>10532.83</v>
      </c>
      <c r="L21" s="208">
        <f>'2567-อาคาร-หักร้านค้าภายในอาคาร'!O77</f>
        <v>46226.803299699997</v>
      </c>
      <c r="M21" s="207">
        <f>'2567-อาคาร-หักร้านค้าภายในอาคาร'!P77</f>
        <v>12767.56</v>
      </c>
      <c r="N21" s="208">
        <f>'2567-อาคาร-หักร้านค้าภายในอาคาร'!Q77</f>
        <v>55522.707589299993</v>
      </c>
      <c r="O21" s="207">
        <f>'2567-อาคาร-หักร้านค้าภายในอาคาร'!R77</f>
        <v>31397.5</v>
      </c>
      <c r="P21" s="208">
        <f>'2567-อาคาร-หักร้านค้าภายในอาคาร'!S77</f>
        <v>140342.69081708998</v>
      </c>
      <c r="Q21" s="207">
        <f>'2567-อาคาร-หักร้านค้าภายในอาคาร'!T77</f>
        <v>25110.86</v>
      </c>
      <c r="R21" s="208">
        <f>'2567-อาคาร-หักร้านค้าภายในอาคาร'!U77</f>
        <v>110015.37442981001</v>
      </c>
      <c r="S21" s="207">
        <f>'2567-อาคาร-หักร้านค้าภายในอาคาร'!V77</f>
        <v>30429.67</v>
      </c>
      <c r="T21" s="208">
        <f>'2567-อาคาร-หักร้านค้าภายในอาคาร'!W77</f>
        <v>133315.19633154999</v>
      </c>
      <c r="U21" s="207">
        <f>'2567-อาคาร-หักร้านค้าภายในอาคาร'!X77</f>
        <v>23298.23</v>
      </c>
      <c r="V21" s="208">
        <f>'2567-อาคาร-หักร้านค้าภายในอาคาร'!Y77</f>
        <v>102498.59085323001</v>
      </c>
      <c r="W21" s="207">
        <f>'2567-อาคาร-หักร้านค้าภายในอาคาร'!Z77</f>
        <v>16307.29</v>
      </c>
      <c r="X21" s="208">
        <f>'2567-อาคาร-หักร้านค้าภายในอาคาร'!AA77</f>
        <v>71282.840936960012</v>
      </c>
      <c r="Y21" s="207">
        <f>'2567-อาคาร-หักร้านค้าภายในอาคาร'!AB77</f>
        <v>20586.05</v>
      </c>
      <c r="Z21" s="208">
        <f>'2567-อาคาร-หักร้านค้าภายในอาคาร'!AC77</f>
        <v>87709.983038879989</v>
      </c>
      <c r="AA21" s="197">
        <f>O21+M21+K21+I21+G21+E21+C21+Q21+S21</f>
        <v>165302.59999999998</v>
      </c>
      <c r="AB21" s="198">
        <f>P21+N21+L21+J21+H21+F21+D21+R21+T21</f>
        <v>724946.76449048996</v>
      </c>
      <c r="AD21" s="71">
        <f>SUM(C21+E21+G21+I21+K21+M21)</f>
        <v>78364.569999999992</v>
      </c>
      <c r="AE21" s="72">
        <f>SUM(D21+F21+H21+J21+L21+N21)</f>
        <v>341273.50291203998</v>
      </c>
      <c r="AF21" s="71">
        <f>SUM(U21+W21+Y21)</f>
        <v>60191.570000000007</v>
      </c>
      <c r="AG21" s="161">
        <f>SUM(V21+X21+Z21)</f>
        <v>261491.41482907001</v>
      </c>
      <c r="AH21" s="71">
        <f>(AD21+AF21)-AA21</f>
        <v>-26746.459999999963</v>
      </c>
      <c r="AI21" s="89">
        <f>(AE21+AG21)-AB21</f>
        <v>-122181.84674938</v>
      </c>
    </row>
    <row r="22" spans="1:35" x14ac:dyDescent="0.55000000000000004">
      <c r="A22" s="199" t="s">
        <v>81</v>
      </c>
      <c r="B22" s="190"/>
      <c r="C22" s="200"/>
      <c r="D22" s="335"/>
      <c r="E22" s="200"/>
      <c r="F22" s="335"/>
      <c r="G22" s="200"/>
      <c r="H22" s="335"/>
      <c r="I22" s="200"/>
      <c r="J22" s="335"/>
      <c r="K22" s="200"/>
      <c r="L22" s="335"/>
      <c r="M22" s="200"/>
      <c r="N22" s="335"/>
      <c r="O22" s="200"/>
      <c r="P22" s="335"/>
      <c r="Q22" s="200"/>
      <c r="R22" s="335"/>
      <c r="S22" s="200"/>
      <c r="T22" s="335"/>
      <c r="U22" s="200"/>
      <c r="V22" s="335"/>
      <c r="W22" s="200"/>
      <c r="X22" s="205"/>
      <c r="Y22" s="200"/>
      <c r="Z22" s="205"/>
      <c r="AA22" s="202"/>
      <c r="AB22" s="201"/>
      <c r="AD22" s="4"/>
      <c r="AE22" s="4"/>
      <c r="AF22" s="4"/>
      <c r="AG22" s="4"/>
      <c r="AH22" s="4"/>
      <c r="AI22" s="4"/>
    </row>
    <row r="23" spans="1:35" x14ac:dyDescent="0.55000000000000004">
      <c r="A23" s="195">
        <v>1</v>
      </c>
      <c r="B23" s="206" t="s">
        <v>81</v>
      </c>
      <c r="C23" s="197">
        <f>'2567-อาคาร-หักร้านค้าภายในอาคาร'!F79</f>
        <v>8560.17</v>
      </c>
      <c r="D23" s="198">
        <f>'2567-อาคาร-หักร้านค้าภายในอาคาร'!G79</f>
        <v>36438.335097752701</v>
      </c>
      <c r="E23" s="197">
        <f>'2567-อาคาร-หักร้านค้าภายในอาคาร'!H79</f>
        <v>10327</v>
      </c>
      <c r="F23" s="198">
        <f>'2567-อาคาร-หักร้านค้าภายในอาคาร'!I79</f>
        <v>45155.887704199995</v>
      </c>
      <c r="G23" s="197">
        <f>'2567-อาคาร-หักร้านค้าภายในอาคาร'!J79</f>
        <v>11347.93</v>
      </c>
      <c r="H23" s="198">
        <f>'2567-อาคาร-หักร้านค้าภายในอาคาร'!K79</f>
        <v>49425.630750277101</v>
      </c>
      <c r="I23" s="197">
        <f>'2567-อาคาร-หักร้านค้าภายในอาคาร'!L79</f>
        <v>9726.09</v>
      </c>
      <c r="J23" s="198">
        <f>'2567-อาคาร-หักร้านค้าภายในอาคาร'!M79</f>
        <v>43490.049787384196</v>
      </c>
      <c r="K23" s="197">
        <f>'2567-อาคาร-หักร้านค้าภายในอาคาร'!N79</f>
        <v>13049.4</v>
      </c>
      <c r="L23" s="198">
        <f>'2567-อาคาร-หักร้านค้าภายในอาคาร'!O79</f>
        <v>57245.354553659992</v>
      </c>
      <c r="M23" s="197">
        <f>'2567-อาคาร-หักร้านค้าภายในอาคาร'!P79</f>
        <v>10758.04</v>
      </c>
      <c r="N23" s="198">
        <f>'2567-อาคาร-หักร้านค้าภายในอาคาร'!Q79</f>
        <v>46754.668296742006</v>
      </c>
      <c r="O23" s="197">
        <f>'2567-อาคาร-หักร้านค้าภายในอาคาร'!R79</f>
        <v>25338.720000000001</v>
      </c>
      <c r="P23" s="198">
        <f>'2567-อาคาร-หักร้านค้าภายในอาคาร'!S79</f>
        <v>113249.7146397936</v>
      </c>
      <c r="Q23" s="197">
        <f>'2567-อาคาร-หักร้านค้าภายในอาคาร'!T79</f>
        <v>21587.360000000001</v>
      </c>
      <c r="R23" s="198">
        <f>'2567-อาคาร-หักร้านค้าภายในอาคาร'!U79</f>
        <v>96483.261973236789</v>
      </c>
      <c r="S23" s="197">
        <f>'2567-อาคาร-หักร้านค้าภายในอาคาร'!V79</f>
        <v>20714.939999999999</v>
      </c>
      <c r="T23" s="198">
        <f>'2567-อาคาร-หักร้านค้าภายในอาคาร'!W79</f>
        <v>92584.039121962182</v>
      </c>
      <c r="U23" s="197">
        <f>'2567-อาคาร-หักร้านค้าภายในอาคาร'!X79</f>
        <v>17631.91</v>
      </c>
      <c r="V23" s="198">
        <f>'2567-อาคาร-หักร้านค้าภายในอาคาร'!Y79</f>
        <v>78804.642699178294</v>
      </c>
      <c r="W23" s="197">
        <f>'2567-อาคาร-หักร้านค้าภายในอาคาร'!Z79</f>
        <v>10395.39</v>
      </c>
      <c r="X23" s="198">
        <f>'2567-อาคาร-หักร้านค้าภายในอาคาร'!AA79</f>
        <v>46461.500465270692</v>
      </c>
      <c r="Y23" s="197">
        <f>'2567-อาคาร-หักร้านค้าภายในอาคาร'!AB79</f>
        <v>6496.89</v>
      </c>
      <c r="Z23" s="198">
        <f>'2567-อาคาร-หักร้านค้าภายในอาคาร'!AC79</f>
        <v>29037.415407965698</v>
      </c>
      <c r="AA23" s="197">
        <f>O23+M23+K23+I23+G23+E23+C23+Q23+S23</f>
        <v>131409.65</v>
      </c>
      <c r="AB23" s="198">
        <f>P23+N23+L23+J23+H23+F23+D23+R23+T23</f>
        <v>580826.94192500855</v>
      </c>
      <c r="AD23" s="71">
        <f>SUM(C23+E23+G23+I23+K23+M23)</f>
        <v>63768.630000000005</v>
      </c>
      <c r="AE23" s="72">
        <f>SUM(D23+F23+H23+J23+L23+N23)</f>
        <v>278509.92619001598</v>
      </c>
      <c r="AF23" s="71">
        <f>SUM(U23+W23+Y23)</f>
        <v>34524.19</v>
      </c>
      <c r="AG23" s="161">
        <f>SUM(V23+X23+Z23)</f>
        <v>154303.55857241468</v>
      </c>
      <c r="AH23" s="71">
        <f>(AD23+AF23)-AA23</f>
        <v>-33116.829999999987</v>
      </c>
      <c r="AI23" s="89">
        <f>(AE23+AG23)-AB23</f>
        <v>-148013.45716257789</v>
      </c>
    </row>
    <row r="24" spans="1:35" x14ac:dyDescent="0.55000000000000004">
      <c r="A24" s="199" t="s">
        <v>169</v>
      </c>
      <c r="B24" s="190"/>
      <c r="C24" s="200"/>
      <c r="D24" s="335"/>
      <c r="E24" s="200"/>
      <c r="F24" s="335"/>
      <c r="G24" s="200"/>
      <c r="H24" s="335"/>
      <c r="I24" s="200"/>
      <c r="J24" s="335"/>
      <c r="K24" s="200"/>
      <c r="L24" s="335"/>
      <c r="M24" s="200"/>
      <c r="N24" s="335"/>
      <c r="O24" s="200"/>
      <c r="P24" s="335"/>
      <c r="Q24" s="200"/>
      <c r="R24" s="335"/>
      <c r="S24" s="200"/>
      <c r="T24" s="335"/>
      <c r="U24" s="200"/>
      <c r="V24" s="335"/>
      <c r="W24" s="200"/>
      <c r="X24" s="205"/>
      <c r="Y24" s="200"/>
      <c r="Z24" s="205"/>
      <c r="AA24" s="202"/>
      <c r="AB24" s="201"/>
      <c r="AD24" s="4"/>
      <c r="AE24" s="4"/>
      <c r="AF24" s="4"/>
      <c r="AG24" s="4"/>
      <c r="AH24" s="4"/>
      <c r="AI24" s="4"/>
    </row>
    <row r="25" spans="1:35" x14ac:dyDescent="0.55000000000000004">
      <c r="A25" s="195">
        <v>1</v>
      </c>
      <c r="B25" s="206" t="s">
        <v>169</v>
      </c>
      <c r="C25" s="207">
        <f>'2567-อาคาร-หักร้านค้าภายในอาคาร'!F83</f>
        <v>8695.17</v>
      </c>
      <c r="D25" s="208">
        <f>'2567-อาคาร-หักร้านค้าภายในอาคาร'!G83</f>
        <v>37041.424199999994</v>
      </c>
      <c r="E25" s="207">
        <f>'2567-อาคาร-หักร้านค้าภายในอาคาร'!H83</f>
        <v>11360.27</v>
      </c>
      <c r="F25" s="208">
        <f>'2567-อาคาร-หักร้านค้าภายในอาคาร'!I83</f>
        <v>49644.379900000007</v>
      </c>
      <c r="G25" s="207">
        <f>'2567-อาคาร-หักร้านค้าภายในอาคาร'!J83</f>
        <v>16451.79</v>
      </c>
      <c r="H25" s="208">
        <f>'2567-อาคาร-หักร้านค้าภายในอาคาร'!K83</f>
        <v>71729.804400000008</v>
      </c>
      <c r="I25" s="207">
        <f>'2567-อาคาร-หักร้านค้าภายในอาคาร'!L83</f>
        <v>14386.69</v>
      </c>
      <c r="J25" s="208">
        <f>'2567-อาคาร-หักร้านค้าภายในอาคาร'!M83</f>
        <v>64308.504299999993</v>
      </c>
      <c r="K25" s="207">
        <f>'2567-อาคาร-หักร้านค้าภายในอาคาร'!N83</f>
        <v>15553.16</v>
      </c>
      <c r="L25" s="208">
        <f>'2567-อาคาร-หักร้านค้าภายในอาคาร'!O83</f>
        <v>68278.372399999993</v>
      </c>
      <c r="M25" s="207">
        <f>'2567-อาคาร-หักร้านค้าภายในอาคาร'!P83</f>
        <v>14807.28</v>
      </c>
      <c r="N25" s="208">
        <f>'2567-อาคาร-หักร้านค้าภายในอาคาร'!Q83</f>
        <v>64411.667999999998</v>
      </c>
      <c r="O25" s="207">
        <f>'2567-อาคาร-หักร้านค้าภายในอาคาร'!R83</f>
        <v>18459.37</v>
      </c>
      <c r="P25" s="208">
        <f>'2567-อาคาร-หักร้านค้าภายในอาคาร'!S83</f>
        <v>82513.383899999986</v>
      </c>
      <c r="Q25" s="207">
        <f>'2567-อาคาร-หักร้านค้าภายในอาคาร'!T83</f>
        <v>14374.67</v>
      </c>
      <c r="R25" s="208">
        <f>'2567-อาคาร-หักร้านค้าภายในอาคาร'!U83</f>
        <v>62961.054599999996</v>
      </c>
      <c r="S25" s="207">
        <f>'2567-อาคาร-หักร้านค้าภายในอาคาร'!V83</f>
        <v>14097.26</v>
      </c>
      <c r="T25" s="208">
        <f>'2567-อาคาร-หักร้านค้าภายในอาคาร'!W83</f>
        <v>61745.998799999994</v>
      </c>
      <c r="U25" s="207">
        <f>'2567-อาคาร-หักร้านค้าภายในอาคาร'!X83</f>
        <v>16151.86</v>
      </c>
      <c r="V25" s="208">
        <f>'2567-อาคาร-หักร้านค้าภายในอาคาร'!Y83</f>
        <v>71068.184000000008</v>
      </c>
      <c r="W25" s="207">
        <f>'2567-อาคาร-หักร้านค้าภายในอาคาร'!Z83</f>
        <v>9326.2800000000007</v>
      </c>
      <c r="X25" s="208">
        <f>'2567-อาคาร-หักร้านค้าภายในอาคาร'!AA83</f>
        <v>40755.843600000007</v>
      </c>
      <c r="Y25" s="207">
        <f>'2567-อาคาร-หักร้านค้าภายในอาคาร'!AB83</f>
        <v>9334.99</v>
      </c>
      <c r="Z25" s="208">
        <f>'2567-อาคาร-หักร้านค้าภายในอาคาร'!AC83</f>
        <v>39767.057399999998</v>
      </c>
      <c r="AA25" s="197">
        <f>O25+M25+K25+I25+G25+E25+C25+Q25+S25</f>
        <v>128185.66</v>
      </c>
      <c r="AB25" s="198">
        <f>P25+N25+L25+J25+H25+F25+D25+R25+T25</f>
        <v>562634.59049999993</v>
      </c>
      <c r="AD25" s="71">
        <f>SUM(C25+E25+G25+I25+K25+M25)</f>
        <v>81254.36</v>
      </c>
      <c r="AE25" s="72">
        <f>SUM(D25+F25+H25+J25+L25+N25)</f>
        <v>355414.1532</v>
      </c>
      <c r="AF25" s="71">
        <f>SUM(U25+W25+Y25)</f>
        <v>34813.129999999997</v>
      </c>
      <c r="AG25" s="161">
        <f>SUM(V25+X25+Z25)</f>
        <v>151591.08500000002</v>
      </c>
      <c r="AH25" s="71">
        <f>(AD25+AF25)-AA25</f>
        <v>-12118.170000000013</v>
      </c>
      <c r="AI25" s="89">
        <f>(AE25+AG25)-AB25</f>
        <v>-55629.352299999911</v>
      </c>
    </row>
    <row r="26" spans="1:35" x14ac:dyDescent="0.55000000000000004">
      <c r="A26" s="199" t="s">
        <v>78</v>
      </c>
      <c r="B26" s="190"/>
      <c r="C26" s="200"/>
      <c r="D26" s="335"/>
      <c r="E26" s="200"/>
      <c r="F26" s="335"/>
      <c r="G26" s="200"/>
      <c r="H26" s="335"/>
      <c r="I26" s="200"/>
      <c r="J26" s="335"/>
      <c r="K26" s="200"/>
      <c r="L26" s="335"/>
      <c r="M26" s="200"/>
      <c r="N26" s="335"/>
      <c r="O26" s="200"/>
      <c r="P26" s="335"/>
      <c r="Q26" s="200"/>
      <c r="R26" s="335"/>
      <c r="S26" s="200"/>
      <c r="T26" s="335"/>
      <c r="U26" s="200"/>
      <c r="V26" s="335"/>
      <c r="W26" s="200"/>
      <c r="X26" s="205"/>
      <c r="Y26" s="200"/>
      <c r="Z26" s="205"/>
      <c r="AA26" s="202"/>
      <c r="AB26" s="201"/>
      <c r="AD26" s="4"/>
      <c r="AE26" s="4"/>
      <c r="AF26" s="4"/>
      <c r="AG26" s="4"/>
      <c r="AH26" s="4"/>
      <c r="AI26" s="4"/>
    </row>
    <row r="27" spans="1:35" x14ac:dyDescent="0.55000000000000004">
      <c r="A27" s="195">
        <v>1</v>
      </c>
      <c r="B27" s="206" t="s">
        <v>78</v>
      </c>
      <c r="C27" s="207">
        <f>'2567-อาคาร-หักร้านค้าภายในอาคาร'!F91</f>
        <v>75022.8</v>
      </c>
      <c r="D27" s="208">
        <f>'2567-อาคาร-หักร้านค้าภายในอาคาร'!G91</f>
        <v>319513.00227677764</v>
      </c>
      <c r="E27" s="207">
        <f>'2567-อาคาร-หักร้านค้าภายในอาคาร'!H91</f>
        <v>79924.81</v>
      </c>
      <c r="F27" s="208">
        <f>'2567-อาคาร-หักร้านค้าภายในอาคาร'!I91</f>
        <v>349342.90734877397</v>
      </c>
      <c r="G27" s="207">
        <f>'2567-อาคาร-หักร้านค้าภายในอาคาร'!J91</f>
        <v>103009.65</v>
      </c>
      <c r="H27" s="208">
        <f>'2567-อาคาร-หักร้านค้าภายในอาคาร'!K91</f>
        <v>448958.81266929203</v>
      </c>
      <c r="I27" s="207">
        <f>'2567-อาคาร-หักร้านค้าภายในอาคาร'!L91</f>
        <v>96457.07</v>
      </c>
      <c r="J27" s="208">
        <f>'2567-อาคาร-หักร้านค้าภายในอาคาร'!M91</f>
        <v>431208.92857266119</v>
      </c>
      <c r="K27" s="207">
        <f>'2567-อาคาร-หักร้านค้าภายในอาคาร'!N91</f>
        <v>108676.47999999998</v>
      </c>
      <c r="L27" s="208">
        <f>'2567-อาคาร-หักร้านค้าภายในอาคาร'!O91</f>
        <v>476966.11667511199</v>
      </c>
      <c r="M27" s="207">
        <f>'2567-อาคาร-หักร้านค้าภายในอาคาร'!P91</f>
        <v>94587.06</v>
      </c>
      <c r="N27" s="208">
        <f>'2567-อาคาร-หักร้านค้าภายในอาคาร'!Q91</f>
        <v>411312.84968431143</v>
      </c>
      <c r="O27" s="207">
        <f>'2567-อาคาร-หักร้านค้าภายในอาคาร'!R91</f>
        <v>131273.96000000002</v>
      </c>
      <c r="P27" s="208">
        <f>'2567-อาคาร-หักร้านค้าภายในอาคาร'!S91</f>
        <v>586762.68450864812</v>
      </c>
      <c r="Q27" s="207">
        <f>'2567-อาคาร-หักร้านค้าภายในอาคาร'!T91</f>
        <v>116170.93</v>
      </c>
      <c r="R27" s="208">
        <f>'2567-อาคาร-หักร้านค้าภายในอาคาร'!U91</f>
        <v>509035.08874385711</v>
      </c>
      <c r="S27" s="207">
        <f>'2567-อาคาร-หักร้านค้าภายในอาคาร'!V91</f>
        <v>113305.26</v>
      </c>
      <c r="T27" s="208">
        <f>'2567-อาคาร-หักร้านค้าภายในอาคาร'!W91</f>
        <v>496480.66689080349</v>
      </c>
      <c r="U27" s="207">
        <f>'2567-อาคาร-หักร้านค้าภายในอาคาร'!X91</f>
        <v>112601.73</v>
      </c>
      <c r="V27" s="208">
        <f>'2567-อาคาร-หักร้านค้าภายในอาคาร'!Y91</f>
        <v>495351.44403139071</v>
      </c>
      <c r="W27" s="207">
        <f>'2567-อาคาร-หักร้านค้าภายในอาคาร'!Z91</f>
        <v>107769.56</v>
      </c>
      <c r="X27" s="208">
        <f>'2567-อาคาร-หักร้านค้าภายในอาคาร'!AA91</f>
        <v>471141.11328499601</v>
      </c>
      <c r="Y27" s="207">
        <f>'2567-อาคาร-หักร้านค้าภายในอาคาร'!AB91</f>
        <v>105124.61320000001</v>
      </c>
      <c r="Z27" s="208">
        <f>'2567-อาคาร-หักร้านค้าภายในอาคาร'!AC91</f>
        <v>447916.79736989585</v>
      </c>
      <c r="AA27" s="197">
        <f>O27+M27+K27+I27+G27+E27+C27+Q27+S27</f>
        <v>918428.02</v>
      </c>
      <c r="AB27" s="198">
        <f>P27+N27+L27+J27+H27+F27+D27+R27+T27</f>
        <v>4029581.0573702371</v>
      </c>
      <c r="AD27" s="71">
        <f>SUM(C27+E27+G27+I27+K27+M27)</f>
        <v>557677.86999999988</v>
      </c>
      <c r="AE27" s="72">
        <f>SUM(D27+F27+H27+J27+L27+N27)</f>
        <v>2437302.6172269285</v>
      </c>
      <c r="AF27" s="71">
        <f>SUM(U27+W27+Y27)</f>
        <v>325495.9032</v>
      </c>
      <c r="AG27" s="161">
        <f>SUM(V27+X27+Z27)</f>
        <v>1414409.3546862826</v>
      </c>
      <c r="AH27" s="71">
        <f>(AD27+AF27)-AA27</f>
        <v>-35254.246800000081</v>
      </c>
      <c r="AI27" s="89">
        <f>(AE27+AG27)-AB27</f>
        <v>-177869.08545702603</v>
      </c>
    </row>
    <row r="28" spans="1:35" x14ac:dyDescent="0.55000000000000004">
      <c r="A28" s="199" t="s">
        <v>79</v>
      </c>
      <c r="B28" s="190"/>
      <c r="C28" s="200"/>
      <c r="D28" s="335"/>
      <c r="E28" s="200"/>
      <c r="F28" s="335"/>
      <c r="G28" s="200"/>
      <c r="H28" s="335"/>
      <c r="I28" s="200"/>
      <c r="J28" s="335"/>
      <c r="K28" s="200"/>
      <c r="L28" s="335"/>
      <c r="M28" s="200"/>
      <c r="N28" s="335"/>
      <c r="O28" s="200"/>
      <c r="P28" s="335"/>
      <c r="Q28" s="200"/>
      <c r="R28" s="335"/>
      <c r="S28" s="200"/>
      <c r="T28" s="335"/>
      <c r="U28" s="200"/>
      <c r="V28" s="335"/>
      <c r="W28" s="200"/>
      <c r="X28" s="205"/>
      <c r="Y28" s="200"/>
      <c r="Z28" s="205"/>
      <c r="AA28" s="202"/>
      <c r="AB28" s="201"/>
      <c r="AD28" s="4"/>
      <c r="AE28" s="4"/>
      <c r="AF28" s="4"/>
      <c r="AG28" s="4"/>
      <c r="AH28" s="4"/>
      <c r="AI28" s="4"/>
    </row>
    <row r="29" spans="1:35" x14ac:dyDescent="0.55000000000000004">
      <c r="A29" s="195">
        <v>1</v>
      </c>
      <c r="B29" s="206" t="s">
        <v>79</v>
      </c>
      <c r="C29" s="207">
        <f>'2567-อาคาร-หักร้านค้าภายในอาคาร'!F93</f>
        <v>5905.28</v>
      </c>
      <c r="D29" s="208">
        <f>'2567-อาคาร-หักร้านค้าภายในอาคาร'!G93</f>
        <v>25137.184365036799</v>
      </c>
      <c r="E29" s="207">
        <f>'2567-อาคาร-หักร้านค้าภายในอาคาร'!H93</f>
        <v>7127.4</v>
      </c>
      <c r="F29" s="208">
        <f>'2567-อาคาร-หักร้านค้าภายในอาคาร'!I93</f>
        <v>31165.302026039997</v>
      </c>
      <c r="G29" s="207">
        <f>'2567-อาคาร-หักร้านค้าภายในอาคาร'!J93</f>
        <v>9462.23</v>
      </c>
      <c r="H29" s="208">
        <f>'2567-อาคาร-หักร้านค้าภายในอาคาร'!K93</f>
        <v>41212.510656498096</v>
      </c>
      <c r="I29" s="207">
        <f>'2567-อาคาร-หักร้านค้าภายในอาคาร'!L93</f>
        <v>7102.74</v>
      </c>
      <c r="J29" s="208">
        <f>'2567-อาคาร-หักร้านค้าภายในอาคาร'!M93</f>
        <v>31759.783862461198</v>
      </c>
      <c r="K29" s="207">
        <f>'2567-อาคาร-หักร้านค้าภายในอาคาร'!N93</f>
        <v>9371.18</v>
      </c>
      <c r="L29" s="208">
        <f>'2567-อาคาร-หักร้านค้าภายในอาคาร'!O93</f>
        <v>41109.669539301998</v>
      </c>
      <c r="M29" s="207">
        <f>'2567-อาคาร-หักร้านค้าภายในอาคาร'!P93</f>
        <v>8642.1200000000008</v>
      </c>
      <c r="N29" s="208">
        <f>'2567-อาคาร-หักร้านค้าภายในอาคาร'!Q93</f>
        <v>37558.835436626003</v>
      </c>
      <c r="O29" s="207">
        <f>'2567-อาคาร-หักร้านค้าภายในอาคาร'!R93</f>
        <v>14760.04</v>
      </c>
      <c r="P29" s="208">
        <f>'2567-อาคาร-หักร้านค้าภายในอาคาร'!S93</f>
        <v>65969.011776125204</v>
      </c>
      <c r="Q29" s="207">
        <f>'2567-อาคาร-หักร้านค้าภายในอาคาร'!T93</f>
        <v>12322.64</v>
      </c>
      <c r="R29" s="208">
        <f>'2567-อาคาร-หักร้านค้าภายในอาคาร'!U93</f>
        <v>54028.505778183193</v>
      </c>
      <c r="S29" s="207">
        <f>'2567-อาคาร-หักร้านค้าภายในอาคาร'!V93</f>
        <v>11444.69</v>
      </c>
      <c r="T29" s="208">
        <f>'2567-อาคาร-หักร้านค้าภายในอาคาร'!W93</f>
        <v>50179.467735370898</v>
      </c>
      <c r="U29" s="207">
        <f>'2567-อาคาร-หักร้านค้าภายในอาคาร'!X93</f>
        <v>10685.64</v>
      </c>
      <c r="V29" s="208">
        <f>'2567-อาคาร-หักร้านค้าภายในอาคาร'!Y93</f>
        <v>46995.017187543599</v>
      </c>
      <c r="W29" s="207">
        <f>'2567-อาคาร-หักร้านค้าภายในอาคาร'!Z93</f>
        <v>6708.82</v>
      </c>
      <c r="X29" s="208">
        <f>'2567-อาคาร-หักร้านค้าภายในอาคาร'!AA93</f>
        <v>29348.736192766399</v>
      </c>
      <c r="Y29" s="207">
        <f>'2567-อาคาร-หักร้านค้าภายในอาคาร'!AB93</f>
        <v>4774.28</v>
      </c>
      <c r="Z29" s="208">
        <f>'2567-อาคาร-หักร้านค้าภายในอาคาร'!AC93</f>
        <v>20348.461509339599</v>
      </c>
      <c r="AA29" s="197">
        <f>O29+M29+K29+I29+G29+E29+C29+Q29+S29</f>
        <v>86138.32</v>
      </c>
      <c r="AB29" s="198">
        <f>P29+N29+L29+J29+H29+F29+D29+R29+T29</f>
        <v>378120.27117564337</v>
      </c>
      <c r="AD29" s="71">
        <f>SUM(C29+E29+G29+I29+K29+M29)</f>
        <v>47610.950000000004</v>
      </c>
      <c r="AE29" s="72">
        <f>SUM(D29+F29+H29+J29+L29+N29)</f>
        <v>207943.28588596411</v>
      </c>
      <c r="AF29" s="71">
        <f>SUM(U29+W29+Y29)</f>
        <v>22168.739999999998</v>
      </c>
      <c r="AG29" s="161">
        <f>SUM(V29+X29+Z29)</f>
        <v>96692.214889649593</v>
      </c>
      <c r="AH29" s="71">
        <f>(AD29+AF29)-AA29</f>
        <v>-16358.630000000005</v>
      </c>
      <c r="AI29" s="89">
        <f>(AE29+AG29)-AB29</f>
        <v>-73484.770400029665</v>
      </c>
    </row>
    <row r="30" spans="1:35" x14ac:dyDescent="0.55000000000000004">
      <c r="A30" s="199" t="s">
        <v>175</v>
      </c>
      <c r="B30" s="190"/>
      <c r="C30" s="200"/>
      <c r="D30" s="335"/>
      <c r="E30" s="200"/>
      <c r="F30" s="335"/>
      <c r="G30" s="200"/>
      <c r="H30" s="335"/>
      <c r="I30" s="200"/>
      <c r="J30" s="335"/>
      <c r="K30" s="200"/>
      <c r="L30" s="335"/>
      <c r="M30" s="200"/>
      <c r="N30" s="335"/>
      <c r="O30" s="200"/>
      <c r="P30" s="335"/>
      <c r="Q30" s="200"/>
      <c r="R30" s="335"/>
      <c r="S30" s="200"/>
      <c r="T30" s="335"/>
      <c r="U30" s="200"/>
      <c r="V30" s="335"/>
      <c r="W30" s="200"/>
      <c r="X30" s="205"/>
      <c r="Y30" s="200"/>
      <c r="Z30" s="205"/>
      <c r="AA30" s="202"/>
      <c r="AB30" s="201"/>
      <c r="AD30" s="4"/>
      <c r="AE30" s="4"/>
      <c r="AF30" s="4"/>
      <c r="AG30" s="4"/>
      <c r="AH30" s="4"/>
      <c r="AI30" s="4"/>
    </row>
    <row r="31" spans="1:35" x14ac:dyDescent="0.55000000000000004">
      <c r="A31" s="195">
        <v>1</v>
      </c>
      <c r="B31" s="206" t="s">
        <v>175</v>
      </c>
      <c r="C31" s="207">
        <f>'2567-อาคาร-หักร้านค้าภายในอาคาร'!F95</f>
        <v>1169.5</v>
      </c>
      <c r="D31" s="208">
        <f>'2567-อาคาร-หักร้านค้าภายในอาคาร'!G95</f>
        <v>4978.2460975450003</v>
      </c>
      <c r="E31" s="207">
        <f>'2567-อาคาร-หักร้านค้าภายในอาคาร'!H95</f>
        <v>2264</v>
      </c>
      <c r="F31" s="208">
        <f>'2567-อาคาร-หักร้านค้าภายในอาคาร'!I95</f>
        <v>9899.5768143999994</v>
      </c>
      <c r="G31" s="207">
        <f>'2567-อาคาร-หักร้านค้าภายในอาคาร'!J95</f>
        <v>2681.1199999999953</v>
      </c>
      <c r="H31" s="208">
        <f>'2567-อาคาร-หักร้านค้าภายในอาคาร'!K95</f>
        <v>11677.552392126379</v>
      </c>
      <c r="I31" s="207">
        <f>'2567-อาคาร-หักร้านค้าภายในอาคาร'!L95</f>
        <v>2494.7999999999884</v>
      </c>
      <c r="J31" s="208">
        <f>'2567-อาคาร-หักร้านค้าภายในอาคาร'!M95</f>
        <v>11155.456736423946</v>
      </c>
      <c r="K31" s="207">
        <f>'2567-อาคาร-หักร้านค้าภายในอาคาร'!N95</f>
        <v>2758.8400000000256</v>
      </c>
      <c r="L31" s="208">
        <f>'2567-อาคาร-หักร้านค้าภายในอาคาร'!O95</f>
        <v>12102.531454076112</v>
      </c>
      <c r="M31" s="207">
        <f>'2567-อาคาร-หักร้านค้าภายในอาคาร'!P95</f>
        <v>2982.8800000000047</v>
      </c>
      <c r="N31" s="208">
        <f>'2567-อาคาร-หักร้านค้าภายในอาคาร'!Q95</f>
        <v>12963.65926962402</v>
      </c>
      <c r="O31" s="207">
        <f>'2567-อาคาร-หักร้านค้าภายในอาคาร'!R95</f>
        <v>3762.1199999999953</v>
      </c>
      <c r="P31" s="208">
        <f>'2567-อาคาร-หักร้านค้าภายในอาคาร'!S95</f>
        <v>16814.543767035579</v>
      </c>
      <c r="Q31" s="207">
        <f>'2567-อาคาร-หักร้านค้าภายในอาคาร'!T95</f>
        <v>4682</v>
      </c>
      <c r="R31" s="208">
        <f>'2567-อาคาร-หักร้านค้าภายในอาคาร'!U95</f>
        <v>20528.187470659999</v>
      </c>
      <c r="S31" s="207">
        <f>'2567-อาคาร-หักร้านค้าภายในอาคาร'!V95</f>
        <v>3384.2399999999907</v>
      </c>
      <c r="T31" s="208">
        <f>'2567-อาคาร-หักร้านค้าภายในอาคาร'!W95</f>
        <v>14838.26664494636</v>
      </c>
      <c r="U31" s="207">
        <f>'2567-อาคาร-หักร้านค้าภายในอาคาร'!X95</f>
        <v>3560</v>
      </c>
      <c r="V31" s="208">
        <f>'2567-อาคาร-หักร้านค้าภายในอาคาร'!Y95</f>
        <v>15656.737564400002</v>
      </c>
      <c r="W31" s="207">
        <f>'2567-อาคาร-หักร้านค้าภายในอาคาร'!Z95</f>
        <v>2739</v>
      </c>
      <c r="X31" s="208">
        <f>'2567-อาคาร-หักร้านค้าภายในอาคาร'!AA95</f>
        <v>11982.165035280001</v>
      </c>
      <c r="Y31" s="207">
        <f>'2567-อาคาร-หักร้านค้าภายในอาคาร'!AB95</f>
        <v>2997</v>
      </c>
      <c r="Z31" s="208">
        <f>'2567-อาคาร-หักร้านค้าภายในอาคาร'!AC95</f>
        <v>12773.515408290001</v>
      </c>
      <c r="AA31" s="197">
        <f>O31+M31+K31+I31+G31+E31+C31+Q31+S31</f>
        <v>26179.5</v>
      </c>
      <c r="AB31" s="198">
        <f>P31+N31+L31+J31+H31+F31+D31+R31+T31</f>
        <v>114958.02064683739</v>
      </c>
      <c r="AD31" s="71">
        <f>SUM(C31+E31+G31+I31+K31+M31)</f>
        <v>14351.140000000014</v>
      </c>
      <c r="AE31" s="72">
        <f>SUM(D31+F31+H31+J31+L31+N31)</f>
        <v>62777.022764195455</v>
      </c>
      <c r="AF31" s="71">
        <f>SUM(U31+W31+Y31)</f>
        <v>9296</v>
      </c>
      <c r="AG31" s="161">
        <f>SUM(V31+X31+Z31)</f>
        <v>40412.418007970002</v>
      </c>
      <c r="AH31" s="71">
        <f>(AD31+AF31)-AA31</f>
        <v>-2532.359999999986</v>
      </c>
      <c r="AI31" s="89">
        <f>(AE31+AG31)-AB31</f>
        <v>-11768.579874671937</v>
      </c>
    </row>
    <row r="32" spans="1:35" x14ac:dyDescent="0.55000000000000004">
      <c r="A32" s="199" t="s">
        <v>80</v>
      </c>
      <c r="B32" s="190"/>
      <c r="C32" s="200"/>
      <c r="D32" s="335"/>
      <c r="E32" s="200"/>
      <c r="F32" s="335"/>
      <c r="G32" s="200"/>
      <c r="H32" s="335"/>
      <c r="I32" s="200"/>
      <c r="J32" s="335"/>
      <c r="K32" s="200"/>
      <c r="L32" s="335"/>
      <c r="M32" s="200"/>
      <c r="N32" s="335"/>
      <c r="O32" s="200"/>
      <c r="P32" s="335"/>
      <c r="Q32" s="200"/>
      <c r="R32" s="335"/>
      <c r="S32" s="200"/>
      <c r="T32" s="335"/>
      <c r="U32" s="200"/>
      <c r="V32" s="335"/>
      <c r="W32" s="200"/>
      <c r="X32" s="205"/>
      <c r="Y32" s="200"/>
      <c r="Z32" s="205"/>
      <c r="AA32" s="202"/>
      <c r="AB32" s="201"/>
      <c r="AD32" s="4"/>
      <c r="AE32" s="4"/>
      <c r="AF32" s="4"/>
      <c r="AG32" s="4"/>
      <c r="AH32" s="4"/>
      <c r="AI32" s="4"/>
    </row>
    <row r="33" spans="1:35" x14ac:dyDescent="0.55000000000000004">
      <c r="A33" s="195">
        <v>1</v>
      </c>
      <c r="B33" s="206" t="s">
        <v>80</v>
      </c>
      <c r="C33" s="207">
        <f>'2567-อาคาร-หักร้านค้าภายในอาคาร'!F99</f>
        <v>6028.55</v>
      </c>
      <c r="D33" s="208">
        <f>'2567-อาคาร-หักร้านค้าภายในอาคาร'!G99</f>
        <v>25681.201209989998</v>
      </c>
      <c r="E33" s="207">
        <f>'2567-อาคาร-หักร้านค้าภายในอาคาร'!H99</f>
        <v>7128.86</v>
      </c>
      <c r="F33" s="208">
        <f>'2567-อาคาร-หักร้านค้าภายในอาคาร'!I99</f>
        <v>31152.990574599997</v>
      </c>
      <c r="G33" s="207">
        <f>'2567-อาคาร-หักร้านค้าภายในอาคาร'!J99</f>
        <v>11350.09</v>
      </c>
      <c r="H33" s="208">
        <f>'2567-อาคาร-หักร้านค้าภายในอาคาร'!K99</f>
        <v>49485.528214770005</v>
      </c>
      <c r="I33" s="207">
        <f>'2567-อาคาร-หักร้านค้าภายในอาคาร'!L99</f>
        <v>9052.8799999999992</v>
      </c>
      <c r="J33" s="208">
        <f>'2567-อาคาร-หักร้านค้าภายในอาคาร'!M99</f>
        <v>40466.848281599996</v>
      </c>
      <c r="K33" s="207">
        <f>'2567-อาคาร-หักร้านค้าภายในอาคาร'!N99</f>
        <v>10262.26</v>
      </c>
      <c r="L33" s="208">
        <f>'2567-อาคาร-หักร้านค้าภายในอาคาร'!O99</f>
        <v>45047.255954199994</v>
      </c>
      <c r="M33" s="207">
        <f>'2567-อาคาร-หักร้านค้าภายในอาคาร'!P99</f>
        <v>10546.23</v>
      </c>
      <c r="N33" s="208">
        <f>'2567-อาคาร-หักร้านค้าภายในอาคาร'!Q99</f>
        <v>45871.007443999995</v>
      </c>
      <c r="O33" s="207">
        <f>'2567-อาคาร-หักร้านค้าภายในอาคาร'!R99</f>
        <v>14295.67</v>
      </c>
      <c r="P33" s="208">
        <f>'2567-อาคาร-หักร้านค้าภายในอาคาร'!S99</f>
        <v>63901.197639569997</v>
      </c>
      <c r="Q33" s="207">
        <f>'2567-อาคาร-หักร้านค้าภายในอาคาร'!T99</f>
        <v>12786.64</v>
      </c>
      <c r="R33" s="208">
        <f>'2567-อาคาร-หักร้านค้าภายในอาคาร'!U99</f>
        <v>56009.529708129994</v>
      </c>
      <c r="S33" s="207">
        <f>'2567-อาคาร-หักร้านค้าภายในอาคาร'!V99</f>
        <v>11828.71</v>
      </c>
      <c r="T33" s="208">
        <f>'2567-อาคาร-หักร้านค้าภายในอาคาร'!W99</f>
        <v>51813.166625159989</v>
      </c>
      <c r="U33" s="207">
        <f>'2567-อาคาร-หักร้านค้าภายในอาคาร'!X99</f>
        <v>13359.78</v>
      </c>
      <c r="V33" s="208">
        <f>'2567-อาคาร-หักร้านค้าภายในอาคาร'!Y99</f>
        <v>58778.992780200009</v>
      </c>
      <c r="W33" s="207">
        <f>'2567-อาคาร-หักร้านค้าภายในอาคาร'!Z99</f>
        <v>7786.73</v>
      </c>
      <c r="X33" s="208">
        <f>'2567-อาคาร-หักร้านค้าภายในอาคาร'!AA99</f>
        <v>34029.671838447997</v>
      </c>
      <c r="Y33" s="207">
        <f>'2567-อาคาร-หักร้านค้าภายในอาคาร'!AB99</f>
        <v>5559.34</v>
      </c>
      <c r="Z33" s="208">
        <f>'2567-อาคาร-หักร้านค้าภายในอาคาร'!AC99</f>
        <v>23683.151798609997</v>
      </c>
      <c r="AA33" s="197">
        <f>O33+M33+K33+I33+G33+E33+C33+Q33+S33</f>
        <v>93279.890000000014</v>
      </c>
      <c r="AB33" s="198">
        <f>P33+N33+L33+J33+H33+F33+D33+R33+T33</f>
        <v>409428.72565201996</v>
      </c>
      <c r="AD33" s="71">
        <f>SUM(C33+E33+G33+I33+K33+M33)</f>
        <v>54368.869999999995</v>
      </c>
      <c r="AE33" s="72">
        <f>SUM(D33+F33+H33+J33+L33+N33)</f>
        <v>237704.83167915998</v>
      </c>
      <c r="AF33" s="71">
        <f>SUM(U33+W33+Y33)</f>
        <v>26705.850000000002</v>
      </c>
      <c r="AG33" s="161">
        <f>SUM(V33+X33+Z33)</f>
        <v>116491.816417258</v>
      </c>
      <c r="AH33" s="71">
        <f>(AD33+AF33)-AA33</f>
        <v>-12205.170000000013</v>
      </c>
      <c r="AI33" s="89">
        <f>(AE33+AG33)-AB33</f>
        <v>-55232.077555601951</v>
      </c>
    </row>
    <row r="34" spans="1:35" x14ac:dyDescent="0.55000000000000004">
      <c r="A34" s="199" t="s">
        <v>86</v>
      </c>
      <c r="B34" s="190"/>
      <c r="C34" s="200"/>
      <c r="D34" s="335"/>
      <c r="E34" s="200"/>
      <c r="F34" s="335"/>
      <c r="G34" s="200"/>
      <c r="H34" s="335"/>
      <c r="I34" s="200"/>
      <c r="J34" s="335"/>
      <c r="K34" s="200"/>
      <c r="L34" s="335"/>
      <c r="M34" s="200"/>
      <c r="N34" s="335"/>
      <c r="O34" s="200"/>
      <c r="P34" s="335"/>
      <c r="Q34" s="200"/>
      <c r="R34" s="335"/>
      <c r="S34" s="200"/>
      <c r="T34" s="335"/>
      <c r="U34" s="200"/>
      <c r="V34" s="335"/>
      <c r="W34" s="200"/>
      <c r="X34" s="205"/>
      <c r="Y34" s="200"/>
      <c r="Z34" s="205"/>
      <c r="AA34" s="202"/>
      <c r="AB34" s="201"/>
      <c r="AD34" s="4"/>
      <c r="AE34" s="4"/>
      <c r="AF34" s="4"/>
      <c r="AG34" s="4"/>
      <c r="AH34" s="4"/>
      <c r="AI34" s="4"/>
    </row>
    <row r="35" spans="1:35" x14ac:dyDescent="0.55000000000000004">
      <c r="A35" s="195">
        <v>1</v>
      </c>
      <c r="B35" s="206" t="s">
        <v>86</v>
      </c>
      <c r="C35" s="207">
        <f>'2567-อาคาร-หักร้านค้าภายในอาคาร'!F130</f>
        <v>40776.280000000006</v>
      </c>
      <c r="D35" s="208">
        <f>'2567-อาคาร-หักร้านค้าภายในอาคาร'!G130</f>
        <v>173629.32617419687</v>
      </c>
      <c r="E35" s="207">
        <f>'2567-อาคาร-หักร้านค้าภายในอาคาร'!H130</f>
        <v>49906.030000000006</v>
      </c>
      <c r="F35" s="208">
        <f>'2567-อาคาร-หักร้านค้าภายในอาคาร'!I130</f>
        <v>218161.75020249799</v>
      </c>
      <c r="G35" s="207">
        <f>'2567-อาคาร-หักร้านค้าภายในอาคาร'!J130</f>
        <v>54134.76</v>
      </c>
      <c r="H35" s="208">
        <f>'2567-อาคาร-หักร้านค้าภายในอาคาร'!K130</f>
        <v>235868.39438917118</v>
      </c>
      <c r="I35" s="207">
        <f>'2567-อาคาร-หักร้านค้าภายในอาคาร'!L130</f>
        <v>58709.46</v>
      </c>
      <c r="J35" s="208">
        <f>'2567-อาคาร-หักร้านค้าภายในอาคาร'!M130</f>
        <v>262482.34185519477</v>
      </c>
      <c r="K35" s="207">
        <f>'2567-อาคาร-หักร้านค้าภายในอาคาร'!N130</f>
        <v>57089.86</v>
      </c>
      <c r="L35" s="208">
        <f>'2567-อาคาร-หักร้านค้าภายในอาคาร'!O130</f>
        <v>250534.91243155397</v>
      </c>
      <c r="M35" s="207">
        <f>'2567-อาคาร-หักร้านค้าภายในอาคาร'!P130</f>
        <v>54198.520000000004</v>
      </c>
      <c r="N35" s="208">
        <f>'2567-อาคาร-หักร้านค้าภายในอาคาร'!Q130</f>
        <v>235653.60562664605</v>
      </c>
      <c r="O35" s="207">
        <f>'2567-อาคาร-หักร้านค้าภายในอาคาร'!R130</f>
        <v>69443.510000000009</v>
      </c>
      <c r="P35" s="208">
        <f>'2567-อาคาร-หักร้านค้าภายในอาคาร'!S130</f>
        <v>310388.97110833635</v>
      </c>
      <c r="Q35" s="207">
        <f>'2567-อาคาร-หักร้านค้าภายในอาคาร'!T130</f>
        <v>60155.16</v>
      </c>
      <c r="R35" s="208">
        <f>'2567-อาคาร-หักร้านค้าภายในอาคาร'!U130</f>
        <v>263632.38527005084</v>
      </c>
      <c r="S35" s="207">
        <f>'2567-อาคาร-หักร้านค้าภายในอาคาร'!V130</f>
        <v>60851.64</v>
      </c>
      <c r="T35" s="208">
        <f>'2567-อาคาร-หักร้านค้าภายในอาคาร'!W130</f>
        <v>266689.05490366044</v>
      </c>
      <c r="U35" s="207">
        <f>'2567-อาคาร-หักร้านค้าภายในอาคาร'!X130+'2567-อาคาร-หักร้านค้าภายในอาคาร'!X177</f>
        <v>55231.55</v>
      </c>
      <c r="V35" s="208">
        <f>'2567-อาคาร-หักร้านค้าภายในอาคาร'!Y130+'2567-อาคาร-หักร้านค้าภายในอาคาร'!Y177</f>
        <v>242952.86698670252</v>
      </c>
      <c r="W35" s="207">
        <f>'2567-อาคาร-หักร้านค้าภายในอาคาร'!Z130+'2567-อาคาร-หักร้านค้าภายในอาคาร'!Z177</f>
        <v>47324.68</v>
      </c>
      <c r="X35" s="208">
        <f>'2567-อาคาร-หักร้านค้าภายในอาคาร'!AA130+'2567-อาคาร-หักร้านค้าภายในอาคาร'!AA177</f>
        <v>206921.60097215362</v>
      </c>
      <c r="Y35" s="207">
        <f>'2567-อาคาร-หักร้านค้าภายในอาคาร'!AB130+'2567-อาคาร-หักร้านค้าภายในอาคาร'!AB177</f>
        <v>35094.089999999997</v>
      </c>
      <c r="Z35" s="208">
        <f>'2567-อาคาร-หักร้านค้าภายในอาคาร'!AC130+'2567-อาคาร-หักร้านค้าภายในอาคาร'!AC177</f>
        <v>149544.23396867138</v>
      </c>
      <c r="AA35" s="197">
        <f>O35+M35+K35+I35+G35+E35+C35+Q35+S35</f>
        <v>505265.22000000009</v>
      </c>
      <c r="AB35" s="198">
        <f>P35+N35+L35+J35+H35+F35+D35+R35+T35</f>
        <v>2217040.7419613083</v>
      </c>
      <c r="AD35" s="71">
        <f>SUM(C35+E35+G35+I35+K35+M35)</f>
        <v>314814.91000000003</v>
      </c>
      <c r="AE35" s="72">
        <f>SUM(D35+F35+H35+J35+L35+N35)</f>
        <v>1376330.3306792607</v>
      </c>
      <c r="AF35" s="71">
        <f>SUM(U35+W35+Y35)</f>
        <v>137650.32</v>
      </c>
      <c r="AG35" s="161">
        <f>SUM(V35+X35+Z35)</f>
        <v>599418.70192752755</v>
      </c>
      <c r="AH35" s="71">
        <f>(AD35+AF35)-AA35</f>
        <v>-52799.990000000049</v>
      </c>
      <c r="AI35" s="89">
        <f>(AE35+AG35)-AB35</f>
        <v>-241291.70935452008</v>
      </c>
    </row>
    <row r="36" spans="1:35" x14ac:dyDescent="0.55000000000000004">
      <c r="A36" s="199" t="s">
        <v>214</v>
      </c>
      <c r="B36" s="190"/>
      <c r="C36" s="200"/>
      <c r="D36" s="335"/>
      <c r="E36" s="200"/>
      <c r="F36" s="335"/>
      <c r="G36" s="200"/>
      <c r="H36" s="335"/>
      <c r="I36" s="200"/>
      <c r="J36" s="335"/>
      <c r="K36" s="200"/>
      <c r="L36" s="335"/>
      <c r="M36" s="200"/>
      <c r="N36" s="335"/>
      <c r="O36" s="200"/>
      <c r="P36" s="335"/>
      <c r="Q36" s="200"/>
      <c r="R36" s="335"/>
      <c r="S36" s="200"/>
      <c r="T36" s="335"/>
      <c r="U36" s="200"/>
      <c r="V36" s="335"/>
      <c r="W36" s="200"/>
      <c r="X36" s="205"/>
      <c r="Y36" s="200"/>
      <c r="Z36" s="205"/>
      <c r="AA36" s="202"/>
      <c r="AB36" s="201"/>
      <c r="AD36" s="4"/>
      <c r="AE36" s="4"/>
      <c r="AF36" s="4"/>
      <c r="AG36" s="4"/>
      <c r="AH36" s="4"/>
      <c r="AI36" s="4"/>
    </row>
    <row r="37" spans="1:35" x14ac:dyDescent="0.55000000000000004">
      <c r="A37" s="195">
        <v>1</v>
      </c>
      <c r="B37" s="206" t="s">
        <v>214</v>
      </c>
      <c r="C37" s="207">
        <f>'2567-อาคาร-หักร้านค้าภายในอาคาร'!F138+'2567-อาคาร-หักร้านค้าภายในอาคาร'!F165+'2567-อาคาร-หักร้านค้าภายในอาคาร'!F169</f>
        <v>3442</v>
      </c>
      <c r="D37" s="208">
        <f>'2567-อาคาร-หักร้านค้าภายในอาคาร'!G138+'2567-อาคาร-หักร้านค้าภายในอาคาร'!G165+'2567-อาคาร-หักร้านค้าภายในอาคาร'!G169</f>
        <v>14662.92</v>
      </c>
      <c r="E37" s="207">
        <f>'2567-อาคาร-หักร้านค้าภายในอาคาร'!H138+'2567-อาคาร-หักร้านค้าภายในอาคาร'!H165+'2567-อาคาร-หักร้านค้าภายในอาคาร'!H169</f>
        <v>4135</v>
      </c>
      <c r="F37" s="208">
        <f>'2567-อาคาร-หักร้านค้าภายในอาคาร'!I138+'2567-อาคาร-หักร้านค้าภายในอาคาร'!I165+'2567-อาคาร-หักร้านค้าภายในอาคาร'!I169</f>
        <v>18069.95</v>
      </c>
      <c r="G37" s="207">
        <f>'2567-อาคาร-หักร้านค้าภายในอาคาร'!J138+'2567-อาคาร-หักร้านค้าภายในอาคาร'!J165+'2567-อาคาร-หักร้านค้าภายในอาคาร'!J169</f>
        <v>4857</v>
      </c>
      <c r="H37" s="208">
        <f>'2567-อาคาร-หักร้านค้าภายในอาคาร'!K138+'2567-อาคาร-หักร้านค้าภายในอาคาร'!K165+'2567-อาคาร-หักร้านค้าภายในอาคาร'!K169</f>
        <v>21176.520000000004</v>
      </c>
      <c r="I37" s="207">
        <f>'2567-อาคาร-หักร้านค้าภายในอาคาร'!L138+'2567-อาคาร-หักร้านค้าภายในอาคาร'!L165+'2567-อาคาร-หักร้านค้าภายในอาคาร'!L169</f>
        <v>7944</v>
      </c>
      <c r="J37" s="208">
        <f>'2567-อาคาร-หักร้านค้าภายในอาคาร'!M138+'2567-อาคาร-หักร้านค้าภายในอาคาร'!M165+'2567-อาคาร-หักร้านค้าภายในอาคาร'!M169</f>
        <v>35509.68</v>
      </c>
      <c r="K37" s="207">
        <f>'2567-อาคาร-หักร้านค้าภายในอาคาร'!N138+'2567-อาคาร-หักร้านค้าภายในอาคาร'!N165+'2567-อาคาร-หักร้านค้าภายในอาคาร'!N169</f>
        <v>7735</v>
      </c>
      <c r="L37" s="208">
        <f>'2567-อาคาร-หักร้านค้าภายในอาคาร'!O138+'2567-อาคาร-หักร้านค้าภายในอาคาร'!O165+'2567-อาคาร-หักร้านค้าภายในอาคาร'!O169</f>
        <v>33956.65</v>
      </c>
      <c r="M37" s="207">
        <f>'2567-อาคาร-หักร้านค้าภายในอาคาร'!P138+'2567-อาคาร-หักร้านค้าภายในอาคาร'!P165+'2567-อาคาร-หักร้านค้าภายในอาคาร'!P169</f>
        <v>9934</v>
      </c>
      <c r="N37" s="208">
        <f>'2567-อาคาร-หักร้านค้าภายในอาคาร'!Q138+'2567-อาคาร-หักร้านค้าภายในอาคาร'!Q165+'2567-อาคาร-หักร้านค้าภายในอาคาร'!Q169</f>
        <v>43212.9</v>
      </c>
      <c r="O37" s="207">
        <f>'2567-อาคาร-หักร้านค้าภายในอาคาร'!R138+'2567-อาคาร-หักร้านค้าภายในอาคาร'!R165+'2567-อาคาร-หักร้านค้าภายในอาคาร'!R169</f>
        <v>9279</v>
      </c>
      <c r="P37" s="208">
        <f>'2567-อาคาร-หักร้านค้าภายในอาคาร'!S138+'2567-อาคาร-หักร้านค้าภายในอาคาร'!S165+'2567-อาคาร-หักร้านค้าภายในอาคาร'!S169</f>
        <v>41477.130000000005</v>
      </c>
      <c r="Q37" s="207">
        <f>'2567-อาคาร-หักร้านค้าภายในอาคาร'!T138+'2567-อาคาร-หักร้านค้าภายในอาคาร'!T165+'2567-อาคาร-หักร้านค้าภายในอาคาร'!T169</f>
        <v>9555</v>
      </c>
      <c r="R37" s="208">
        <f>'2567-อาคาร-หักร้านค้าภายในอาคาร'!U138+'2567-อาคาร-หักร้านค้าภายในอาคาร'!U165+'2567-อาคาร-หักร้านค้าภายในอาคาร'!U169</f>
        <v>41850.899999999994</v>
      </c>
      <c r="S37" s="207">
        <f>'2567-อาคาร-หักร้านค้าภายในอาคาร'!V138+'2567-อาคาร-หักร้านค้าภายในอาคาร'!V165+'2567-อาคาร-หักร้านค้าภายในอาคาร'!V169</f>
        <v>11413</v>
      </c>
      <c r="T37" s="208">
        <f>'2567-อาคาร-หักร้านค้าภายในอาคาร'!W138+'2567-อาคาร-หักร้านค้าภายในอาคาร'!W165+'2567-อาคาร-หักร้านค้าภายในอาคาร'!W169</f>
        <v>49988.939999999995</v>
      </c>
      <c r="U37" s="207">
        <f>'2567-อาคาร-หักร้านค้าภายในอาคาร'!X138+'2567-อาคาร-หักร้านค้าภายในอาคาร'!X165+'2567-อาคาร-หักร้านค้าภายในอาคาร'!X169</f>
        <v>11473</v>
      </c>
      <c r="V37" s="208">
        <f>'2567-อาคาร-หักร้านค้าภายในอาคาร'!Y138+'2567-อาคาร-หักร้านค้าภายในอาคาร'!Y165+'2567-อาคาร-หักร้านค้าภายในอาคาร'!Y169</f>
        <v>50481.2</v>
      </c>
      <c r="W37" s="207">
        <f>'2567-อาคาร-หักร้านค้าภายในอาคาร'!Z138+'2567-อาคาร-หักร้านค้าภายในอาคาร'!Z165+'2567-อาคาร-หักร้านค้าภายในอาคาร'!Z169</f>
        <v>6740</v>
      </c>
      <c r="X37" s="208">
        <f>'2567-อาคาร-หักร้านค้าภายในอาคาร'!AA138+'2567-อาคาร-หักร้านค้าภายในอาคาร'!AA165+'2567-อาคาร-หักร้านค้าภายในอาคาร'!AA169</f>
        <v>29453.8</v>
      </c>
      <c r="Y37" s="207">
        <f>'2567-อาคาร-หักร้านค้าภายในอาคาร'!AB138+'2567-อาคาร-หักร้านค้าภายในอาคาร'!AB165+'2567-อาคาร-หักร้านค้าภายในอาคาร'!AB169</f>
        <v>3921.9999999999982</v>
      </c>
      <c r="Z37" s="208">
        <f>'2567-อาคาร-หักร้านค้าภายในอาคาร'!AC138+'2567-อาคาร-หักร้านค้าภายในอาคาร'!AC165+'2567-อาคาร-หักร้านค้าภายในอาคาร'!AC169</f>
        <v>16707.719999999994</v>
      </c>
      <c r="AA37" s="197">
        <f>O37+M37+K37+I37+G37+E37+C37+Q37+S37</f>
        <v>68294</v>
      </c>
      <c r="AB37" s="198">
        <f>P37+N37+L37+J37+H37+F37+D37+R37+T37</f>
        <v>299905.59000000003</v>
      </c>
      <c r="AD37" s="71">
        <f>SUM(C37+E37+G37+I37+K37+M37)</f>
        <v>38047</v>
      </c>
      <c r="AE37" s="72">
        <f>SUM(D37+F37+H37+J37+L37+N37)</f>
        <v>166588.62</v>
      </c>
      <c r="AF37" s="71">
        <f>SUM(U37+W37+Y37)</f>
        <v>22135</v>
      </c>
      <c r="AG37" s="161">
        <f>SUM(V37+X37+Z37)</f>
        <v>96642.72</v>
      </c>
      <c r="AH37" s="71">
        <f>(AD37+AF37)-AA37</f>
        <v>-8112</v>
      </c>
      <c r="AI37" s="89">
        <f>(AE37+AG37)-AB37</f>
        <v>-36674.250000000058</v>
      </c>
    </row>
    <row r="38" spans="1:35" x14ac:dyDescent="0.55000000000000004">
      <c r="A38" s="199" t="s">
        <v>217</v>
      </c>
      <c r="B38" s="190"/>
      <c r="C38" s="200"/>
      <c r="D38" s="335"/>
      <c r="E38" s="200"/>
      <c r="F38" s="200"/>
      <c r="G38" s="200"/>
      <c r="H38" s="335"/>
      <c r="I38" s="200"/>
      <c r="J38" s="335"/>
      <c r="K38" s="200"/>
      <c r="L38" s="335"/>
      <c r="M38" s="200"/>
      <c r="N38" s="335"/>
      <c r="O38" s="200"/>
      <c r="P38" s="335"/>
      <c r="Q38" s="200"/>
      <c r="R38" s="335"/>
      <c r="S38" s="200"/>
      <c r="T38" s="335"/>
      <c r="U38" s="200"/>
      <c r="V38" s="335"/>
      <c r="W38" s="200"/>
      <c r="X38" s="205"/>
      <c r="Y38" s="200"/>
      <c r="Z38" s="205"/>
      <c r="AA38" s="202"/>
      <c r="AB38" s="201"/>
      <c r="AD38" s="4"/>
      <c r="AE38" s="4"/>
      <c r="AF38" s="4"/>
      <c r="AG38" s="4"/>
      <c r="AH38" s="4"/>
      <c r="AI38" s="4"/>
    </row>
    <row r="39" spans="1:35" x14ac:dyDescent="0.55000000000000004">
      <c r="A39" s="195">
        <v>1</v>
      </c>
      <c r="B39" s="206" t="s">
        <v>217</v>
      </c>
      <c r="C39" s="207">
        <f>'2567-อาคาร-หักร้านค้าภายในอาคาร'!F140</f>
        <v>479</v>
      </c>
      <c r="D39" s="208">
        <f>'2567-อาคาร-หักร้านค้าภายในอาคาร'!G140</f>
        <v>2040.54</v>
      </c>
      <c r="E39" s="207">
        <f>'2567-อาคาร-หักร้านค้าภายในอาคาร'!H140</f>
        <v>670</v>
      </c>
      <c r="F39" s="208">
        <f>'2567-อาคาร-หักร้านค้าภายในอาคาร'!I140</f>
        <v>2927.9</v>
      </c>
      <c r="G39" s="207">
        <f>'2567-อาคาร-หักร้านค้าภายในอาคาร'!J140</f>
        <v>757</v>
      </c>
      <c r="H39" s="208">
        <f>'2567-อาคาร-หักร้านค้าภายในอาคาร'!K140</f>
        <v>3300.5200000000004</v>
      </c>
      <c r="I39" s="207">
        <f>'2567-อาคาร-หักร้านค้าภายในอาคาร'!L140</f>
        <v>713</v>
      </c>
      <c r="J39" s="208">
        <f>'2567-อาคาร-หักร้านค้าภายในอาคาร'!M140</f>
        <v>3187.1099999999997</v>
      </c>
      <c r="K39" s="207">
        <f>'2567-อาคาร-หักร้านค้าภายในอาคาร'!N140</f>
        <v>756</v>
      </c>
      <c r="L39" s="208">
        <f>'2567-อาคาร-หักร้านค้าภายในอาคาร'!O140</f>
        <v>3318.8399999999997</v>
      </c>
      <c r="M39" s="207">
        <f>'2567-อาคาร-หักร้านค้าภายในอาคาร'!P140</f>
        <v>789</v>
      </c>
      <c r="N39" s="208">
        <f>'2567-อาคาร-หักร้านค้าภายในอาคาร'!Q140</f>
        <v>3432.1499999999996</v>
      </c>
      <c r="O39" s="207">
        <f>'2567-อาคาร-หักร้านค้าภายในอาคาร'!R140</f>
        <v>722</v>
      </c>
      <c r="P39" s="208">
        <f>'2567-อาคาร-หักร้านค้าภายในอาคาร'!S140</f>
        <v>3227.3399999999997</v>
      </c>
      <c r="Q39" s="207">
        <f>'2567-อาคาร-หักร้านค้าภายในอาคาร'!T140</f>
        <v>891</v>
      </c>
      <c r="R39" s="208">
        <f>'2567-อาคาร-หักร้านค้าภายในอาคาร'!U140</f>
        <v>3902.58</v>
      </c>
      <c r="S39" s="207">
        <f>'2567-อาคาร-หักร้านค้าภายในอาคาร'!V140</f>
        <v>784</v>
      </c>
      <c r="T39" s="208">
        <f>'2567-อาคาร-หักร้านค้าภายในอาคาร'!W140</f>
        <v>3433.92</v>
      </c>
      <c r="U39" s="207">
        <f>'2567-อาคาร-หักร้านค้าภายในอาคาร'!X140</f>
        <v>584</v>
      </c>
      <c r="V39" s="208">
        <f>'2567-อาคาร-หักร้านค้าภายในอาคาร'!Y140</f>
        <v>2569.6000000000004</v>
      </c>
      <c r="W39" s="207">
        <f>'2567-อาคาร-หักร้านค้าภายในอาคาร'!Z140</f>
        <v>655</v>
      </c>
      <c r="X39" s="208">
        <f>'2567-อาคาร-หักร้านค้าภายในอาคาร'!AA140</f>
        <v>2862.35</v>
      </c>
      <c r="Y39" s="207">
        <f>'2567-อาคาร-หักร้านค้าภายในอาคาร'!AB140</f>
        <v>442</v>
      </c>
      <c r="Z39" s="208">
        <f>'2567-อาคาร-หักร้านค้าภายในอาคาร'!AC140</f>
        <v>2</v>
      </c>
      <c r="AA39" s="197">
        <f>O39+M39+K39+I39+G39+E39+C39+Q39+S39</f>
        <v>6561</v>
      </c>
      <c r="AB39" s="198">
        <f>P39+N39+L39+J39+H39+F39+D39+R39+T39</f>
        <v>28770.9</v>
      </c>
      <c r="AD39" s="71">
        <f>SUM(C39+E39+G39+I39+K39+M39)</f>
        <v>4164</v>
      </c>
      <c r="AE39" s="72">
        <f>SUM(D39+F39+H39+J39+L39+N39)</f>
        <v>18207.059999999998</v>
      </c>
      <c r="AF39" s="71">
        <f>SUM(U39+W39+Y39)</f>
        <v>1681</v>
      </c>
      <c r="AG39" s="161">
        <f>SUM(V39+X39+Z39)</f>
        <v>5433.9500000000007</v>
      </c>
      <c r="AH39" s="71">
        <f>(AD39+AF39)-AA39</f>
        <v>-716</v>
      </c>
      <c r="AI39" s="89">
        <f>(AE39+AG39)-AB39</f>
        <v>-5129.8900000000031</v>
      </c>
    </row>
    <row r="40" spans="1:35" x14ac:dyDescent="0.55000000000000004">
      <c r="A40" s="199" t="s">
        <v>220</v>
      </c>
      <c r="B40" s="190"/>
      <c r="C40" s="200"/>
      <c r="D40" s="335"/>
      <c r="E40" s="200"/>
      <c r="F40" s="335"/>
      <c r="G40" s="200"/>
      <c r="H40" s="335"/>
      <c r="I40" s="200"/>
      <c r="J40" s="335"/>
      <c r="K40" s="200"/>
      <c r="L40" s="335"/>
      <c r="M40" s="200"/>
      <c r="N40" s="335"/>
      <c r="O40" s="200"/>
      <c r="P40" s="335"/>
      <c r="Q40" s="200"/>
      <c r="R40" s="335"/>
      <c r="S40" s="200"/>
      <c r="T40" s="335"/>
      <c r="U40" s="200"/>
      <c r="V40" s="335"/>
      <c r="W40" s="200"/>
      <c r="X40" s="205"/>
      <c r="Y40" s="200"/>
      <c r="Z40" s="205"/>
      <c r="AA40" s="202"/>
      <c r="AB40" s="201"/>
      <c r="AD40" s="4"/>
      <c r="AE40" s="4"/>
      <c r="AF40" s="4"/>
      <c r="AG40" s="4"/>
      <c r="AH40" s="4"/>
      <c r="AI40" s="4"/>
    </row>
    <row r="41" spans="1:35" x14ac:dyDescent="0.55000000000000004">
      <c r="A41" s="195">
        <v>1</v>
      </c>
      <c r="B41" s="206" t="s">
        <v>220</v>
      </c>
      <c r="C41" s="207">
        <f>'2567-อาคาร-หักร้านค้าภายในอาคาร'!F142</f>
        <v>10240.299999999999</v>
      </c>
      <c r="D41" s="208">
        <f>'2567-อาคาร-หักร้านค้าภายในอาคาร'!G142</f>
        <v>43623.677999999993</v>
      </c>
      <c r="E41" s="207">
        <f>'2567-อาคาร-หักร้านค้าภายในอาคาร'!H142</f>
        <v>10945.05</v>
      </c>
      <c r="F41" s="208">
        <f>'2567-อาคาร-หักร้านค้าภายในอาคาร'!I142</f>
        <v>47829.868499999997</v>
      </c>
      <c r="G41" s="207">
        <f>'2567-อาคาร-หักร้านค้าภายในอาคาร'!J142</f>
        <v>17482.189999999999</v>
      </c>
      <c r="H41" s="208">
        <f>'2567-อาคาร-หักร้านค้าภายในอาคาร'!K142</f>
        <v>76222.348400000003</v>
      </c>
      <c r="I41" s="207">
        <f>'2567-อาคาร-หักร้านค้าภายในอาคาร'!L142</f>
        <v>17218.75</v>
      </c>
      <c r="J41" s="208">
        <f>'2567-อาคาร-หักร้านค้าภายในอาคาร'!M142</f>
        <v>76967.8125</v>
      </c>
      <c r="K41" s="207">
        <f>'2567-อาคาร-หักร้านค้าภายในอาคาร'!N142</f>
        <v>12826.49</v>
      </c>
      <c r="L41" s="208">
        <f>'2567-อาคาร-หักร้านค้าภายในอาคาร'!O142</f>
        <v>56308.291099999995</v>
      </c>
      <c r="M41" s="207">
        <f>'2567-อาคาร-หักร้านค้าภายในอาคาร'!P142</f>
        <v>14898.83</v>
      </c>
      <c r="N41" s="208">
        <f>'2567-อาคาร-หักร้านค้าภายในอาคาร'!Q142</f>
        <v>64809.910499999991</v>
      </c>
      <c r="O41" s="207">
        <f>'2567-อาคาร-หักร้านค้าภายในอาคาร'!R142</f>
        <v>16328.48</v>
      </c>
      <c r="P41" s="208">
        <f>'2567-อาคาร-หักร้านค้าภายในอาคาร'!S142</f>
        <v>72988.305599999992</v>
      </c>
      <c r="Q41" s="207">
        <f>'2567-อาคาร-หักร้านค้าภายในอาคาร'!T142</f>
        <v>18268.7</v>
      </c>
      <c r="R41" s="208">
        <f>'2567-อาคาร-หักร้านค้าภายในอาคาร'!U142</f>
        <v>80016.906000000003</v>
      </c>
      <c r="S41" s="207">
        <f>'2567-อาคาร-หักร้านค้าภายในอาคาร'!V142</f>
        <v>11336.16</v>
      </c>
      <c r="T41" s="208">
        <f>'2567-อาคาร-หักร้านค้าภายในอาคาร'!W142</f>
        <v>49652.380799999999</v>
      </c>
      <c r="U41" s="207">
        <f>'2567-อาคาร-หักร้านค้าภายในอาคาร'!X142</f>
        <v>13708.78</v>
      </c>
      <c r="V41" s="208">
        <f>'2567-อาคาร-หักร้านค้าภายในอาคาร'!Y142</f>
        <v>60318.632000000005</v>
      </c>
      <c r="W41" s="207">
        <f>'2567-อาคาร-หักร้านค้าภายในอาคาร'!Z142</f>
        <v>11369.68</v>
      </c>
      <c r="X41" s="208">
        <f>'2567-อาคาร-หักร้านค้าภายในอาคาร'!AA142</f>
        <v>49685.501600000003</v>
      </c>
      <c r="Y41" s="207">
        <f>'2567-อาคาร-หักร้านค้าภายในอาคาร'!AB142</f>
        <v>11500.24</v>
      </c>
      <c r="Z41" s="208">
        <f>'2567-อาคาร-หักร้านค้าภายในอาคาร'!AC142</f>
        <v>48991.022399999994</v>
      </c>
      <c r="AA41" s="197">
        <f>O41+M41+K41+I41+G41+E41+C41+Q41+S41</f>
        <v>129544.95</v>
      </c>
      <c r="AB41" s="198">
        <f>P41+N41+L41+J41+H41+F41+D41+R41+T41</f>
        <v>568419.50140000007</v>
      </c>
      <c r="AD41" s="71">
        <f>SUM(C41+E41+G41+I41+K41+M41)</f>
        <v>83611.61</v>
      </c>
      <c r="AE41" s="72">
        <f>SUM(D41+F41+H41+J41+L41+N41)</f>
        <v>365761.90899999999</v>
      </c>
      <c r="AF41" s="71">
        <f>SUM(U41+W41+Y41)</f>
        <v>36578.699999999997</v>
      </c>
      <c r="AG41" s="161">
        <f>SUM(V41+X41+Z41)</f>
        <v>158995.15599999999</v>
      </c>
      <c r="AH41" s="71">
        <f>(AD41+AF41)-AA41</f>
        <v>-9354.64</v>
      </c>
      <c r="AI41" s="89">
        <f>(AE41+AG41)-AB41</f>
        <v>-43662.436400000122</v>
      </c>
    </row>
    <row r="42" spans="1:35" x14ac:dyDescent="0.55000000000000004">
      <c r="A42" s="199" t="s">
        <v>222</v>
      </c>
      <c r="B42" s="190"/>
      <c r="C42" s="200"/>
      <c r="D42" s="335"/>
      <c r="E42" s="200"/>
      <c r="F42" s="335"/>
      <c r="G42" s="200"/>
      <c r="H42" s="335"/>
      <c r="I42" s="200"/>
      <c r="J42" s="335"/>
      <c r="K42" s="200"/>
      <c r="L42" s="335"/>
      <c r="M42" s="200"/>
      <c r="N42" s="335"/>
      <c r="O42" s="200"/>
      <c r="P42" s="335"/>
      <c r="Q42" s="200"/>
      <c r="R42" s="335"/>
      <c r="S42" s="200"/>
      <c r="T42" s="335"/>
      <c r="U42" s="200"/>
      <c r="V42" s="335"/>
      <c r="W42" s="200"/>
      <c r="X42" s="205"/>
      <c r="Y42" s="200"/>
      <c r="Z42" s="205"/>
      <c r="AA42" s="202"/>
      <c r="AB42" s="201"/>
      <c r="AD42" s="4"/>
      <c r="AE42" s="4"/>
      <c r="AF42" s="4"/>
      <c r="AG42" s="4"/>
      <c r="AH42" s="4"/>
      <c r="AI42" s="4"/>
    </row>
    <row r="43" spans="1:35" x14ac:dyDescent="0.55000000000000004">
      <c r="A43" s="195">
        <v>1</v>
      </c>
      <c r="B43" s="206" t="s">
        <v>222</v>
      </c>
      <c r="C43" s="207">
        <f>'2567-อาคาร-หักร้านค้าภายในอาคาร'!F151</f>
        <v>27014</v>
      </c>
      <c r="D43" s="208">
        <f>'2567-อาคาร-หักร้านค้าภายในอาคาร'!G151</f>
        <v>115005.69923034002</v>
      </c>
      <c r="E43" s="207">
        <f>'2567-อาคาร-หักร้านค้าภายในอาคาร'!H151</f>
        <v>35060.94</v>
      </c>
      <c r="F43" s="208">
        <f>'2567-อาคาร-หักร้านค้าภายในอาคาร'!I151</f>
        <v>153161.84747106401</v>
      </c>
      <c r="G43" s="207">
        <f>'2567-อาคาร-หักร้านค้าภายในอาคาร'!J151</f>
        <v>35953.049999999996</v>
      </c>
      <c r="H43" s="208">
        <f>'2567-อาคาร-หักร้านค้าภายในอาคาร'!K151</f>
        <v>156574.14115880348</v>
      </c>
      <c r="I43" s="207">
        <f>'2567-อาคาร-หักร้านค้าภายในอาคาร'!L151</f>
        <v>37437.300000000003</v>
      </c>
      <c r="J43" s="208">
        <f>'2567-อาคาร-หักร้านค้าภายในอาคาร'!M151</f>
        <v>167182.75292454398</v>
      </c>
      <c r="K43" s="207">
        <f>'2567-อาคาร-หักร้านค้าภายในอาคาร'!N151</f>
        <v>41314.33</v>
      </c>
      <c r="L43" s="208">
        <f>'2567-อาคาร-หักร้านค้าภายในอาคาร'!O151</f>
        <v>181074.93908640699</v>
      </c>
      <c r="M43" s="207">
        <f>'2567-อาคาร-หักร้านค้าภายในอาคาร'!P151</f>
        <v>38924.25</v>
      </c>
      <c r="N43" s="208">
        <f>'2567-อาคาร-หักร้านค้าภายในอาคาร'!Q151</f>
        <v>169191.47303046248</v>
      </c>
      <c r="O43" s="207">
        <f>'2567-อาคาร-หักร้านค้าภายในอาคาร'!R151</f>
        <v>46015.08</v>
      </c>
      <c r="P43" s="208">
        <f>'2567-อาคาร-หักร้านค้าภายในอาคาร'!S151</f>
        <v>205296.05357754038</v>
      </c>
      <c r="Q43" s="207">
        <f>'2567-อาคาร-หักร้านค้าภายในอาคาร'!T151</f>
        <v>46701.369999999995</v>
      </c>
      <c r="R43" s="208">
        <f>'2567-อาคาร-หักร้านค้าภายในอาคาร'!U151</f>
        <v>204549.65471462809</v>
      </c>
      <c r="S43" s="207">
        <f>'2567-อาคาร-หักร้านค้าภายในอาคาร'!V151</f>
        <v>45598.29</v>
      </c>
      <c r="T43" s="208">
        <f>'2567-อาคาร-หักร้านค้าภายในอาคาร'!W151</f>
        <v>199859.54017276689</v>
      </c>
      <c r="U43" s="207">
        <f>'2567-อาคาร-หักร้านค้าภายในอาคาร'!X151</f>
        <v>41598.639999999999</v>
      </c>
      <c r="V43" s="208">
        <f>'2567-อาคาร-หักร้านค้าภายในอาคาร'!Y151</f>
        <v>182917.47196477361</v>
      </c>
      <c r="W43" s="207">
        <f>'2567-อาคาร-หักร้านค้าภายในอาคาร'!Z151</f>
        <v>50795.4</v>
      </c>
      <c r="X43" s="208">
        <f>'2567-อาคาร-หักร้านค้าภายในอาคาร'!AA151</f>
        <v>222120.68155731802</v>
      </c>
      <c r="Y43" s="207">
        <f>'2567-อาคาร-หักร้านค้าภายในอาคาร'!AB151</f>
        <v>26182.400000000001</v>
      </c>
      <c r="Z43" s="208">
        <f>'2567-อาคาร-หักร้านค้าภายในอาคาร'!AC151</f>
        <v>111585.24934018801</v>
      </c>
      <c r="AA43" s="197">
        <f>O43+M43+K43+I43+G43+E43+C43+Q43+S43</f>
        <v>354018.61</v>
      </c>
      <c r="AB43" s="198">
        <f>P43+N43+L43+J43+H43+F43+D43+R43+T43</f>
        <v>1551896.1013665565</v>
      </c>
      <c r="AD43" s="71">
        <f>SUM(C43+E43+G43+I43+K43+M43)</f>
        <v>215703.87</v>
      </c>
      <c r="AE43" s="72">
        <f>SUM(D43+F43+H43+J43+L43+N43)</f>
        <v>942190.85290162091</v>
      </c>
      <c r="AF43" s="71">
        <f>SUM(U43+W43+Y43)</f>
        <v>118576.44</v>
      </c>
      <c r="AG43" s="161">
        <f>SUM(V43+X43+Z43)</f>
        <v>516623.40286227962</v>
      </c>
      <c r="AH43" s="71">
        <f>(AD43+AF43)-AA43</f>
        <v>-19738.299999999988</v>
      </c>
      <c r="AI43" s="89">
        <f>(AE43+AG43)-AB43</f>
        <v>-93081.845602656016</v>
      </c>
    </row>
    <row r="44" spans="1:35" x14ac:dyDescent="0.55000000000000004">
      <c r="A44" s="199" t="s">
        <v>231</v>
      </c>
      <c r="B44" s="190"/>
      <c r="C44" s="200"/>
      <c r="D44" s="335"/>
      <c r="E44" s="200"/>
      <c r="F44" s="335"/>
      <c r="G44" s="200"/>
      <c r="H44" s="335"/>
      <c r="I44" s="200"/>
      <c r="J44" s="335"/>
      <c r="K44" s="200"/>
      <c r="L44" s="335"/>
      <c r="M44" s="200"/>
      <c r="N44" s="335"/>
      <c r="O44" s="200"/>
      <c r="P44" s="335"/>
      <c r="Q44" s="200"/>
      <c r="R44" s="335"/>
      <c r="S44" s="200"/>
      <c r="T44" s="335"/>
      <c r="U44" s="200"/>
      <c r="V44" s="335"/>
      <c r="W44" s="200"/>
      <c r="X44" s="205"/>
      <c r="Y44" s="200"/>
      <c r="Z44" s="205"/>
      <c r="AA44" s="202"/>
      <c r="AB44" s="201"/>
      <c r="AD44" s="4"/>
      <c r="AE44" s="4"/>
      <c r="AF44" s="4"/>
      <c r="AG44" s="4"/>
      <c r="AH44" s="4"/>
      <c r="AI44" s="4"/>
    </row>
    <row r="45" spans="1:35" x14ac:dyDescent="0.55000000000000004">
      <c r="A45" s="195">
        <v>1</v>
      </c>
      <c r="B45" s="206" t="s">
        <v>231</v>
      </c>
      <c r="C45" s="207">
        <f>'2567-อาคาร-หักร้านค้าภายในอาคาร'!F157</f>
        <v>19990.999999999993</v>
      </c>
      <c r="D45" s="208">
        <f>'2567-อาคาร-หักร้านค้าภายในอาคาร'!G157</f>
        <v>85161.659999999945</v>
      </c>
      <c r="E45" s="207">
        <f>'2567-อาคาร-หักร้านค้าภายในอาคาร'!H157</f>
        <v>26732.000000000007</v>
      </c>
      <c r="F45" s="208">
        <f>'2567-อาคาร-หักร้านค้าภายในอาคาร'!I157</f>
        <v>116818.84000000004</v>
      </c>
      <c r="G45" s="207">
        <f>'2567-อาคาร-หักร้านค้าภายในอาคาร'!J157</f>
        <v>22593</v>
      </c>
      <c r="H45" s="208">
        <f>'2567-อาคาร-หักร้านค้าภายในอาคาร'!K157</f>
        <v>98505.48000000001</v>
      </c>
      <c r="I45" s="207">
        <f>'2567-อาคาร-หักร้านค้าภายในอาคาร'!L157</f>
        <v>26130</v>
      </c>
      <c r="J45" s="208">
        <f>'2567-อาคาร-หักร้านค้าภายในอาคาร'!M157</f>
        <v>116801.09999999999</v>
      </c>
      <c r="K45" s="207">
        <f>'2567-อาคาร-หักร้านค้าภายในอาคาร'!N157</f>
        <v>24286</v>
      </c>
      <c r="L45" s="208">
        <f>'2567-อาคาร-หักร้านค้าภายในอาคาร'!O157</f>
        <v>106615.54</v>
      </c>
      <c r="M45" s="207">
        <f>'2567-อาคาร-หักร้านค้าภายในอาคาร'!P157</f>
        <v>24510</v>
      </c>
      <c r="N45" s="208">
        <f>'2567-อาคาร-หักร้านค้าภายในอาคาร'!Q157</f>
        <v>106618.49999999999</v>
      </c>
      <c r="O45" s="207">
        <f>'2567-อาคาร-หักร้านค้าภายในอาคาร'!R157</f>
        <v>27108</v>
      </c>
      <c r="P45" s="208">
        <f>'2567-อาคาร-หักร้านค้าภายในอาคาร'!S157</f>
        <v>121172.76000000001</v>
      </c>
      <c r="Q45" s="207">
        <f>'2567-อาคาร-หักร้านค้าภายในอาคาร'!T157</f>
        <v>32560</v>
      </c>
      <c r="R45" s="208">
        <f>'2567-อาคาร-หักร้านค้าภายในอาคาร'!U157</f>
        <v>142612.79999999999</v>
      </c>
      <c r="S45" s="207">
        <f>'2567-อาคาร-หักร้านค้าภายในอาคาร'!V157</f>
        <v>31188</v>
      </c>
      <c r="T45" s="208">
        <f>'2567-อาคาร-หักร้านค้าภายในอาคาร'!W157</f>
        <v>136603.44</v>
      </c>
      <c r="U45" s="207">
        <f>'2567-อาคาร-หักร้านค้าภายในอาคาร'!X157+'2567-อาคาร-หักร้านค้าภายในอาคาร'!X179</f>
        <v>28247.000000000011</v>
      </c>
      <c r="V45" s="208">
        <f>'2567-อาคาร-หักร้านค้าภายในอาคาร'!Y157+'2567-อาคาร-หักร้านค้าภายในอาคาร'!Y179</f>
        <v>124286.80000000006</v>
      </c>
      <c r="W45" s="207">
        <f>'2567-อาคาร-หักร้านค้าภายในอาคาร'!Z157+'2567-อาคาร-หักร้านค้าภายในอาคาร'!Z179</f>
        <v>28193.999999999967</v>
      </c>
      <c r="X45" s="208">
        <f>'2567-อาคาร-หักร้านค้าภายในอาคาร'!AA157+'2567-อาคาร-หักร้านค้าภายในอาคาร'!AA179</f>
        <v>123207.77999999985</v>
      </c>
      <c r="Y45" s="207">
        <f>'2567-อาคาร-หักร้านค้าภายในอาคาร'!AB157+'2567-อาคาร-หักร้านค้าภายในอาคาร'!AB179</f>
        <v>21955.000000000036</v>
      </c>
      <c r="Z45" s="208">
        <f>'2567-อาคาร-หักร้านค้าภายในอาคาร'!AC157+'2567-อาคาร-หักร้านค้าภายในอาคาร'!AC179</f>
        <v>93528.300000000134</v>
      </c>
      <c r="AA45" s="197">
        <f>O45+M45+K45+I45+G45+E45+C45+Q45+S45</f>
        <v>235098</v>
      </c>
      <c r="AB45" s="198">
        <f>P45+N45+L45+J45+H45+F45+D45+R45+T45</f>
        <v>1030910.1199999999</v>
      </c>
      <c r="AD45" s="71">
        <f>SUM(C45+E45+G45+I45+K45+M45)</f>
        <v>144242</v>
      </c>
      <c r="AE45" s="72">
        <f>SUM(D45+F45+H45+J45+L45+N45)</f>
        <v>630521.11999999988</v>
      </c>
      <c r="AF45" s="71">
        <f>SUM(U45+W45+Y45)</f>
        <v>78396.000000000015</v>
      </c>
      <c r="AG45" s="161">
        <f>SUM(V45+X45+Z45)</f>
        <v>341022.88</v>
      </c>
      <c r="AH45" s="71">
        <f>(AD45+AF45)-AA45</f>
        <v>-12460</v>
      </c>
      <c r="AI45" s="89">
        <f>(AE45+AG45)-AB45</f>
        <v>-59366.119999999995</v>
      </c>
    </row>
    <row r="46" spans="1:35" x14ac:dyDescent="0.55000000000000004">
      <c r="A46" s="199" t="s">
        <v>266</v>
      </c>
      <c r="B46" s="190"/>
      <c r="C46" s="210"/>
      <c r="D46" s="336"/>
      <c r="E46" s="210"/>
      <c r="F46" s="336"/>
      <c r="G46" s="210"/>
      <c r="H46" s="336"/>
      <c r="I46" s="210"/>
      <c r="J46" s="336"/>
      <c r="K46" s="210"/>
      <c r="L46" s="336"/>
      <c r="M46" s="210"/>
      <c r="N46" s="336"/>
      <c r="O46" s="210"/>
      <c r="P46" s="336"/>
      <c r="Q46" s="210"/>
      <c r="R46" s="336"/>
      <c r="S46" s="210"/>
      <c r="T46" s="336"/>
      <c r="U46" s="210"/>
      <c r="V46" s="336"/>
      <c r="W46" s="210"/>
      <c r="X46" s="211"/>
      <c r="Y46" s="210"/>
      <c r="Z46" s="211"/>
      <c r="AA46" s="212"/>
      <c r="AB46" s="211"/>
      <c r="AD46" s="4"/>
      <c r="AE46" s="4"/>
      <c r="AF46" s="4"/>
      <c r="AG46" s="4"/>
      <c r="AH46" s="4"/>
      <c r="AI46" s="4"/>
    </row>
    <row r="47" spans="1:35" x14ac:dyDescent="0.55000000000000004">
      <c r="A47" s="195">
        <v>1</v>
      </c>
      <c r="B47" s="206" t="s">
        <v>267</v>
      </c>
      <c r="C47" s="207">
        <f>'2567-อาคาร-หักร้านค้าภายในอาคาร'!F159</f>
        <v>836</v>
      </c>
      <c r="D47" s="208">
        <f>'2567-อาคาร-หักร้านค้าภายในอาคาร'!G159</f>
        <v>3561.3599999999997</v>
      </c>
      <c r="E47" s="207">
        <f>'2567-อาคาร-หักร้านค้าภายในอาคาร'!H159</f>
        <v>1067</v>
      </c>
      <c r="F47" s="208">
        <f>'2567-อาคาร-หักร้านค้าภายในอาคาร'!I159</f>
        <v>4662.79</v>
      </c>
      <c r="G47" s="207">
        <f>'2567-อาคาร-หักร้านค้าภายในอาคาร'!J159</f>
        <v>0</v>
      </c>
      <c r="H47" s="208">
        <f>'2567-อาคาร-หักร้านค้าภายในอาคาร'!K159</f>
        <v>0</v>
      </c>
      <c r="I47" s="207">
        <f>'2567-อาคาร-หักร้านค้าภายในอาคาร'!L159</f>
        <v>3644</v>
      </c>
      <c r="J47" s="208">
        <f>'2567-อาคาร-หักร้านค้าภายในอาคาร'!M159</f>
        <v>16288.679999999998</v>
      </c>
      <c r="K47" s="207">
        <f>'2567-อาคาร-หักร้านค้าภายในอาคาร'!N159</f>
        <v>2421</v>
      </c>
      <c r="L47" s="208">
        <f>'2567-อาคาร-หักร้านค้าภายในอาคาร'!O159</f>
        <v>10628.189999999999</v>
      </c>
      <c r="M47" s="207">
        <f>'2567-อาคาร-หักร้านค้าภายในอาคาร'!P159</f>
        <v>2223</v>
      </c>
      <c r="N47" s="208">
        <f>'2567-อาคาร-หักร้านค้าภายในอาคาร'!Q159</f>
        <v>9670.0499999999993</v>
      </c>
      <c r="O47" s="207">
        <f>'2567-อาคาร-หักร้านค้าภายในอาคาร'!R159</f>
        <v>2036</v>
      </c>
      <c r="P47" s="208">
        <f>'2567-อาคาร-หักร้านค้าภายในอาคาร'!S159</f>
        <v>9100.92</v>
      </c>
      <c r="Q47" s="207">
        <f>'2567-อาคาร-หักร้านค้าภายในอาคาร'!T159</f>
        <v>1789</v>
      </c>
      <c r="R47" s="208">
        <f>'2567-อาคาร-หักร้านค้าภายในอาคาร'!U159</f>
        <v>7835.82</v>
      </c>
      <c r="S47" s="207">
        <f>'2567-อาคาร-หักร้านค้าภายในอาคาร'!V159</f>
        <v>1726</v>
      </c>
      <c r="T47" s="208">
        <f>'2567-อาคาร-หักร้านค้าภายในอาคาร'!W159</f>
        <v>7559.88</v>
      </c>
      <c r="U47" s="207">
        <f>'2567-อาคาร-หักร้านค้าภายในอาคาร'!X159</f>
        <v>1539</v>
      </c>
      <c r="V47" s="208">
        <f>'2567-อาคาร-หักร้านค้าภายในอาคาร'!Y159</f>
        <v>6771.6</v>
      </c>
      <c r="W47" s="207">
        <f>'2567-อาคาร-หักร้านค้าภายในอาคาร'!Z159</f>
        <v>1687</v>
      </c>
      <c r="X47" s="208">
        <f>'2567-อาคาร-หักร้านค้าภายในอาคาร'!AA159</f>
        <v>7372.1900000000005</v>
      </c>
      <c r="Y47" s="207">
        <f>'2567-อาคาร-หักร้านค้าภายในอาคาร'!AB159</f>
        <v>1098</v>
      </c>
      <c r="Z47" s="208">
        <f>'2567-อาคาร-หักร้านค้าภายในอาคาร'!AC159</f>
        <v>4677.4799999999996</v>
      </c>
      <c r="AA47" s="197">
        <f>O47+M47+K47+I47+G47+E47+C47+Q47+S47</f>
        <v>15742</v>
      </c>
      <c r="AB47" s="198">
        <f>P47+N47+L47+J47+H47+F47+D47+R47+T47</f>
        <v>69307.69</v>
      </c>
      <c r="AD47" s="71">
        <f>SUM(C47+E47+G47+I47+K47+M47)</f>
        <v>10191</v>
      </c>
      <c r="AE47" s="72">
        <f>SUM(D47+F47+H47+J47+L47+N47)</f>
        <v>44811.069999999992</v>
      </c>
      <c r="AF47" s="71">
        <f>SUM(U47+W47+Y47)</f>
        <v>4324</v>
      </c>
      <c r="AG47" s="161">
        <f>SUM(V47+X47+Z47)</f>
        <v>18821.27</v>
      </c>
      <c r="AH47" s="71">
        <f>(AD47+AF47)-AA47</f>
        <v>-1227</v>
      </c>
      <c r="AI47" s="89">
        <f>(AE47+AG47)-AB47</f>
        <v>-5675.3500000000058</v>
      </c>
    </row>
    <row r="48" spans="1:35" x14ac:dyDescent="0.55000000000000004">
      <c r="A48" s="199" t="s">
        <v>330</v>
      </c>
      <c r="B48" s="190"/>
      <c r="C48" s="210"/>
      <c r="D48" s="336"/>
      <c r="E48" s="210"/>
      <c r="F48" s="336"/>
      <c r="G48" s="210"/>
      <c r="H48" s="336"/>
      <c r="I48" s="210"/>
      <c r="J48" s="336"/>
      <c r="K48" s="210"/>
      <c r="L48" s="336"/>
      <c r="M48" s="210"/>
      <c r="N48" s="336"/>
      <c r="O48" s="210"/>
      <c r="P48" s="336"/>
      <c r="Q48" s="210"/>
      <c r="R48" s="336"/>
      <c r="S48" s="210"/>
      <c r="T48" s="336"/>
      <c r="U48" s="210"/>
      <c r="V48" s="336"/>
      <c r="W48" s="210"/>
      <c r="X48" s="211"/>
      <c r="Y48" s="210"/>
      <c r="Z48" s="211"/>
      <c r="AA48" s="212"/>
      <c r="AB48" s="211"/>
      <c r="AD48" s="4"/>
      <c r="AE48" s="4"/>
      <c r="AF48" s="4"/>
      <c r="AG48" s="4"/>
      <c r="AH48" s="4"/>
      <c r="AI48" s="4"/>
    </row>
    <row r="49" spans="1:36" x14ac:dyDescent="0.55000000000000004">
      <c r="A49" s="195">
        <v>1</v>
      </c>
      <c r="B49" s="206" t="s">
        <v>330</v>
      </c>
      <c r="C49" s="207">
        <f>'2567-อาคาร-หักร้านค้าภายในอาคาร'!F181</f>
        <v>0</v>
      </c>
      <c r="D49" s="208">
        <f>'2567-อาคาร-หักร้านค้าภายในอาคาร'!G181</f>
        <v>0</v>
      </c>
      <c r="E49" s="207">
        <f>'2567-อาคาร-หักร้านค้าภายในอาคาร'!H181</f>
        <v>0</v>
      </c>
      <c r="F49" s="208">
        <f>'2567-อาคาร-หักร้านค้าภายในอาคาร'!I181</f>
        <v>0</v>
      </c>
      <c r="G49" s="207">
        <f>'2567-อาคาร-หักร้านค้าภายในอาคาร'!J181</f>
        <v>0</v>
      </c>
      <c r="H49" s="208">
        <f>'2567-อาคาร-หักร้านค้าภายในอาคาร'!K181</f>
        <v>0</v>
      </c>
      <c r="I49" s="207">
        <f>'2567-อาคาร-หักร้านค้าภายในอาคาร'!L181</f>
        <v>0</v>
      </c>
      <c r="J49" s="208">
        <f>'2567-อาคาร-หักร้านค้าภายในอาคาร'!M181</f>
        <v>0</v>
      </c>
      <c r="K49" s="207">
        <f>'2567-อาคาร-หักร้านค้าภายในอาคาร'!N181</f>
        <v>0</v>
      </c>
      <c r="L49" s="208">
        <f>'2567-อาคาร-หักร้านค้าภายในอาคาร'!O181</f>
        <v>0</v>
      </c>
      <c r="M49" s="207">
        <f>'2567-อาคาร-หักร้านค้าภายในอาคาร'!P181</f>
        <v>0</v>
      </c>
      <c r="N49" s="208">
        <f>'2567-อาคาร-หักร้านค้าภายในอาคาร'!Q181</f>
        <v>0</v>
      </c>
      <c r="O49" s="207">
        <f>'2567-อาคาร-หักร้านค้าภายในอาคาร'!R181</f>
        <v>0</v>
      </c>
      <c r="P49" s="208">
        <f>'2567-อาคาร-หักร้านค้าภายในอาคาร'!S181</f>
        <v>0</v>
      </c>
      <c r="Q49" s="207">
        <f>'2567-อาคาร-หักร้านค้าภายในอาคาร'!T181</f>
        <v>0</v>
      </c>
      <c r="R49" s="208">
        <f>'2567-อาคาร-หักร้านค้าภายในอาคาร'!U181</f>
        <v>0</v>
      </c>
      <c r="S49" s="207">
        <f>'2567-อาคาร-หักร้านค้าภายในอาคาร'!V181</f>
        <v>0</v>
      </c>
      <c r="T49" s="208">
        <f>'2567-อาคาร-หักร้านค้าภายในอาคาร'!W181</f>
        <v>0</v>
      </c>
      <c r="U49" s="207">
        <f>'2567-อาคาร-หักร้านค้าภายในอาคาร'!X181</f>
        <v>0</v>
      </c>
      <c r="V49" s="208">
        <f>'2567-อาคาร-หักร้านค้าภายในอาคาร'!Y181</f>
        <v>0</v>
      </c>
      <c r="W49" s="207">
        <f>'2567-อาคาร-หักร้านค้าภายในอาคาร'!Z181</f>
        <v>686.02</v>
      </c>
      <c r="X49" s="208">
        <f>'2567-อาคาร-หักร้านค้าภายในอาคาร'!AA181</f>
        <v>2997.9074000000001</v>
      </c>
      <c r="Y49" s="207">
        <f>'2567-อาคาร-หักร้านค้าภายในอาคาร'!AB181</f>
        <v>16.180000000000064</v>
      </c>
      <c r="Z49" s="208">
        <f>'2567-อาคาร-หักร้านค้าภายในอาคาร'!AC181</f>
        <v>68.92680000000027</v>
      </c>
      <c r="AA49" s="197">
        <f>O49+M49+K49+I49+G49+E49+C49+Q49+S49</f>
        <v>0</v>
      </c>
      <c r="AB49" s="198">
        <f>P49+N49+L49+J49+H49+F49+D49+R49+T49</f>
        <v>0</v>
      </c>
      <c r="AD49" s="71">
        <f>SUM(C49+E49+G49+I49+K49+M49)</f>
        <v>0</v>
      </c>
      <c r="AE49" s="72">
        <f>SUM(D49+F49+H49+J49+L49+N49)</f>
        <v>0</v>
      </c>
      <c r="AF49" s="71">
        <f>SUM(U49+W49+Y49)</f>
        <v>702.2</v>
      </c>
      <c r="AG49" s="161">
        <f>SUM(V49+X49+Z49)</f>
        <v>3066.8342000000002</v>
      </c>
      <c r="AH49" s="71">
        <f>(AD49+AF49)-AA49</f>
        <v>702.2</v>
      </c>
      <c r="AI49" s="89">
        <f>(AE49+AG49)-AB49</f>
        <v>3066.8342000000002</v>
      </c>
    </row>
    <row r="50" spans="1:36" x14ac:dyDescent="0.55000000000000004">
      <c r="A50" s="199" t="s">
        <v>16</v>
      </c>
      <c r="B50" s="190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2"/>
      <c r="N50" s="211"/>
      <c r="O50" s="212"/>
      <c r="P50" s="211"/>
      <c r="Q50" s="212"/>
      <c r="R50" s="211"/>
      <c r="S50" s="212"/>
      <c r="T50" s="211"/>
      <c r="U50" s="212"/>
      <c r="V50" s="211"/>
      <c r="W50" s="212"/>
      <c r="X50" s="211"/>
      <c r="Y50" s="212"/>
      <c r="Z50" s="211"/>
      <c r="AA50" s="212"/>
      <c r="AB50" s="211"/>
      <c r="AD50" s="4"/>
      <c r="AE50" s="4"/>
      <c r="AF50" s="4"/>
      <c r="AG50" s="4"/>
      <c r="AH50" s="4"/>
      <c r="AI50" s="4"/>
    </row>
    <row r="51" spans="1:36" x14ac:dyDescent="0.55000000000000004">
      <c r="A51" s="195">
        <v>1</v>
      </c>
      <c r="B51" s="206" t="s">
        <v>8</v>
      </c>
      <c r="C51" s="207">
        <f>'2567-บิลค่าไฟฟ้า'!D7</f>
        <v>50348</v>
      </c>
      <c r="D51" s="208">
        <f>'2567-บิลค่าไฟฟ้า'!E7</f>
        <v>223954.27</v>
      </c>
      <c r="E51" s="207">
        <f>'2567-บิลค่าไฟฟ้า'!H7</f>
        <v>59258</v>
      </c>
      <c r="F51" s="208">
        <f>'2567-บิลค่าไฟฟ้า'!I7</f>
        <v>271228.81</v>
      </c>
      <c r="G51" s="207">
        <f>'2567-บิลค่าไฟฟ้า'!L7</f>
        <v>71834.929999999993</v>
      </c>
      <c r="H51" s="208">
        <f>'2567-บิลค่าไฟฟ้า'!M7</f>
        <v>328033.46000000002</v>
      </c>
      <c r="I51" s="207">
        <f>'2567-บิลค่าไฟฟ้า'!P7</f>
        <v>69464</v>
      </c>
      <c r="J51" s="208">
        <f>'2567-บิลค่าไฟฟ้า'!Q7</f>
        <v>311256.98</v>
      </c>
      <c r="K51" s="207">
        <f>'2567-บิลค่าไฟฟ้า'!T7</f>
        <v>67907.990000000005</v>
      </c>
      <c r="L51" s="208">
        <f>'2567-บิลค่าไฟฟ้า'!U7</f>
        <v>300413.71000000002</v>
      </c>
      <c r="M51" s="207">
        <f>'2567-บิลค่าไฟฟ้า'!X7</f>
        <v>50920</v>
      </c>
      <c r="N51" s="208">
        <f>'2567-บิลค่าไฟฟ้า'!Y7</f>
        <v>225507.17</v>
      </c>
      <c r="O51" s="207">
        <f>'2567-บิลค่าไฟฟ้า'!AB7</f>
        <v>66256</v>
      </c>
      <c r="P51" s="208">
        <f>'2567-บิลค่าไฟฟ้า'!AC7</f>
        <v>297722.06</v>
      </c>
      <c r="Q51" s="207">
        <f>'2567-บิลค่าไฟฟ้า'!AF7</f>
        <v>52283.99</v>
      </c>
      <c r="R51" s="208">
        <f>'2567-บิลค่าไฟฟ้า'!AG7</f>
        <v>233785.74</v>
      </c>
      <c r="S51" s="207">
        <f>'2567-บิลค่าไฟฟ้า'!AJ7</f>
        <v>59852</v>
      </c>
      <c r="T51" s="208">
        <f>'2567-บิลค่าไฟฟ้า'!AK7</f>
        <v>268465.08</v>
      </c>
      <c r="U51" s="207">
        <f>'2567-บิลค่าไฟฟ้า'!AN7</f>
        <v>60260</v>
      </c>
      <c r="V51" s="208">
        <f>'2567-บิลค่าไฟฟ้า'!AO7</f>
        <v>263386.17</v>
      </c>
      <c r="W51" s="207">
        <f>'2567-บิลค่าไฟฟ้า'!AR7</f>
        <v>54984</v>
      </c>
      <c r="X51" s="208">
        <f>'2567-บิลค่าไฟฟ้า'!AS7</f>
        <v>248062.69</v>
      </c>
      <c r="Y51" s="207">
        <f>'2567-บิลค่าไฟฟ้า'!AV7</f>
        <v>52948.01</v>
      </c>
      <c r="Z51" s="208">
        <f>'2567-บิลค่าไฟฟ้า'!AW7</f>
        <v>23728.43</v>
      </c>
      <c r="AA51" s="197">
        <f>M51+K51+I51+G51+E51+C51</f>
        <v>369732.92</v>
      </c>
      <c r="AB51" s="198">
        <f>N51+L51+J51+H51+F51+D51</f>
        <v>1660394.4000000001</v>
      </c>
      <c r="AD51" s="71">
        <f>SUM(C51+E51+G51+I51+K51+M51)</f>
        <v>369732.92</v>
      </c>
      <c r="AE51" s="72">
        <f>SUM(D51+F51+H51+J51+L51+N51)</f>
        <v>1660394.4</v>
      </c>
      <c r="AF51" s="71">
        <f>SUM(U51+W51+Y51)</f>
        <v>168192.01</v>
      </c>
      <c r="AG51" s="161">
        <f>SUM(V51+X51+Z51)</f>
        <v>535177.29</v>
      </c>
      <c r="AH51" s="71">
        <f>(AD51+AF51)-AA51</f>
        <v>168192.00999999995</v>
      </c>
      <c r="AI51" s="89">
        <f>(AE51+AG51)-AB51</f>
        <v>535177.2899999998</v>
      </c>
    </row>
    <row r="52" spans="1:36" x14ac:dyDescent="0.55000000000000004">
      <c r="A52" s="199" t="s">
        <v>10</v>
      </c>
      <c r="B52" s="439"/>
      <c r="C52" s="210"/>
      <c r="D52" s="211"/>
      <c r="E52" s="210"/>
      <c r="F52" s="211"/>
      <c r="G52" s="210"/>
      <c r="H52" s="211"/>
      <c r="I52" s="210"/>
      <c r="J52" s="211"/>
      <c r="K52" s="210"/>
      <c r="L52" s="211"/>
      <c r="M52" s="210"/>
      <c r="N52" s="211"/>
      <c r="O52" s="210"/>
      <c r="P52" s="211"/>
      <c r="Q52" s="210"/>
      <c r="R52" s="211"/>
      <c r="S52" s="210"/>
      <c r="T52" s="211"/>
      <c r="U52" s="210"/>
      <c r="V52" s="211"/>
      <c r="W52" s="210"/>
      <c r="X52" s="211"/>
      <c r="Y52" s="210"/>
      <c r="Z52" s="211"/>
      <c r="AA52" s="210"/>
      <c r="AB52" s="211"/>
      <c r="AD52" s="4"/>
      <c r="AE52" s="4"/>
      <c r="AF52" s="4"/>
      <c r="AG52" s="4"/>
      <c r="AH52" s="4"/>
      <c r="AI52" s="4"/>
    </row>
    <row r="53" spans="1:36" x14ac:dyDescent="0.55000000000000004">
      <c r="A53" s="195">
        <v>1</v>
      </c>
      <c r="B53" s="206" t="s">
        <v>10</v>
      </c>
      <c r="C53" s="207">
        <f>'2567-บิลค่าไฟฟ้า'!D9</f>
        <v>9120</v>
      </c>
      <c r="D53" s="208">
        <f>'2567-บิลค่าไฟฟ้า'!E9</f>
        <v>39224.550000000003</v>
      </c>
      <c r="E53" s="207">
        <f>'2567-บิลค่าไฟฟ้า'!H9</f>
        <v>8420</v>
      </c>
      <c r="F53" s="208">
        <f>'2567-บิลค่าไฟฟ้า'!I9</f>
        <v>36169.660000000003</v>
      </c>
      <c r="G53" s="207">
        <f>'2567-บิลค่าไฟฟ้า'!L9</f>
        <v>10360</v>
      </c>
      <c r="H53" s="208">
        <f>'2567-บิลค่าไฟฟ้า'!M9</f>
        <v>45456.84</v>
      </c>
      <c r="I53" s="207">
        <f>'2567-บิลค่าไฟฟ้า'!P9</f>
        <v>10140</v>
      </c>
      <c r="J53" s="208">
        <f>'2567-บิลค่าไฟฟ้า'!Q9</f>
        <v>44885.7</v>
      </c>
      <c r="K53" s="207">
        <f>'2567-บิลค่าไฟฟ้า'!T9</f>
        <v>11400</v>
      </c>
      <c r="L53" s="208">
        <f>'2567-บิลค่าไฟฟ้า'!U9</f>
        <v>51080.74</v>
      </c>
      <c r="M53" s="207">
        <f>'2567-บิลค่าไฟฟ้า'!X9</f>
        <v>11680</v>
      </c>
      <c r="N53" s="208">
        <f>'2567-บิลค่าไฟฟ้า'!Y9</f>
        <v>55562.54</v>
      </c>
      <c r="O53" s="207">
        <f>'2567-บิลค่าไฟฟ้า'!AB9</f>
        <v>13680</v>
      </c>
      <c r="P53" s="208">
        <f>'2567-บิลค่าไฟฟ้า'!AC9</f>
        <v>66661.19</v>
      </c>
      <c r="Q53" s="207">
        <f>'2567-บิลค่าไฟฟ้า'!AF9</f>
        <v>15260</v>
      </c>
      <c r="R53" s="208">
        <f>'2567-บิลค่าไฟฟ้า'!AG9</f>
        <v>74698.47</v>
      </c>
      <c r="S53" s="207">
        <f>'2567-บิลค่าไฟฟ้า'!AJ9</f>
        <v>15460</v>
      </c>
      <c r="T53" s="208">
        <f>'2567-บิลค่าไฟฟ้า'!AK9</f>
        <v>74180.83</v>
      </c>
      <c r="U53" s="207">
        <f>'2567-บิลค่าไฟฟ้า'!AN9</f>
        <v>14140</v>
      </c>
      <c r="V53" s="208">
        <f>'2567-บิลค่าไฟฟ้า'!AO9</f>
        <v>65502.36</v>
      </c>
      <c r="W53" s="207">
        <f>'2567-บิลค่าไฟฟ้า'!AR9</f>
        <v>12060</v>
      </c>
      <c r="X53" s="208">
        <f>'2567-บิลค่าไฟฟ้า'!AS9</f>
        <v>55994.85</v>
      </c>
      <c r="Y53" s="207">
        <f>'2567-บิลค่าไฟฟ้า'!AV9</f>
        <v>11260</v>
      </c>
      <c r="Z53" s="208">
        <f>'2567-บิลค่าไฟฟ้า'!AW9</f>
        <v>50307.08</v>
      </c>
      <c r="AA53" s="197">
        <f>M53+K53+I53+G53+E53+C53</f>
        <v>61120</v>
      </c>
      <c r="AB53" s="198">
        <f>N53+L53+J53+H53+F53+D53</f>
        <v>272380.02999999997</v>
      </c>
      <c r="AD53" s="71">
        <f>SUM(C53+E53+G53+I53+K53+M53)</f>
        <v>61120</v>
      </c>
      <c r="AE53" s="72">
        <f>SUM(D53+F53+H53+J53+L53+N53)</f>
        <v>272380.02999999997</v>
      </c>
      <c r="AF53" s="71">
        <f>SUM(U53+W53+Y53)</f>
        <v>37460</v>
      </c>
      <c r="AG53" s="161">
        <f>SUM(V53+X53+Z53)</f>
        <v>171804.28999999998</v>
      </c>
      <c r="AH53" s="71">
        <f>(AD53+AF53)-AA53</f>
        <v>37460</v>
      </c>
      <c r="AI53" s="89">
        <f>(AE53+AG53)-AB53</f>
        <v>171804.28999999998</v>
      </c>
    </row>
    <row r="54" spans="1:36" x14ac:dyDescent="0.55000000000000004">
      <c r="A54" s="199" t="s">
        <v>14</v>
      </c>
      <c r="B54" s="190"/>
      <c r="C54" s="200"/>
      <c r="D54" s="205"/>
      <c r="E54" s="200"/>
      <c r="F54" s="205"/>
      <c r="G54" s="200"/>
      <c r="H54" s="205"/>
      <c r="I54" s="200"/>
      <c r="J54" s="205"/>
      <c r="K54" s="200"/>
      <c r="L54" s="205"/>
      <c r="M54" s="200"/>
      <c r="N54" s="205"/>
      <c r="O54" s="200"/>
      <c r="P54" s="205"/>
      <c r="Q54" s="200"/>
      <c r="R54" s="205"/>
      <c r="S54" s="200"/>
      <c r="T54" s="205"/>
      <c r="U54" s="200"/>
      <c r="V54" s="205"/>
      <c r="W54" s="200"/>
      <c r="X54" s="205"/>
      <c r="Y54" s="200"/>
      <c r="Z54" s="205"/>
      <c r="AA54" s="200"/>
      <c r="AB54" s="205"/>
      <c r="AD54" s="4"/>
      <c r="AE54" s="4"/>
      <c r="AF54" s="4"/>
      <c r="AG54" s="4"/>
      <c r="AH54" s="4"/>
      <c r="AI54" s="4"/>
    </row>
    <row r="55" spans="1:36" x14ac:dyDescent="0.55000000000000004">
      <c r="A55" s="195">
        <v>1</v>
      </c>
      <c r="B55" s="206" t="s">
        <v>14</v>
      </c>
      <c r="C55" s="207">
        <f>'2567-บิลค่าไฟฟ้า'!D11</f>
        <v>1994.5</v>
      </c>
      <c r="D55" s="208">
        <f>'2567-บิลค่าไฟฟ้า'!E11</f>
        <v>9523.18</v>
      </c>
      <c r="E55" s="207">
        <f>'2567-บิลค่าไฟฟ้า'!H11</f>
        <v>1245</v>
      </c>
      <c r="F55" s="208">
        <f>'2567-บิลค่าไฟฟ้า'!I11</f>
        <v>6070.07</v>
      </c>
      <c r="G55" s="207">
        <f>'2567-บิลค่าไฟฟ้า'!L11</f>
        <v>668.5</v>
      </c>
      <c r="H55" s="208">
        <f>'2567-บิลค่าไฟฟ้า'!M11</f>
        <v>3414.01</v>
      </c>
      <c r="I55" s="207">
        <f>'2567-บิลค่าไฟฟ้า'!P11</f>
        <v>781.49</v>
      </c>
      <c r="J55" s="208">
        <f>'2567-บิลค่าไฟฟ้า'!Q11</f>
        <v>3934.58</v>
      </c>
      <c r="K55" s="207">
        <f>'2567-บิลค่าไฟฟ้า'!T11</f>
        <v>731</v>
      </c>
      <c r="L55" s="208">
        <f>'2567-บิลค่าไฟฟ้า'!U11</f>
        <v>3701.96</v>
      </c>
      <c r="M55" s="207">
        <f>'2567-บิลค่าไฟฟ้า'!X11</f>
        <v>972.5</v>
      </c>
      <c r="N55" s="208">
        <f>'2567-บิลค่าไฟฟ้า'!Y11</f>
        <v>4814.6099999999997</v>
      </c>
      <c r="O55" s="207">
        <f>'2567-บิลค่าไฟฟ้า'!AB11</f>
        <v>1166.5</v>
      </c>
      <c r="P55" s="208">
        <f>'2567-บิลค่าไฟฟ้า'!AC11</f>
        <v>5708.4</v>
      </c>
      <c r="Q55" s="207">
        <f>'2567-บิลค่าไฟฟ้า'!AF11</f>
        <v>1036.01</v>
      </c>
      <c r="R55" s="208">
        <f>'2567-บิลค่าไฟฟ้า'!AG11</f>
        <v>5107.21</v>
      </c>
      <c r="S55" s="207">
        <f>'2567-บิลค่าไฟฟ้า'!AJ11</f>
        <v>2141.5</v>
      </c>
      <c r="T55" s="208">
        <f>'2567-บิลค่าไฟฟ้า'!AK11</f>
        <v>10200.43</v>
      </c>
      <c r="U55" s="207">
        <f>'2567-บิลค่าไฟฟ้า'!AN11</f>
        <v>2633.51</v>
      </c>
      <c r="V55" s="208">
        <f>'2567-บิลค่าไฟฟ้า'!AO11</f>
        <v>12467.22</v>
      </c>
      <c r="W55" s="207">
        <f>'2567-บิลค่าไฟฟ้า'!AR11</f>
        <v>2789.5</v>
      </c>
      <c r="X55" s="208">
        <f>'2567-บิลค่าไฟฟ้า'!AS11</f>
        <v>13185.9</v>
      </c>
      <c r="Y55" s="207">
        <f>'2567-บิลค่าไฟฟ้า'!AV11</f>
        <v>966.49</v>
      </c>
      <c r="Z55" s="208">
        <f>'2567-บิลค่าไฟฟ้า'!AW11</f>
        <v>4786.91</v>
      </c>
      <c r="AA55" s="197">
        <f>M55+K55+I55+G55+E55+C55</f>
        <v>6392.99</v>
      </c>
      <c r="AB55" s="198">
        <f>N55+L55+J55+H55+F55+D55</f>
        <v>31458.41</v>
      </c>
      <c r="AD55" s="71">
        <f>SUM(C55+E55+G55+I55+K55+M55)</f>
        <v>6392.99</v>
      </c>
      <c r="AE55" s="72">
        <f>SUM(D55+F55+H55+J55+L55+N55)</f>
        <v>31458.410000000003</v>
      </c>
      <c r="AF55" s="71">
        <f>SUM(U55+W55+Y55)</f>
        <v>6389.5</v>
      </c>
      <c r="AG55" s="161">
        <f>SUM(V55+X55+Z55)</f>
        <v>30440.03</v>
      </c>
      <c r="AH55" s="71">
        <f>(AD55+AF55)-AA55</f>
        <v>6389.5</v>
      </c>
      <c r="AI55" s="89">
        <f>(AE55+AG55)-AB55</f>
        <v>30440.030000000002</v>
      </c>
    </row>
    <row r="56" spans="1:36" x14ac:dyDescent="0.55000000000000004">
      <c r="A56" s="199" t="s">
        <v>24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36" x14ac:dyDescent="0.55000000000000004">
      <c r="A57" s="213">
        <v>1</v>
      </c>
      <c r="B57" s="206" t="s">
        <v>24</v>
      </c>
      <c r="C57" s="207">
        <f>'2567-บิลค่าไฟฟ้า'!D17</f>
        <v>32362.16</v>
      </c>
      <c r="D57" s="208">
        <f>'2567-บิลค่าไฟฟ้า'!E17</f>
        <v>144768.24</v>
      </c>
      <c r="E57" s="207">
        <f>'2567-บิลค่าไฟฟ้า'!H17</f>
        <v>30501.5</v>
      </c>
      <c r="F57" s="208">
        <f>'2567-บิลค่าไฟฟ้า'!I17</f>
        <v>138944.28999999998</v>
      </c>
      <c r="G57" s="207">
        <f>'2567-บิลค่าไฟฟ้า'!L17</f>
        <v>41288.050000000003</v>
      </c>
      <c r="H57" s="208">
        <f>'2567-บิลค่าไฟฟ้า'!M17</f>
        <v>184353.18999999997</v>
      </c>
      <c r="I57" s="207">
        <f>'2567-บิลค่าไฟฟ้า'!P17</f>
        <v>51188.69</v>
      </c>
      <c r="J57" s="208">
        <f>'2567-บิลค่าไฟฟ้า'!Q17</f>
        <v>231452.44999999998</v>
      </c>
      <c r="K57" s="207">
        <f>'2567-บิลค่าไฟฟ้า'!T17</f>
        <v>52333.27</v>
      </c>
      <c r="L57" s="208">
        <f>'2567-บิลค่าไฟฟ้า'!U17</f>
        <v>234472.52</v>
      </c>
      <c r="M57" s="207">
        <f>'2567-บิลค่าไฟฟ้า'!X17</f>
        <v>39337.17</v>
      </c>
      <c r="N57" s="208">
        <f>'2567-บิลค่าไฟฟ้า'!Y17</f>
        <v>176044.71999999997</v>
      </c>
      <c r="O57" s="207">
        <f>'2567-บิลค่าไฟฟ้า'!AB17</f>
        <v>34811.71</v>
      </c>
      <c r="P57" s="208">
        <f>'2567-บิลค่าไฟฟ้า'!AC17</f>
        <v>156979.96000000002</v>
      </c>
      <c r="Q57" s="207">
        <f>'2567-บิลค่าไฟฟ้า'!AF17</f>
        <v>34151.29</v>
      </c>
      <c r="R57" s="208">
        <f>'2567-บิลค่าไฟฟ้า'!AG17</f>
        <v>150781.69</v>
      </c>
      <c r="S57" s="207">
        <f>'2567-บิลค่าไฟฟ้า'!AJ17</f>
        <v>33111.93</v>
      </c>
      <c r="T57" s="208">
        <f>'2567-บิลค่าไฟฟ้า'!AK17</f>
        <v>149569.16</v>
      </c>
      <c r="U57" s="207">
        <f>'2567-บิลค่าไฟฟ้า'!AN17</f>
        <v>39598.660000000003</v>
      </c>
      <c r="V57" s="208">
        <f>'2567-บิลค่าไฟฟ้า'!AO17</f>
        <v>178829.58</v>
      </c>
      <c r="W57" s="207">
        <f>'2567-บิลค่าไฟฟ้า'!AR17</f>
        <v>30219.43</v>
      </c>
      <c r="X57" s="208">
        <f>'2567-บิลค่าไฟฟ้า'!AS17</f>
        <v>138367.86000000002</v>
      </c>
      <c r="Y57" s="207">
        <f>'2567-บิลค่าไฟฟ้า'!AV17</f>
        <v>30317.9</v>
      </c>
      <c r="Z57" s="208">
        <f>'2567-บิลค่าไฟฟ้า'!AW17</f>
        <v>133420.84</v>
      </c>
      <c r="AA57" s="197">
        <f>M57+K57+I57+G57+E57+C57</f>
        <v>247010.84</v>
      </c>
      <c r="AB57" s="198">
        <f>N57+L57+J57+H57+F57+D57</f>
        <v>1110035.4099999999</v>
      </c>
      <c r="AD57" s="71">
        <f>SUM(C57+E57+G57+I57+K57+M57)</f>
        <v>247010.84000000003</v>
      </c>
      <c r="AE57" s="72">
        <f>SUM(D57+F57+H57+J57+L57+N57)</f>
        <v>1110035.4099999999</v>
      </c>
      <c r="AF57" s="71">
        <f>SUM(U57+W57+Y57)</f>
        <v>100135.98999999999</v>
      </c>
      <c r="AG57" s="161">
        <f>SUM(V57+X57+Z57)</f>
        <v>450618.28</v>
      </c>
      <c r="AH57" s="71">
        <f>(AD57+AF57)-AA57</f>
        <v>100135.99000000002</v>
      </c>
      <c r="AI57" s="89">
        <f>(AE57+AG57)-AB57</f>
        <v>450618.28</v>
      </c>
    </row>
    <row r="58" spans="1:36" x14ac:dyDescent="0.55000000000000004">
      <c r="A58" s="199" t="s">
        <v>25</v>
      </c>
      <c r="B58" s="190"/>
      <c r="C58" s="210"/>
      <c r="D58" s="211"/>
      <c r="E58" s="210"/>
      <c r="F58" s="211"/>
      <c r="G58" s="210"/>
      <c r="H58" s="211"/>
      <c r="I58" s="210"/>
      <c r="J58" s="211"/>
      <c r="K58" s="210"/>
      <c r="L58" s="211"/>
      <c r="M58" s="210"/>
      <c r="N58" s="211"/>
      <c r="O58" s="210"/>
      <c r="P58" s="211"/>
      <c r="Q58" s="210"/>
      <c r="R58" s="211"/>
      <c r="S58" s="210"/>
      <c r="T58" s="211"/>
      <c r="U58" s="210"/>
      <c r="V58" s="211"/>
      <c r="W58" s="210"/>
      <c r="X58" s="211"/>
      <c r="Y58" s="210"/>
      <c r="Z58" s="211"/>
      <c r="AA58" s="210"/>
      <c r="AB58" s="211"/>
      <c r="AD58" s="4"/>
      <c r="AE58" s="4"/>
      <c r="AF58" s="4"/>
      <c r="AG58" s="4"/>
      <c r="AH58" s="4"/>
      <c r="AI58" s="4"/>
    </row>
    <row r="59" spans="1:36" x14ac:dyDescent="0.55000000000000004">
      <c r="A59" s="213">
        <v>1</v>
      </c>
      <c r="B59" s="206" t="s">
        <v>25</v>
      </c>
      <c r="C59" s="207">
        <f>'2567-บิลค่าไฟฟ้า'!D31</f>
        <v>9756</v>
      </c>
      <c r="D59" s="208">
        <f>'2567-บิลค่าไฟฟ้า'!E31</f>
        <v>41293.299999999996</v>
      </c>
      <c r="E59" s="207">
        <f>'2567-บิลค่าไฟฟ้า'!H31</f>
        <v>10380</v>
      </c>
      <c r="F59" s="208">
        <f>'2567-บิลค่าไฟฟ้า'!I31</f>
        <v>44651.63</v>
      </c>
      <c r="G59" s="207">
        <f>'2567-บิลค่าไฟฟ้า'!L31</f>
        <v>15408</v>
      </c>
      <c r="H59" s="208">
        <f>'2567-บิลค่าไฟฟ้า'!M31</f>
        <v>65487.31</v>
      </c>
      <c r="I59" s="207">
        <f>'2567-บิลค่าไฟฟ้า'!P31</f>
        <v>10048</v>
      </c>
      <c r="J59" s="208">
        <f>'2567-บิลค่าไฟฟ้า'!Q31</f>
        <v>42340.21</v>
      </c>
      <c r="K59" s="207">
        <f>'2567-บิลค่าไฟฟ้า'!T31</f>
        <v>10800</v>
      </c>
      <c r="L59" s="208">
        <f>'2567-บิลค่าไฟฟ้า'!U31</f>
        <v>45748.7</v>
      </c>
      <c r="M59" s="207">
        <f>'2567-บิลค่าไฟฟ้า'!X31</f>
        <v>11468</v>
      </c>
      <c r="N59" s="208">
        <f>'2567-บิลค่าไฟฟ้า'!Y31</f>
        <v>47965.64</v>
      </c>
      <c r="O59" s="207">
        <f>'2567-บิลค่าไฟฟ้า'!AB31</f>
        <v>12932</v>
      </c>
      <c r="P59" s="208">
        <f>'2567-บิลค่าไฟฟ้า'!AC31</f>
        <v>55497.56</v>
      </c>
      <c r="Q59" s="207">
        <f>'2567-บิลค่าไฟฟ้า'!AF31</f>
        <v>12668</v>
      </c>
      <c r="R59" s="208">
        <f>'2567-บิลค่าไฟฟ้า'!AG31</f>
        <v>52592.18</v>
      </c>
      <c r="S59" s="207">
        <f>'2567-บิลค่าไฟฟ้า'!AJ31</f>
        <v>4972</v>
      </c>
      <c r="T59" s="208">
        <f>'2567-บิลค่าไฟฟ้า'!AK31</f>
        <v>22508.93</v>
      </c>
      <c r="U59" s="207">
        <f>'2567-บิลค่าไฟฟ้า'!AN31</f>
        <v>5952</v>
      </c>
      <c r="V59" s="208">
        <f>'2567-บิลค่าไฟฟ้า'!AO31</f>
        <v>27181.43</v>
      </c>
      <c r="W59" s="207">
        <f>'2567-บิลค่าไฟฟ้า'!AR31</f>
        <v>6368</v>
      </c>
      <c r="X59" s="208">
        <f>'2567-บิลค่าไฟฟ้า'!AS31</f>
        <v>27653.859999999997</v>
      </c>
      <c r="Y59" s="207">
        <f>'2567-บิลค่าไฟฟ้า'!AV31</f>
        <v>3288</v>
      </c>
      <c r="Z59" s="208">
        <f>'2567-บิลค่าไฟฟ้า'!AW31</f>
        <v>14642.57</v>
      </c>
      <c r="AA59" s="197">
        <f>M59+K59+I59+G59+E59+C59</f>
        <v>67860</v>
      </c>
      <c r="AB59" s="198">
        <f>N59+L59+J59+H59+F59+D59</f>
        <v>287486.78999999998</v>
      </c>
      <c r="AD59" s="71">
        <f t="shared" ref="AD59:AE62" si="0">SUM(C59+E59+G59+I59+K59+M59)</f>
        <v>67860</v>
      </c>
      <c r="AE59" s="72">
        <f t="shared" si="0"/>
        <v>287486.78999999998</v>
      </c>
      <c r="AF59" s="71">
        <f t="shared" ref="AF59:AG62" si="1">SUM(U59+W59+Y59)</f>
        <v>15608</v>
      </c>
      <c r="AG59" s="161">
        <f t="shared" si="1"/>
        <v>69477.859999999986</v>
      </c>
      <c r="AH59" s="71">
        <f t="shared" ref="AH59:AI62" si="2">(AD59+AF59)-AA59</f>
        <v>15608</v>
      </c>
      <c r="AI59" s="89">
        <f t="shared" si="2"/>
        <v>69477.859999999986</v>
      </c>
    </row>
    <row r="60" spans="1:36" hidden="1" x14ac:dyDescent="0.55000000000000004">
      <c r="A60" s="199" t="s">
        <v>26</v>
      </c>
      <c r="B60" s="190"/>
      <c r="C60" s="200">
        <f t="shared" ref="C60:AB60" si="3">SUM(C7:C59)</f>
        <v>485435.20000000007</v>
      </c>
      <c r="D60" s="335">
        <f t="shared" si="3"/>
        <v>2084732.8355568168</v>
      </c>
      <c r="E60" s="200">
        <f t="shared" si="3"/>
        <v>551770.5</v>
      </c>
      <c r="F60" s="335">
        <f t="shared" si="3"/>
        <v>2428975.0238008276</v>
      </c>
      <c r="G60" s="200">
        <f t="shared" si="3"/>
        <v>615017.27</v>
      </c>
      <c r="H60" s="335">
        <f t="shared" si="3"/>
        <v>2698478.9098145207</v>
      </c>
      <c r="I60" s="200">
        <f t="shared" si="3"/>
        <v>562475.22</v>
      </c>
      <c r="J60" s="335">
        <f t="shared" si="3"/>
        <v>2515182.2515691365</v>
      </c>
      <c r="K60" s="200">
        <f t="shared" si="3"/>
        <v>604404.49</v>
      </c>
      <c r="L60" s="335">
        <f t="shared" si="3"/>
        <v>2659316.366490759</v>
      </c>
      <c r="M60" s="200">
        <f t="shared" si="3"/>
        <v>547672.74</v>
      </c>
      <c r="N60" s="335">
        <f t="shared" si="3"/>
        <v>2393846.5391286579</v>
      </c>
      <c r="O60" s="200">
        <f t="shared" si="3"/>
        <v>791780.31999999972</v>
      </c>
      <c r="P60" s="335">
        <f t="shared" si="3"/>
        <v>3545292.827157056</v>
      </c>
      <c r="Q60" s="200">
        <f t="shared" si="3"/>
        <v>730704.03</v>
      </c>
      <c r="R60" s="205">
        <f t="shared" si="3"/>
        <v>3215276.3285611928</v>
      </c>
      <c r="S60" s="200">
        <f t="shared" si="3"/>
        <v>722615.5900000002</v>
      </c>
      <c r="T60" s="335">
        <f t="shared" si="3"/>
        <v>3187284.7134745098</v>
      </c>
      <c r="U60" s="200">
        <f t="shared" si="3"/>
        <v>714810.47</v>
      </c>
      <c r="V60" s="335">
        <f t="shared" si="3"/>
        <v>3153660.1596536986</v>
      </c>
      <c r="W60" s="200">
        <f t="shared" si="3"/>
        <v>571448.61</v>
      </c>
      <c r="X60" s="205">
        <f t="shared" si="3"/>
        <v>2517532.544554214</v>
      </c>
      <c r="Y60" s="200">
        <f t="shared" si="3"/>
        <v>499149.06320000009</v>
      </c>
      <c r="Z60" s="335">
        <f t="shared" si="3"/>
        <v>1932402.6879427969</v>
      </c>
      <c r="AA60" s="200">
        <f t="shared" si="3"/>
        <v>5252092.4300000006</v>
      </c>
      <c r="AB60" s="335">
        <f t="shared" si="3"/>
        <v>23103926.905553479</v>
      </c>
      <c r="AD60" s="438">
        <f t="shared" si="0"/>
        <v>3366775.4200000009</v>
      </c>
      <c r="AE60" s="335">
        <f t="shared" si="0"/>
        <v>14780531.926360717</v>
      </c>
      <c r="AF60" s="438">
        <f t="shared" si="1"/>
        <v>1785408.1432000003</v>
      </c>
      <c r="AG60" s="463">
        <f t="shared" si="1"/>
        <v>7603595.3921507094</v>
      </c>
      <c r="AH60" s="438">
        <f t="shared" si="2"/>
        <v>-99908.86679999996</v>
      </c>
      <c r="AI60" s="441">
        <f t="shared" si="2"/>
        <v>-719799.5870420523</v>
      </c>
      <c r="AJ60" s="464" t="s">
        <v>335</v>
      </c>
    </row>
    <row r="61" spans="1:36" x14ac:dyDescent="0.55000000000000004">
      <c r="A61" s="199" t="s">
        <v>26</v>
      </c>
      <c r="B61" s="190"/>
      <c r="C61" s="200"/>
      <c r="D61" s="335"/>
      <c r="E61" s="200"/>
      <c r="F61" s="335"/>
      <c r="G61" s="200"/>
      <c r="H61" s="335"/>
      <c r="I61" s="200"/>
      <c r="J61" s="335"/>
      <c r="K61" s="200"/>
      <c r="L61" s="335"/>
      <c r="M61" s="200"/>
      <c r="N61" s="335"/>
      <c r="O61" s="200"/>
      <c r="P61" s="335"/>
      <c r="Q61" s="200"/>
      <c r="R61" s="205"/>
      <c r="S61" s="200"/>
      <c r="T61" s="335"/>
      <c r="U61" s="200"/>
      <c r="V61" s="335"/>
      <c r="W61" s="200"/>
      <c r="X61" s="205"/>
      <c r="Y61" s="200"/>
      <c r="Z61" s="335"/>
      <c r="AA61" s="200"/>
      <c r="AB61" s="335"/>
      <c r="AD61" s="438"/>
      <c r="AE61" s="335"/>
      <c r="AF61" s="438"/>
      <c r="AG61" s="463"/>
      <c r="AH61" s="438"/>
      <c r="AI61" s="441"/>
      <c r="AJ61" s="464"/>
    </row>
    <row r="62" spans="1:36" x14ac:dyDescent="0.55000000000000004">
      <c r="A62" s="213">
        <v>1</v>
      </c>
      <c r="B62" s="206" t="s">
        <v>26</v>
      </c>
      <c r="C62" s="207">
        <f>'2567-บิลค่าไฟฟ้า'!D36</f>
        <v>82567.990000000005</v>
      </c>
      <c r="D62" s="208">
        <f>'2567-บิลค่าไฟฟ้า'!E36</f>
        <v>365617.85000000003</v>
      </c>
      <c r="E62" s="207">
        <f>'2567-บิลค่าไฟฟ้า'!H36</f>
        <v>82052.67</v>
      </c>
      <c r="F62" s="208">
        <f>'2567-บิลค่าไฟฟ้า'!I36</f>
        <v>374688.17</v>
      </c>
      <c r="G62" s="207">
        <f>'2567-บิลค่าไฟฟ้า'!L36</f>
        <v>107018.3</v>
      </c>
      <c r="H62" s="208">
        <f>'2567-บิลค่าไฟฟ้า'!M36</f>
        <v>503063.92000000004</v>
      </c>
      <c r="I62" s="207">
        <f>'2567-บิลค่าไฟฟ้า'!P36</f>
        <v>79682.05</v>
      </c>
      <c r="J62" s="208">
        <f>'2567-บิลค่าไฟฟ้า'!Q36</f>
        <v>378241.11000000004</v>
      </c>
      <c r="K62" s="207">
        <f>'2567-บิลค่าไฟฟ้า'!T36</f>
        <v>81333.710000000006</v>
      </c>
      <c r="L62" s="208">
        <f>'2567-บิลค่าไฟฟ้า'!U36</f>
        <v>377895.62000000005</v>
      </c>
      <c r="M62" s="207">
        <f>'2567-บิลค่าไฟฟ้า'!X36</f>
        <v>75316.98</v>
      </c>
      <c r="N62" s="208">
        <f>'2567-บิลค่าไฟฟ้า'!Y36</f>
        <v>345555.79</v>
      </c>
      <c r="O62" s="207">
        <f>'2567-บิลค่าไฟฟ้า'!AB36</f>
        <v>111232.94</v>
      </c>
      <c r="P62" s="208">
        <f>'2567-บิลค่าไฟฟ้า'!AC36</f>
        <v>514993.21</v>
      </c>
      <c r="Q62" s="207">
        <f>'2567-บิลค่าไฟฟ้า'!AF36</f>
        <v>109334.6</v>
      </c>
      <c r="R62" s="208">
        <f>'2567-บิลค่าไฟฟ้า'!AG36</f>
        <v>499061.86</v>
      </c>
      <c r="S62" s="207">
        <f>'2567-บิลค่าไฟฟ้า'!AJ36</f>
        <v>105868.58</v>
      </c>
      <c r="T62" s="208">
        <f>'2567-บิลค่าไฟฟ้า'!AK36</f>
        <v>492638.91</v>
      </c>
      <c r="U62" s="207">
        <f>'2567-บิลค่าไฟฟ้า'!AN36</f>
        <v>106879.29000000001</v>
      </c>
      <c r="V62" s="208">
        <f>'2567-บิลค่าไฟฟ้า'!AO36</f>
        <v>485869.80000000005</v>
      </c>
      <c r="W62" s="207">
        <f>'2567-บิลค่าไฟฟ้า'!AR36</f>
        <v>79781.259999999995</v>
      </c>
      <c r="X62" s="208">
        <f>'2567-บิลค่าไฟฟ้า'!AS36</f>
        <v>367945.69</v>
      </c>
      <c r="Y62" s="207">
        <f>'2567-บิลค่าไฟฟ้า'!AV36</f>
        <v>79652.899999999994</v>
      </c>
      <c r="Z62" s="208">
        <f>'2567-บิลค่าไฟฟ้า'!AW36</f>
        <v>352354.13</v>
      </c>
      <c r="AA62" s="197">
        <f>M62+K62+I62+G62+E62+C62</f>
        <v>507971.69999999995</v>
      </c>
      <c r="AB62" s="198">
        <f>N62+L62+J62+H62+F62+D62</f>
        <v>2345062.46</v>
      </c>
      <c r="AD62" s="71">
        <f t="shared" si="0"/>
        <v>507971.7</v>
      </c>
      <c r="AE62" s="72">
        <f t="shared" si="0"/>
        <v>2345062.46</v>
      </c>
      <c r="AF62" s="71">
        <f t="shared" si="1"/>
        <v>266313.44999999995</v>
      </c>
      <c r="AG62" s="161">
        <f t="shared" si="1"/>
        <v>1206169.6200000001</v>
      </c>
      <c r="AH62" s="71">
        <f t="shared" si="2"/>
        <v>266313.44999999995</v>
      </c>
      <c r="AI62" s="89">
        <f t="shared" si="2"/>
        <v>1206169.6200000001</v>
      </c>
    </row>
    <row r="63" spans="1:36" x14ac:dyDescent="0.55000000000000004">
      <c r="A63" s="199" t="s">
        <v>27</v>
      </c>
      <c r="B63" s="190"/>
      <c r="C63" s="210"/>
      <c r="D63" s="211"/>
      <c r="E63" s="210"/>
      <c r="F63" s="211"/>
      <c r="G63" s="210"/>
      <c r="H63" s="211"/>
      <c r="I63" s="210"/>
      <c r="J63" s="211"/>
      <c r="K63" s="210"/>
      <c r="L63" s="211"/>
      <c r="M63" s="210"/>
      <c r="N63" s="211"/>
      <c r="O63" s="210"/>
      <c r="P63" s="211"/>
      <c r="Q63" s="210"/>
      <c r="R63" s="211"/>
      <c r="S63" s="210"/>
      <c r="T63" s="211"/>
      <c r="U63" s="210"/>
      <c r="V63" s="211"/>
      <c r="W63" s="210"/>
      <c r="X63" s="211"/>
      <c r="Y63" s="210"/>
      <c r="Z63" s="211"/>
      <c r="AA63" s="210"/>
      <c r="AB63" s="211"/>
      <c r="AD63" s="4"/>
      <c r="AE63" s="4"/>
      <c r="AF63" s="4"/>
      <c r="AG63" s="4"/>
      <c r="AH63" s="4"/>
      <c r="AI63" s="4"/>
    </row>
    <row r="64" spans="1:36" x14ac:dyDescent="0.55000000000000004">
      <c r="A64" s="213">
        <v>1</v>
      </c>
      <c r="B64" s="196" t="s">
        <v>27</v>
      </c>
      <c r="C64" s="207">
        <f>'2567-บิลค่าไฟฟ้า'!D43</f>
        <v>26498.23</v>
      </c>
      <c r="D64" s="208">
        <f>'2567-บิลค่าไฟฟ้า'!E43</f>
        <v>130425.51000000001</v>
      </c>
      <c r="E64" s="207">
        <f>'2567-บิลค่าไฟฟ้า'!H43</f>
        <v>26577.3</v>
      </c>
      <c r="F64" s="208">
        <f>'2567-บิลค่าไฟฟ้า'!I43</f>
        <v>133844.62000000002</v>
      </c>
      <c r="G64" s="207">
        <f>'2567-บิลค่าไฟฟ้า'!L43</f>
        <v>32509.309999999998</v>
      </c>
      <c r="H64" s="208">
        <f>'2567-บิลค่าไฟฟ้า'!M43</f>
        <v>162100.46</v>
      </c>
      <c r="I64" s="207">
        <f>'2567-บิลค่าไฟฟ้า'!P43</f>
        <v>27513.020000000004</v>
      </c>
      <c r="J64" s="208">
        <f>'2567-บิลค่าไฟฟ้า'!Q43</f>
        <v>137140.83000000002</v>
      </c>
      <c r="K64" s="207">
        <f>'2567-บิลค่าไฟฟ้า'!T43</f>
        <v>30935.08</v>
      </c>
      <c r="L64" s="208">
        <f>'2567-บิลค่าไฟฟ้า'!U43</f>
        <v>153019.19000000003</v>
      </c>
      <c r="M64" s="207">
        <f>'2567-บิลค่าไฟฟ้า'!X43</f>
        <v>25340.51</v>
      </c>
      <c r="N64" s="208">
        <f>'2567-บิลค่าไฟฟ้า'!Y43</f>
        <v>124858.97999999998</v>
      </c>
      <c r="O64" s="207">
        <f>'2567-บิลค่าไฟฟ้า'!AB43</f>
        <v>27921.83</v>
      </c>
      <c r="P64" s="208">
        <f>'2567-บิลค่าไฟฟ้า'!AC43</f>
        <v>138168.27999999997</v>
      </c>
      <c r="Q64" s="207">
        <f>'2567-บิลค่าไฟฟ้า'!AF43</f>
        <v>30429.279999999999</v>
      </c>
      <c r="R64" s="208">
        <f>'2567-บิลค่าไฟฟ้า'!AG43</f>
        <v>153363.51</v>
      </c>
      <c r="S64" s="207">
        <f>'2567-บิลค่าไฟฟ้า'!AJ43</f>
        <v>29180.53</v>
      </c>
      <c r="T64" s="208">
        <f>'2567-บิลค่าไฟฟ้า'!AK43</f>
        <v>147987.43</v>
      </c>
      <c r="U64" s="207">
        <f>'2567-บิลค่าไฟฟ้า'!AN43</f>
        <v>30570.12</v>
      </c>
      <c r="V64" s="208">
        <f>'2567-บิลค่าไฟฟ้า'!AO43</f>
        <v>157667.37000000002</v>
      </c>
      <c r="W64" s="207">
        <f>'2567-บิลค่าไฟฟ้า'!AR43</f>
        <v>25234.85</v>
      </c>
      <c r="X64" s="208">
        <f>'2567-บิลค่าไฟฟ้า'!AS43</f>
        <v>128514.55000000002</v>
      </c>
      <c r="Y64" s="207">
        <f>'2567-บิลค่าไฟฟ้า'!AV43</f>
        <v>24133.79</v>
      </c>
      <c r="Z64" s="208">
        <f>'2567-บิลค่าไฟฟ้า'!AW43</f>
        <v>117562.51</v>
      </c>
      <c r="AA64" s="197">
        <f>M64+K64+I64+G64+E64+C64</f>
        <v>169373.45</v>
      </c>
      <c r="AB64" s="198">
        <f>N64+L64+J64+H64+F64+D64</f>
        <v>841389.59000000008</v>
      </c>
      <c r="AD64" s="71">
        <f>SUM(C64+E64+G64+I64+K64+M64)</f>
        <v>169373.45</v>
      </c>
      <c r="AE64" s="72">
        <f>SUM(D64+F64+H64+J64+L64+N64)</f>
        <v>841389.59</v>
      </c>
      <c r="AF64" s="71">
        <f>SUM(U64+W64+Y64)</f>
        <v>79938.760000000009</v>
      </c>
      <c r="AG64" s="161">
        <f>SUM(V64+X64+Z64)</f>
        <v>403744.43000000005</v>
      </c>
      <c r="AH64" s="71">
        <f>(AD64+AF64)-AA64</f>
        <v>79938.760000000009</v>
      </c>
      <c r="AI64" s="89">
        <f>(AE64+AG64)-AB64</f>
        <v>403744.42999999993</v>
      </c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N19" sqref="N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'2567-คณะ,สำนัก'!B27</f>
        <v>คณะวิทยาศาสตร์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'2566-คณะ,สำนัก'!C27</f>
        <v>66713.06</v>
      </c>
      <c r="D4" s="223">
        <f>'2566-คณะ,สำนัก'!D27</f>
        <v>361485.39928388258</v>
      </c>
      <c r="E4" s="86">
        <f>'2567-คณะ,สำนัก'!C27</f>
        <v>75022.8</v>
      </c>
      <c r="F4" s="223">
        <f>'2567-คณะ,สำนัก'!D27</f>
        <v>319513.00227677764</v>
      </c>
    </row>
    <row r="5" spans="2:6" x14ac:dyDescent="0.5">
      <c r="B5" s="85" t="s">
        <v>55</v>
      </c>
      <c r="C5" s="86">
        <f>'2566-คณะ,สำนัก'!E27</f>
        <v>71880.639999999999</v>
      </c>
      <c r="D5" s="223">
        <f>'2566-คณะ,สำนัก'!F27</f>
        <v>400470.57275482884</v>
      </c>
      <c r="E5" s="86">
        <f>'2567-คณะ,สำนัก'!E27</f>
        <v>79924.81</v>
      </c>
      <c r="F5" s="223">
        <f>'2567-คณะ,สำนัก'!F27</f>
        <v>349342.90734877397</v>
      </c>
    </row>
    <row r="6" spans="2:6" x14ac:dyDescent="0.5">
      <c r="B6" s="85" t="s">
        <v>56</v>
      </c>
      <c r="C6" s="86">
        <f>'2566-คณะ,สำนัก'!G27</f>
        <v>94626.61</v>
      </c>
      <c r="D6" s="223">
        <f>'2566-คณะ,สำนัก'!H27</f>
        <v>526101.45482775988</v>
      </c>
      <c r="E6" s="231">
        <f>'2567-คณะ,สำนัก'!G27</f>
        <v>103009.65</v>
      </c>
      <c r="F6" s="223">
        <f>'2567-คณะ,สำนัก'!H27</f>
        <v>448958.81266929203</v>
      </c>
    </row>
    <row r="7" spans="2:6" x14ac:dyDescent="0.5">
      <c r="B7" s="85" t="s">
        <v>57</v>
      </c>
      <c r="C7" s="86">
        <f>'2566-คณะ,สำนัก'!I27</f>
        <v>91620.150000000009</v>
      </c>
      <c r="D7" s="223">
        <f>'2566-คณะ,สำนัก'!J27</f>
        <v>514094.98519783356</v>
      </c>
      <c r="E7" s="231">
        <f>'2567-คณะ,สำนัก'!I27</f>
        <v>96457.07</v>
      </c>
      <c r="F7" s="223">
        <f>'2567-คณะ,สำนัก'!J27</f>
        <v>431208.92857266119</v>
      </c>
    </row>
    <row r="8" spans="2:6" x14ac:dyDescent="0.5">
      <c r="B8" s="85" t="s">
        <v>58</v>
      </c>
      <c r="C8" s="86">
        <f>'2566-คณะ,สำนัก'!K27</f>
        <v>116180.73</v>
      </c>
      <c r="D8" s="223">
        <f>'2566-คณะ,สำนัก'!L27</f>
        <v>572861.5681349464</v>
      </c>
      <c r="E8" s="86">
        <f>'2567-คณะ,สำนัก'!K27</f>
        <v>108676.47999999998</v>
      </c>
      <c r="F8" s="223">
        <f>'2567-คณะ,สำนัก'!L27</f>
        <v>476966.11667511199</v>
      </c>
    </row>
    <row r="9" spans="2:6" x14ac:dyDescent="0.5">
      <c r="B9" s="85" t="s">
        <v>59</v>
      </c>
      <c r="C9" s="86">
        <f>'2566-คณะ,สำนัก'!M27</f>
        <v>106527.41</v>
      </c>
      <c r="D9" s="223">
        <f>'2566-คณะ,สำนัก'!N27</f>
        <v>534641.267801143</v>
      </c>
      <c r="E9" s="231">
        <f>'2567-คณะ,สำนัก'!M27</f>
        <v>94587.06</v>
      </c>
      <c r="F9" s="223">
        <f>'2567-คณะ,สำนัก'!N27</f>
        <v>411312.84968431143</v>
      </c>
    </row>
    <row r="10" spans="2:6" x14ac:dyDescent="0.5">
      <c r="B10" s="85" t="s">
        <v>60</v>
      </c>
      <c r="C10" s="86">
        <f>'2566-คณะ,สำนัก'!O27</f>
        <v>126895.52799999999</v>
      </c>
      <c r="D10" s="223">
        <f>'2566-คณะ,สำนัก'!P27</f>
        <v>629525.07143418258</v>
      </c>
      <c r="E10" s="86">
        <f>'2567-คณะ,สำนัก'!O27</f>
        <v>131273.96000000002</v>
      </c>
      <c r="F10" s="223">
        <f>'2567-คณะ,สำนัก'!P27</f>
        <v>586762.68450864812</v>
      </c>
    </row>
    <row r="11" spans="2:6" x14ac:dyDescent="0.5">
      <c r="B11" s="85" t="s">
        <v>61</v>
      </c>
      <c r="C11" s="86">
        <f>'2566-คณะ,สำนัก'!Q27</f>
        <v>117389.19</v>
      </c>
      <c r="D11" s="223">
        <f>'2566-คณะ,สำนัก'!R27</f>
        <v>578544.20000209298</v>
      </c>
      <c r="E11" s="229">
        <f>'2567-คณะ,สำนัก'!Q27</f>
        <v>116170.93</v>
      </c>
      <c r="F11" s="230">
        <f>'2567-คณะ,สำนัก'!R27</f>
        <v>509035.08874385711</v>
      </c>
    </row>
    <row r="12" spans="2:6" x14ac:dyDescent="0.5">
      <c r="B12" s="85" t="s">
        <v>62</v>
      </c>
      <c r="C12" s="86">
        <f>'2566-คณะ,สำนัก'!S27</f>
        <v>115506.90000000001</v>
      </c>
      <c r="D12" s="223">
        <f>'2566-คณะ,สำนัก'!T27</f>
        <v>482970.39219575201</v>
      </c>
      <c r="E12" s="229">
        <f>'2567-คณะ,สำนัก'!S27</f>
        <v>113305.26</v>
      </c>
      <c r="F12" s="230">
        <f>'2567-คณะ,สำนัก'!T27</f>
        <v>496480.66689080349</v>
      </c>
    </row>
    <row r="13" spans="2:6" x14ac:dyDescent="0.5">
      <c r="B13" s="85" t="s">
        <v>63</v>
      </c>
      <c r="C13" s="86">
        <f>'2566-คณะ,สำนัก'!U27</f>
        <v>101319.15000000001</v>
      </c>
      <c r="D13" s="223">
        <f>'2566-คณะ,สำนัก'!V27</f>
        <v>416470.00805606984</v>
      </c>
      <c r="E13" s="86">
        <f>'2567-คณะ,สำนัก'!U27</f>
        <v>112601.73</v>
      </c>
      <c r="F13" s="223">
        <f>'2567-คณะ,สำนัก'!V27</f>
        <v>495351.44403139071</v>
      </c>
    </row>
    <row r="14" spans="2:6" ht="19.2" customHeight="1" x14ac:dyDescent="0.5">
      <c r="B14" s="85" t="s">
        <v>64</v>
      </c>
      <c r="C14" s="86">
        <f>'2566-คณะ,สำนัก'!W27</f>
        <v>89918.39</v>
      </c>
      <c r="D14" s="223">
        <f>'2566-คณะ,สำนัก'!X27</f>
        <v>373049.69524714915</v>
      </c>
      <c r="E14" s="86">
        <f>'2567-คณะ,สำนัก'!W27</f>
        <v>107769.56</v>
      </c>
      <c r="F14" s="223">
        <f>'2567-คณะ,สำนัก'!X27</f>
        <v>471141.11328499601</v>
      </c>
    </row>
    <row r="15" spans="2:6" x14ac:dyDescent="0.5">
      <c r="B15" s="85" t="s">
        <v>65</v>
      </c>
      <c r="C15" s="86">
        <f>'2566-คณะ,สำนัก'!Y27</f>
        <v>77137.16</v>
      </c>
      <c r="D15" s="223">
        <f>'2566-คณะ,สำนัก'!Z27</f>
        <v>311751.04239145701</v>
      </c>
      <c r="E15" s="86">
        <f>'2567-คณะ,สำนัก'!Y27</f>
        <v>105124.61320000001</v>
      </c>
      <c r="F15" s="223">
        <f>'2567-คณะ,สำนัก'!Z27</f>
        <v>447916.79736989585</v>
      </c>
    </row>
    <row r="30" spans="2:6" x14ac:dyDescent="0.5">
      <c r="B30" s="80" t="s">
        <v>46</v>
      </c>
      <c r="C30" s="81" t="str">
        <f>C2</f>
        <v>คณะวิทยาศาสตร์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361485.39928388258</v>
      </c>
      <c r="D32" s="223"/>
      <c r="E32" s="86">
        <f>F4</f>
        <v>319513.00227677764</v>
      </c>
      <c r="F32" s="226"/>
    </row>
    <row r="33" spans="2:6" x14ac:dyDescent="0.5">
      <c r="B33" s="85" t="s">
        <v>55</v>
      </c>
      <c r="C33" s="86">
        <f t="shared" ref="C33:C43" si="0">D5</f>
        <v>400470.57275482884</v>
      </c>
      <c r="D33" s="223"/>
      <c r="E33" s="86">
        <f t="shared" ref="E33:E43" si="1">F5</f>
        <v>349342.90734877397</v>
      </c>
      <c r="F33" s="226"/>
    </row>
    <row r="34" spans="2:6" x14ac:dyDescent="0.5">
      <c r="B34" s="85" t="s">
        <v>56</v>
      </c>
      <c r="C34" s="86">
        <f t="shared" si="0"/>
        <v>526101.45482775988</v>
      </c>
      <c r="D34" s="223"/>
      <c r="E34" s="86">
        <f t="shared" si="1"/>
        <v>448958.81266929203</v>
      </c>
      <c r="F34" s="226"/>
    </row>
    <row r="35" spans="2:6" x14ac:dyDescent="0.5">
      <c r="B35" s="85" t="s">
        <v>57</v>
      </c>
      <c r="C35" s="86">
        <f t="shared" si="0"/>
        <v>514094.98519783356</v>
      </c>
      <c r="D35" s="223"/>
      <c r="E35" s="86">
        <f t="shared" si="1"/>
        <v>431208.92857266119</v>
      </c>
      <c r="F35" s="226"/>
    </row>
    <row r="36" spans="2:6" x14ac:dyDescent="0.5">
      <c r="B36" s="85" t="s">
        <v>58</v>
      </c>
      <c r="C36" s="86">
        <f t="shared" si="0"/>
        <v>572861.5681349464</v>
      </c>
      <c r="D36" s="223"/>
      <c r="E36" s="86">
        <f t="shared" si="1"/>
        <v>476966.11667511199</v>
      </c>
      <c r="F36" s="226"/>
    </row>
    <row r="37" spans="2:6" x14ac:dyDescent="0.5">
      <c r="B37" s="85" t="s">
        <v>59</v>
      </c>
      <c r="C37" s="86">
        <f t="shared" si="0"/>
        <v>534641.267801143</v>
      </c>
      <c r="D37" s="223"/>
      <c r="E37" s="86">
        <f t="shared" si="1"/>
        <v>411312.84968431143</v>
      </c>
      <c r="F37" s="226"/>
    </row>
    <row r="38" spans="2:6" x14ac:dyDescent="0.5">
      <c r="B38" s="85" t="s">
        <v>60</v>
      </c>
      <c r="C38" s="86">
        <f t="shared" si="0"/>
        <v>629525.07143418258</v>
      </c>
      <c r="D38" s="223"/>
      <c r="E38" s="86">
        <f t="shared" si="1"/>
        <v>586762.68450864812</v>
      </c>
      <c r="F38" s="226"/>
    </row>
    <row r="39" spans="2:6" x14ac:dyDescent="0.5">
      <c r="B39" s="85" t="s">
        <v>61</v>
      </c>
      <c r="C39" s="86">
        <f t="shared" si="0"/>
        <v>578544.20000209298</v>
      </c>
      <c r="D39" s="223"/>
      <c r="E39" s="86">
        <f t="shared" si="1"/>
        <v>509035.08874385711</v>
      </c>
      <c r="F39" s="226"/>
    </row>
    <row r="40" spans="2:6" x14ac:dyDescent="0.5">
      <c r="B40" s="85" t="s">
        <v>62</v>
      </c>
      <c r="C40" s="86">
        <f t="shared" si="0"/>
        <v>482970.39219575201</v>
      </c>
      <c r="D40" s="223"/>
      <c r="E40" s="86">
        <f t="shared" si="1"/>
        <v>496480.66689080349</v>
      </c>
      <c r="F40" s="226"/>
    </row>
    <row r="41" spans="2:6" x14ac:dyDescent="0.5">
      <c r="B41" s="85" t="s">
        <v>63</v>
      </c>
      <c r="C41" s="86">
        <f t="shared" si="0"/>
        <v>416470.00805606984</v>
      </c>
      <c r="D41" s="223"/>
      <c r="E41" s="86">
        <f t="shared" si="1"/>
        <v>495351.44403139071</v>
      </c>
      <c r="F41" s="226"/>
    </row>
    <row r="42" spans="2:6" x14ac:dyDescent="0.5">
      <c r="B42" s="85" t="s">
        <v>64</v>
      </c>
      <c r="C42" s="86">
        <f t="shared" si="0"/>
        <v>373049.69524714915</v>
      </c>
      <c r="D42" s="223"/>
      <c r="E42" s="86">
        <f t="shared" si="1"/>
        <v>471141.11328499601</v>
      </c>
      <c r="F42" s="226"/>
    </row>
    <row r="43" spans="2:6" x14ac:dyDescent="0.5">
      <c r="B43" s="85" t="s">
        <v>65</v>
      </c>
      <c r="C43" s="86">
        <f t="shared" si="0"/>
        <v>311751.04239145701</v>
      </c>
      <c r="D43" s="223"/>
      <c r="E43" s="86">
        <f t="shared" si="1"/>
        <v>447916.79736989585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M19" sqref="M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'2567-คณะ,สำนัก'!B25</f>
        <v>ศูนย์กล้วยไม้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'2566-คณะ,สำนัก'!C25</f>
        <v>8667.0400000000009</v>
      </c>
      <c r="D4" s="223">
        <f>'2566-คณะ,สำนัก'!D25</f>
        <v>46975.356799999994</v>
      </c>
      <c r="E4" s="86">
        <f>'2567-คณะ,สำนัก'!C25</f>
        <v>8695.17</v>
      </c>
      <c r="F4" s="223">
        <f>'2567-คณะ,สำนัก'!D25</f>
        <v>37041.424199999994</v>
      </c>
    </row>
    <row r="5" spans="2:6" x14ac:dyDescent="0.5">
      <c r="B5" s="85" t="s">
        <v>55</v>
      </c>
      <c r="C5" s="86">
        <f>'2566-คณะ,สำนัก'!E25</f>
        <v>9734.06</v>
      </c>
      <c r="D5" s="223">
        <f>'2566-คณะ,สำนัก'!F25</f>
        <v>54218.714200000002</v>
      </c>
      <c r="E5" s="86">
        <f>'2567-คณะ,สำนัก'!E25</f>
        <v>11360.27</v>
      </c>
      <c r="F5" s="223">
        <f>'2567-คณะ,สำนัก'!F25</f>
        <v>49644.379900000007</v>
      </c>
    </row>
    <row r="6" spans="2:6" x14ac:dyDescent="0.5">
      <c r="B6" s="85" t="s">
        <v>56</v>
      </c>
      <c r="C6" s="86">
        <f>'2566-คณะ,สำนัก'!G25</f>
        <v>12853</v>
      </c>
      <c r="D6" s="223">
        <f>'2566-คณะ,สำนัก'!H25</f>
        <v>71462.679999999993</v>
      </c>
      <c r="E6" s="86">
        <f>'2567-คณะ,สำนัก'!G25</f>
        <v>16451.79</v>
      </c>
      <c r="F6" s="223">
        <f>'2567-คณะ,สำนัก'!H25</f>
        <v>71729.804400000008</v>
      </c>
    </row>
    <row r="7" spans="2:6" x14ac:dyDescent="0.5">
      <c r="B7" s="85" t="s">
        <v>57</v>
      </c>
      <c r="C7" s="86">
        <f>'2566-คณะ,สำนัก'!I25</f>
        <v>13003.38</v>
      </c>
      <c r="D7" s="223">
        <f>'2566-คณะ,สำนัก'!J25</f>
        <v>72948.96179999999</v>
      </c>
      <c r="E7" s="86">
        <f>'2567-คณะ,สำนัก'!I25</f>
        <v>14386.69</v>
      </c>
      <c r="F7" s="223">
        <f>'2567-คณะ,สำนัก'!J25</f>
        <v>64308.504299999993</v>
      </c>
    </row>
    <row r="8" spans="2:6" x14ac:dyDescent="0.5">
      <c r="B8" s="85" t="s">
        <v>58</v>
      </c>
      <c r="C8" s="86">
        <f>'2566-คณะ,สำนัก'!K25</f>
        <v>15010.59</v>
      </c>
      <c r="D8" s="223">
        <f>'2566-คณะ,สำนัก'!L25</f>
        <v>74002.208700000003</v>
      </c>
      <c r="E8" s="86">
        <f>'2567-คณะ,สำนัก'!K25</f>
        <v>15553.16</v>
      </c>
      <c r="F8" s="223">
        <f>'2567-คณะ,สำนัก'!L25</f>
        <v>68278.372399999993</v>
      </c>
    </row>
    <row r="9" spans="2:6" x14ac:dyDescent="0.5">
      <c r="B9" s="85" t="s">
        <v>59</v>
      </c>
      <c r="C9" s="86">
        <f>'2566-คณะ,สำนัก'!M25</f>
        <v>14691.48</v>
      </c>
      <c r="D9" s="223">
        <f>'2566-คณะ,สำนัก'!N25</f>
        <v>73751.229599999991</v>
      </c>
      <c r="E9" s="231">
        <f>'2567-คณะ,สำนัก'!M25</f>
        <v>14807.28</v>
      </c>
      <c r="F9" s="223">
        <f>'2567-คณะ,สำนัก'!N25</f>
        <v>64411.667999999998</v>
      </c>
    </row>
    <row r="10" spans="2:6" x14ac:dyDescent="0.5">
      <c r="B10" s="85" t="s">
        <v>60</v>
      </c>
      <c r="C10" s="86">
        <f>'2566-คณะ,สำนัก'!O25</f>
        <v>18284.95</v>
      </c>
      <c r="D10" s="223">
        <f>'2566-คณะ,สำนัก'!P25</f>
        <v>90693.351999999999</v>
      </c>
      <c r="E10" s="86">
        <f>'2567-คณะ,สำนัก'!O25</f>
        <v>18459.37</v>
      </c>
      <c r="F10" s="223">
        <f>'2567-คณะ,สำนัก'!P25</f>
        <v>82513.383899999986</v>
      </c>
    </row>
    <row r="11" spans="2:6" x14ac:dyDescent="0.5">
      <c r="B11" s="85" t="s">
        <v>61</v>
      </c>
      <c r="C11" s="86">
        <f>'2566-คณะ,สำนัก'!Q25</f>
        <v>15742.01</v>
      </c>
      <c r="D11" s="223">
        <f>'2566-คณะ,สำนัก'!R25</f>
        <v>77608.109299999996</v>
      </c>
      <c r="E11" s="86">
        <f>'2567-คณะ,สำนัก'!Q25</f>
        <v>14374.67</v>
      </c>
      <c r="F11" s="223">
        <f>'2567-คณะ,สำนัก'!R25</f>
        <v>62961.054599999996</v>
      </c>
    </row>
    <row r="12" spans="2:6" x14ac:dyDescent="0.5">
      <c r="B12" s="85" t="s">
        <v>62</v>
      </c>
      <c r="C12" s="86">
        <f>'2566-คณะ,สำนัก'!S25</f>
        <v>15865.67</v>
      </c>
      <c r="D12" s="223">
        <f>'2566-คณะ,สำนัก'!T25</f>
        <v>66318.500599999999</v>
      </c>
      <c r="E12" s="86">
        <f>'2567-คณะ,สำนัก'!S25</f>
        <v>14097.26</v>
      </c>
      <c r="F12" s="223">
        <f>'2567-คณะ,สำนัก'!T25</f>
        <v>61745.998799999994</v>
      </c>
    </row>
    <row r="13" spans="2:6" x14ac:dyDescent="0.5">
      <c r="B13" s="85" t="s">
        <v>63</v>
      </c>
      <c r="C13" s="86">
        <f>'2566-คณะ,สำนัก'!U25</f>
        <v>14867.09</v>
      </c>
      <c r="D13" s="223">
        <f>'2566-คณะ,สำนัก'!V25</f>
        <v>61103.7399</v>
      </c>
      <c r="E13" s="86">
        <f>'2567-คณะ,สำนัก'!U25</f>
        <v>16151.86</v>
      </c>
      <c r="F13" s="223">
        <f>'2567-คณะ,สำนัก'!V25</f>
        <v>71068.184000000008</v>
      </c>
    </row>
    <row r="14" spans="2:6" ht="19.2" customHeight="1" x14ac:dyDescent="0.5">
      <c r="B14" s="85" t="s">
        <v>64</v>
      </c>
      <c r="C14" s="86">
        <f>'2566-คณะ,สำนัก'!W25</f>
        <v>10330.209999999999</v>
      </c>
      <c r="D14" s="223">
        <f>'2566-คณะ,สำนัก'!X25</f>
        <v>42870.371500000001</v>
      </c>
      <c r="E14" s="86">
        <f>'2567-คณะ,สำนัก'!W25</f>
        <v>9326.2800000000007</v>
      </c>
      <c r="F14" s="223">
        <f>'2567-คณะ,สำนัก'!X25</f>
        <v>40755.843600000007</v>
      </c>
    </row>
    <row r="15" spans="2:6" x14ac:dyDescent="0.5">
      <c r="B15" s="85" t="s">
        <v>65</v>
      </c>
      <c r="C15" s="86">
        <f>'2566-คณะ,สำนัก'!Y25</f>
        <v>8170.18</v>
      </c>
      <c r="D15" s="223">
        <f>'2566-คณะ,สำนัก'!Z25</f>
        <v>33007.527199999997</v>
      </c>
      <c r="E15" s="86">
        <f>'2567-คณะ,สำนัก'!Y25</f>
        <v>9334.99</v>
      </c>
      <c r="F15" s="223">
        <f>'2567-คณะ,สำนัก'!Z25</f>
        <v>39767.057399999998</v>
      </c>
    </row>
    <row r="30" spans="2:6" x14ac:dyDescent="0.5">
      <c r="B30" s="80" t="s">
        <v>46</v>
      </c>
      <c r="C30" s="81" t="str">
        <f>C2</f>
        <v>ศูนย์กล้วยไม้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46975.356799999994</v>
      </c>
      <c r="D32" s="223"/>
      <c r="E32" s="86">
        <f>F4</f>
        <v>37041.424199999994</v>
      </c>
      <c r="F32" s="226"/>
    </row>
    <row r="33" spans="2:6" x14ac:dyDescent="0.5">
      <c r="B33" s="85" t="s">
        <v>55</v>
      </c>
      <c r="C33" s="86">
        <f t="shared" ref="C33:C43" si="0">D5</f>
        <v>54218.714200000002</v>
      </c>
      <c r="D33" s="223"/>
      <c r="E33" s="86">
        <f t="shared" ref="E33:E43" si="1">F5</f>
        <v>49644.379900000007</v>
      </c>
      <c r="F33" s="226"/>
    </row>
    <row r="34" spans="2:6" x14ac:dyDescent="0.5">
      <c r="B34" s="85" t="s">
        <v>56</v>
      </c>
      <c r="C34" s="86">
        <f t="shared" si="0"/>
        <v>71462.679999999993</v>
      </c>
      <c r="D34" s="223"/>
      <c r="E34" s="86">
        <f t="shared" si="1"/>
        <v>71729.804400000008</v>
      </c>
      <c r="F34" s="226"/>
    </row>
    <row r="35" spans="2:6" x14ac:dyDescent="0.5">
      <c r="B35" s="85" t="s">
        <v>57</v>
      </c>
      <c r="C35" s="86">
        <f t="shared" si="0"/>
        <v>72948.96179999999</v>
      </c>
      <c r="D35" s="223"/>
      <c r="E35" s="86">
        <f t="shared" si="1"/>
        <v>64308.504299999993</v>
      </c>
      <c r="F35" s="226"/>
    </row>
    <row r="36" spans="2:6" x14ac:dyDescent="0.5">
      <c r="B36" s="85" t="s">
        <v>58</v>
      </c>
      <c r="C36" s="86">
        <f t="shared" si="0"/>
        <v>74002.208700000003</v>
      </c>
      <c r="D36" s="223"/>
      <c r="E36" s="86">
        <f t="shared" si="1"/>
        <v>68278.372399999993</v>
      </c>
      <c r="F36" s="226"/>
    </row>
    <row r="37" spans="2:6" x14ac:dyDescent="0.5">
      <c r="B37" s="85" t="s">
        <v>59</v>
      </c>
      <c r="C37" s="86">
        <f t="shared" si="0"/>
        <v>73751.229599999991</v>
      </c>
      <c r="D37" s="223"/>
      <c r="E37" s="86">
        <f t="shared" si="1"/>
        <v>64411.667999999998</v>
      </c>
      <c r="F37" s="226"/>
    </row>
    <row r="38" spans="2:6" x14ac:dyDescent="0.5">
      <c r="B38" s="85" t="s">
        <v>60</v>
      </c>
      <c r="C38" s="86">
        <f t="shared" si="0"/>
        <v>90693.351999999999</v>
      </c>
      <c r="D38" s="223"/>
      <c r="E38" s="86">
        <f t="shared" si="1"/>
        <v>82513.383899999986</v>
      </c>
      <c r="F38" s="226"/>
    </row>
    <row r="39" spans="2:6" x14ac:dyDescent="0.5">
      <c r="B39" s="85" t="s">
        <v>61</v>
      </c>
      <c r="C39" s="86">
        <f t="shared" si="0"/>
        <v>77608.109299999996</v>
      </c>
      <c r="D39" s="223"/>
      <c r="E39" s="86">
        <f t="shared" si="1"/>
        <v>62961.054599999996</v>
      </c>
      <c r="F39" s="226"/>
    </row>
    <row r="40" spans="2:6" x14ac:dyDescent="0.5">
      <c r="B40" s="85" t="s">
        <v>62</v>
      </c>
      <c r="C40" s="86">
        <f t="shared" si="0"/>
        <v>66318.500599999999</v>
      </c>
      <c r="D40" s="223"/>
      <c r="E40" s="86">
        <f t="shared" si="1"/>
        <v>61745.998799999994</v>
      </c>
      <c r="F40" s="226"/>
    </row>
    <row r="41" spans="2:6" x14ac:dyDescent="0.5">
      <c r="B41" s="85" t="s">
        <v>63</v>
      </c>
      <c r="C41" s="86">
        <f t="shared" si="0"/>
        <v>61103.7399</v>
      </c>
      <c r="D41" s="223"/>
      <c r="E41" s="86">
        <f t="shared" si="1"/>
        <v>71068.184000000008</v>
      </c>
      <c r="F41" s="226"/>
    </row>
    <row r="42" spans="2:6" x14ac:dyDescent="0.5">
      <c r="B42" s="85" t="s">
        <v>64</v>
      </c>
      <c r="C42" s="86">
        <f t="shared" si="0"/>
        <v>42870.371500000001</v>
      </c>
      <c r="D42" s="223"/>
      <c r="E42" s="86">
        <f t="shared" si="1"/>
        <v>40755.843600000007</v>
      </c>
      <c r="F42" s="226"/>
    </row>
    <row r="43" spans="2:6" x14ac:dyDescent="0.5">
      <c r="B43" s="85" t="s">
        <v>65</v>
      </c>
      <c r="C43" s="86">
        <f t="shared" si="0"/>
        <v>33007.527199999997</v>
      </c>
      <c r="D43" s="223"/>
      <c r="E43" s="86">
        <f t="shared" si="1"/>
        <v>39767.057399999998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K19" sqref="K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'2567-คณะ,สำนัก'!B23</f>
        <v>วิทยาลัยบริหารศาสตร์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'2566-คณะ,สำนัก'!C23</f>
        <v>7058.68</v>
      </c>
      <c r="D4" s="223">
        <f>'2566-คณะ,สำนัก'!D23</f>
        <v>38258.045599999998</v>
      </c>
      <c r="E4" s="86">
        <f>'2567-คณะ,สำนัก'!C23</f>
        <v>8560.17</v>
      </c>
      <c r="F4" s="223">
        <f>'2567-คณะ,สำนัก'!D23</f>
        <v>36438.335097752701</v>
      </c>
    </row>
    <row r="5" spans="2:6" x14ac:dyDescent="0.5">
      <c r="B5" s="85" t="s">
        <v>55</v>
      </c>
      <c r="C5" s="86">
        <f>'2566-คณะ,สำนัก'!E23</f>
        <v>8512.25</v>
      </c>
      <c r="D5" s="223">
        <f>'2566-คณะ,สำนัก'!F23</f>
        <v>47413.232500000006</v>
      </c>
      <c r="E5" s="86">
        <f>'2567-คณะ,สำนัก'!E23</f>
        <v>10327</v>
      </c>
      <c r="F5" s="223">
        <f>'2567-คณะ,สำนัก'!F23</f>
        <v>45155.887704199995</v>
      </c>
    </row>
    <row r="6" spans="2:6" x14ac:dyDescent="0.5">
      <c r="B6" s="85" t="s">
        <v>56</v>
      </c>
      <c r="C6" s="86">
        <f>'2566-คณะ,สำนัก'!G23</f>
        <v>8854.25</v>
      </c>
      <c r="D6" s="223">
        <f>'2566-คณะ,สำนัก'!H23</f>
        <v>49223.596802592503</v>
      </c>
      <c r="E6" s="86">
        <f>'2567-คณะ,สำนัก'!G23</f>
        <v>11347.93</v>
      </c>
      <c r="F6" s="223">
        <f>'2567-คณะ,สำนัก'!H23</f>
        <v>49425.630750277101</v>
      </c>
    </row>
    <row r="7" spans="2:6" x14ac:dyDescent="0.5">
      <c r="B7" s="85" t="s">
        <v>57</v>
      </c>
      <c r="C7" s="86">
        <f>'2566-คณะ,สำนัก'!I23</f>
        <v>8419.07</v>
      </c>
      <c r="D7" s="223">
        <f>'2566-คณะ,สำนัก'!J23</f>
        <v>47260.7276952635</v>
      </c>
      <c r="E7" s="86">
        <f>'2567-คณะ,สำนัก'!I23</f>
        <v>9726.09</v>
      </c>
      <c r="F7" s="223">
        <f>'2567-คณะ,สำนัก'!J23</f>
        <v>43490.049787384196</v>
      </c>
    </row>
    <row r="8" spans="2:6" x14ac:dyDescent="0.5">
      <c r="B8" s="85" t="s">
        <v>58</v>
      </c>
      <c r="C8" s="86">
        <f>'2566-คณะ,สำนัก'!K23</f>
        <v>9886.61</v>
      </c>
      <c r="D8" s="223">
        <f>'2566-คณะ,สำนัก'!L23</f>
        <v>48762.543866711807</v>
      </c>
      <c r="E8" s="86">
        <f>'2567-คณะ,สำนัก'!K23</f>
        <v>13049.4</v>
      </c>
      <c r="F8" s="223">
        <f>'2567-คณะ,สำนัก'!L23</f>
        <v>57245.354553659992</v>
      </c>
    </row>
    <row r="9" spans="2:6" x14ac:dyDescent="0.5">
      <c r="B9" s="85" t="s">
        <v>59</v>
      </c>
      <c r="C9" s="86">
        <f>'2566-คณะ,สำนัก'!M23</f>
        <v>10235.48</v>
      </c>
      <c r="D9" s="223">
        <f>'2566-คณะ,สำนัก'!N23</f>
        <v>51347.036499522394</v>
      </c>
      <c r="E9" s="231">
        <f>'2567-คณะ,สำนัก'!M23</f>
        <v>10758.04</v>
      </c>
      <c r="F9" s="223">
        <f>'2567-คณะ,สำนัก'!N23</f>
        <v>46754.668296742006</v>
      </c>
    </row>
    <row r="10" spans="2:6" x14ac:dyDescent="0.5">
      <c r="B10" s="85" t="s">
        <v>60</v>
      </c>
      <c r="C10" s="86">
        <f>'2566-คณะ,สำนัก'!O23</f>
        <v>19473.3</v>
      </c>
      <c r="D10" s="223">
        <f>'2566-คณะ,สำนัก'!P23</f>
        <v>96638.060709035984</v>
      </c>
      <c r="E10" s="86">
        <f>'2567-คณะ,สำนัก'!O23</f>
        <v>25338.720000000001</v>
      </c>
      <c r="F10" s="223">
        <f>'2567-คณะ,สำนัก'!P23</f>
        <v>113249.7146397936</v>
      </c>
    </row>
    <row r="11" spans="2:6" x14ac:dyDescent="0.5">
      <c r="B11" s="85" t="s">
        <v>61</v>
      </c>
      <c r="C11" s="86">
        <f>'2566-คณะ,สำนัก'!Q23</f>
        <v>18307.95</v>
      </c>
      <c r="D11" s="223">
        <f>'2566-คณะ,สำนัก'!R23</f>
        <v>90180.441467144992</v>
      </c>
      <c r="E11" s="86">
        <f>'2567-คณะ,สำนัก'!Q23</f>
        <v>21587.360000000001</v>
      </c>
      <c r="F11" s="223">
        <f>'2567-คณะ,สำนัก'!R23</f>
        <v>96483.261973236789</v>
      </c>
    </row>
    <row r="12" spans="2:6" x14ac:dyDescent="0.5">
      <c r="B12" s="85" t="s">
        <v>62</v>
      </c>
      <c r="C12" s="86">
        <f>'2566-คณะ,สำนัก'!S23</f>
        <v>16734.71</v>
      </c>
      <c r="D12" s="223">
        <f>'2566-คณะ,สำนัก'!T23</f>
        <v>70010.124509938003</v>
      </c>
      <c r="E12" s="86">
        <f>'2567-คณะ,สำนัก'!S23</f>
        <v>20714.939999999999</v>
      </c>
      <c r="F12" s="223">
        <f>'2567-คณะ,สำนัก'!T23</f>
        <v>92584.039121962182</v>
      </c>
    </row>
    <row r="13" spans="2:6" x14ac:dyDescent="0.5">
      <c r="B13" s="85" t="s">
        <v>63</v>
      </c>
      <c r="C13" s="86">
        <f>'2566-คณะ,สำนัก'!U23</f>
        <v>15287.69</v>
      </c>
      <c r="D13" s="223">
        <f>'2566-คณะ,สำนัก'!V23</f>
        <v>62852.716207672594</v>
      </c>
      <c r="E13" s="86">
        <f>'2567-คณะ,สำนัก'!U23</f>
        <v>17631.91</v>
      </c>
      <c r="F13" s="223">
        <f>'2567-คณะ,สำนัก'!V23</f>
        <v>78804.642699178294</v>
      </c>
    </row>
    <row r="14" spans="2:6" ht="19.2" customHeight="1" x14ac:dyDescent="0.5">
      <c r="B14" s="85" t="s">
        <v>64</v>
      </c>
      <c r="C14" s="86">
        <f>'2566-คณะ,สำนัก'!W23</f>
        <v>9465.7099999999991</v>
      </c>
      <c r="D14" s="223">
        <f>'2566-คณะ,สำนัก'!X23</f>
        <v>39248.211403956397</v>
      </c>
      <c r="E14" s="86">
        <f>'2567-คณะ,สำนัก'!W23</f>
        <v>10395.39</v>
      </c>
      <c r="F14" s="223">
        <f>'2567-คณะ,สำนัก'!X23</f>
        <v>46461.500465270692</v>
      </c>
    </row>
    <row r="15" spans="2:6" x14ac:dyDescent="0.5">
      <c r="B15" s="85" t="s">
        <v>65</v>
      </c>
      <c r="C15" s="86">
        <f>'2566-คณะ,สำนัก'!Y23</f>
        <v>8256.3799999999992</v>
      </c>
      <c r="D15" s="223">
        <f>'2566-คณะ,สำนัก'!Z23</f>
        <v>33390.595244192999</v>
      </c>
      <c r="E15" s="86">
        <f>'2567-คณะ,สำนัก'!Y23</f>
        <v>6496.89</v>
      </c>
      <c r="F15" s="223">
        <f>'2567-คณะ,สำนัก'!Z23</f>
        <v>29037.415407965698</v>
      </c>
    </row>
    <row r="30" spans="2:6" x14ac:dyDescent="0.5">
      <c r="B30" s="80" t="s">
        <v>46</v>
      </c>
      <c r="C30" s="81" t="str">
        <f>C2</f>
        <v>วิทยาลัยบริหารศาสตร์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38258.045599999998</v>
      </c>
      <c r="D32" s="223"/>
      <c r="E32" s="86">
        <f>F4</f>
        <v>36438.335097752701</v>
      </c>
      <c r="F32" s="226"/>
    </row>
    <row r="33" spans="2:6" x14ac:dyDescent="0.5">
      <c r="B33" s="85" t="s">
        <v>55</v>
      </c>
      <c r="C33" s="86">
        <f t="shared" ref="C33:C43" si="0">D5</f>
        <v>47413.232500000006</v>
      </c>
      <c r="D33" s="223"/>
      <c r="E33" s="86">
        <f t="shared" ref="E33:E43" si="1">F5</f>
        <v>45155.887704199995</v>
      </c>
      <c r="F33" s="226"/>
    </row>
    <row r="34" spans="2:6" x14ac:dyDescent="0.5">
      <c r="B34" s="85" t="s">
        <v>56</v>
      </c>
      <c r="C34" s="86">
        <f t="shared" si="0"/>
        <v>49223.596802592503</v>
      </c>
      <c r="D34" s="223"/>
      <c r="E34" s="86">
        <f t="shared" si="1"/>
        <v>49425.630750277101</v>
      </c>
      <c r="F34" s="226"/>
    </row>
    <row r="35" spans="2:6" x14ac:dyDescent="0.5">
      <c r="B35" s="85" t="s">
        <v>57</v>
      </c>
      <c r="C35" s="86">
        <f t="shared" si="0"/>
        <v>47260.7276952635</v>
      </c>
      <c r="D35" s="223"/>
      <c r="E35" s="86">
        <f t="shared" si="1"/>
        <v>43490.049787384196</v>
      </c>
      <c r="F35" s="226"/>
    </row>
    <row r="36" spans="2:6" x14ac:dyDescent="0.5">
      <c r="B36" s="85" t="s">
        <v>58</v>
      </c>
      <c r="C36" s="86">
        <f t="shared" si="0"/>
        <v>48762.543866711807</v>
      </c>
      <c r="D36" s="223"/>
      <c r="E36" s="86">
        <f t="shared" si="1"/>
        <v>57245.354553659992</v>
      </c>
      <c r="F36" s="226"/>
    </row>
    <row r="37" spans="2:6" x14ac:dyDescent="0.5">
      <c r="B37" s="85" t="s">
        <v>59</v>
      </c>
      <c r="C37" s="86">
        <f t="shared" si="0"/>
        <v>51347.036499522394</v>
      </c>
      <c r="D37" s="223"/>
      <c r="E37" s="86">
        <f t="shared" si="1"/>
        <v>46754.668296742006</v>
      </c>
      <c r="F37" s="226"/>
    </row>
    <row r="38" spans="2:6" x14ac:dyDescent="0.5">
      <c r="B38" s="85" t="s">
        <v>60</v>
      </c>
      <c r="C38" s="86">
        <f t="shared" si="0"/>
        <v>96638.060709035984</v>
      </c>
      <c r="D38" s="223"/>
      <c r="E38" s="86">
        <f t="shared" si="1"/>
        <v>113249.7146397936</v>
      </c>
      <c r="F38" s="226"/>
    </row>
    <row r="39" spans="2:6" x14ac:dyDescent="0.5">
      <c r="B39" s="85" t="s">
        <v>61</v>
      </c>
      <c r="C39" s="86">
        <f t="shared" si="0"/>
        <v>90180.441467144992</v>
      </c>
      <c r="D39" s="223"/>
      <c r="E39" s="86">
        <f t="shared" si="1"/>
        <v>96483.261973236789</v>
      </c>
      <c r="F39" s="226"/>
    </row>
    <row r="40" spans="2:6" x14ac:dyDescent="0.5">
      <c r="B40" s="85" t="s">
        <v>62</v>
      </c>
      <c r="C40" s="86">
        <f t="shared" si="0"/>
        <v>70010.124509938003</v>
      </c>
      <c r="D40" s="223"/>
      <c r="E40" s="86">
        <f t="shared" si="1"/>
        <v>92584.039121962182</v>
      </c>
      <c r="F40" s="226"/>
    </row>
    <row r="41" spans="2:6" x14ac:dyDescent="0.5">
      <c r="B41" s="85" t="s">
        <v>63</v>
      </c>
      <c r="C41" s="86">
        <f t="shared" si="0"/>
        <v>62852.716207672594</v>
      </c>
      <c r="D41" s="223"/>
      <c r="E41" s="86">
        <f t="shared" si="1"/>
        <v>78804.642699178294</v>
      </c>
      <c r="F41" s="226"/>
    </row>
    <row r="42" spans="2:6" x14ac:dyDescent="0.5">
      <c r="B42" s="85" t="s">
        <v>64</v>
      </c>
      <c r="C42" s="86">
        <f t="shared" si="0"/>
        <v>39248.211403956397</v>
      </c>
      <c r="D42" s="223"/>
      <c r="E42" s="86">
        <f t="shared" si="1"/>
        <v>46461.500465270692</v>
      </c>
      <c r="F42" s="226"/>
    </row>
    <row r="43" spans="2:6" x14ac:dyDescent="0.5">
      <c r="B43" s="85" t="s">
        <v>65</v>
      </c>
      <c r="C43" s="86">
        <f t="shared" si="0"/>
        <v>33390.595244192999</v>
      </c>
      <c r="D43" s="223"/>
      <c r="E43" s="86">
        <f t="shared" si="1"/>
        <v>29037.415407965698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H26" sqref="H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'2567-คณะ,สำนัก'!B21</f>
        <v>คณะบริหารธุรกิจ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'2566-คณะ,สำนัก'!C21</f>
        <v>8671.9500000000007</v>
      </c>
      <c r="D4" s="223">
        <f>'2566-คณะ,สำนัก'!D21</f>
        <v>46965.654168740999</v>
      </c>
      <c r="E4" s="86">
        <f>'2567-คณะ,สำนัก'!C21</f>
        <v>17301.47</v>
      </c>
      <c r="F4" s="223">
        <f>'2567-คณะ,สำนัก'!D21</f>
        <v>73683.143272289992</v>
      </c>
    </row>
    <row r="5" spans="2:6" x14ac:dyDescent="0.5">
      <c r="B5" s="85" t="s">
        <v>55</v>
      </c>
      <c r="C5" s="86">
        <f>'2566-คณะ,สำนัก'!E21</f>
        <v>8691.98</v>
      </c>
      <c r="D5" s="223">
        <f>'2566-คณะ,สำนัก'!F21</f>
        <v>48446.698141958601</v>
      </c>
      <c r="E5" s="86">
        <f>'2567-คณะ,สำนัก'!E21</f>
        <v>17566.57</v>
      </c>
      <c r="F5" s="223">
        <f>'2567-คณะ,สำนัก'!F21</f>
        <v>76781.556732199999</v>
      </c>
    </row>
    <row r="6" spans="2:6" x14ac:dyDescent="0.5">
      <c r="B6" s="85" t="s">
        <v>56</v>
      </c>
      <c r="C6" s="86">
        <f>'2566-คณะ,สำนัก'!G21</f>
        <v>10995.41</v>
      </c>
      <c r="D6" s="223">
        <f>'2566-คณะ,สำนัก'!H21</f>
        <v>61126.987437580101</v>
      </c>
      <c r="E6" s="231">
        <f>'2567-คณะ,สำนัก'!G21</f>
        <v>11047.77</v>
      </c>
      <c r="F6" s="223">
        <f>'2567-คณะ,สำนัก'!H21</f>
        <v>48161.28680115001</v>
      </c>
    </row>
    <row r="7" spans="2:6" x14ac:dyDescent="0.5">
      <c r="B7" s="85" t="s">
        <v>57</v>
      </c>
      <c r="C7" s="86">
        <f>'2566-คณะ,สำนัก'!I21</f>
        <v>4695.6400000000003</v>
      </c>
      <c r="D7" s="223">
        <f>'2566-คณะ,สำนัก'!J21</f>
        <v>26359.130330902004</v>
      </c>
      <c r="E7" s="231">
        <f>'2567-คณะ,สำนัก'!I21</f>
        <v>9148.369999999999</v>
      </c>
      <c r="F7" s="223">
        <f>'2567-คณะ,สำนัก'!J21</f>
        <v>40898.005217399994</v>
      </c>
    </row>
    <row r="8" spans="2:6" x14ac:dyDescent="0.5">
      <c r="B8" s="85" t="s">
        <v>58</v>
      </c>
      <c r="C8" s="86">
        <f>'2566-คณะ,สำนัก'!K21</f>
        <v>10918.7</v>
      </c>
      <c r="D8" s="223">
        <f>'2566-คณะ,สำนัก'!L21</f>
        <v>53852.997915106003</v>
      </c>
      <c r="E8" s="86">
        <f>'2567-คณะ,สำนัก'!K21</f>
        <v>10532.83</v>
      </c>
      <c r="F8" s="223">
        <f>'2567-คณะ,สำนัก'!L21</f>
        <v>46226.803299699997</v>
      </c>
    </row>
    <row r="9" spans="2:6" x14ac:dyDescent="0.5">
      <c r="B9" s="85" t="s">
        <v>59</v>
      </c>
      <c r="C9" s="86">
        <f>'2566-คณะ,สำนัก'!M21</f>
        <v>8020.26</v>
      </c>
      <c r="D9" s="223">
        <f>'2566-คณะ,สำนัก'!N21</f>
        <v>40234.222816678797</v>
      </c>
      <c r="E9" s="231">
        <f>'2567-คณะ,สำนัก'!M21</f>
        <v>12767.56</v>
      </c>
      <c r="F9" s="223">
        <f>'2567-คณะ,สำนัก'!N21</f>
        <v>55522.707589299993</v>
      </c>
    </row>
    <row r="10" spans="2:6" x14ac:dyDescent="0.5">
      <c r="B10" s="85" t="s">
        <v>60</v>
      </c>
      <c r="C10" s="86">
        <f>'2566-คณะ,สำนัก'!O21</f>
        <v>27927.33</v>
      </c>
      <c r="D10" s="223">
        <f>'2566-คณะ,สำนัก'!P21</f>
        <v>138591.9701325036</v>
      </c>
      <c r="E10" s="229">
        <f>'2567-คณะ,สำนัก'!O21</f>
        <v>31397.5</v>
      </c>
      <c r="F10" s="230">
        <f>'2567-คณะ,สำนัก'!P21</f>
        <v>140342.69081708998</v>
      </c>
    </row>
    <row r="11" spans="2:6" x14ac:dyDescent="0.5">
      <c r="B11" s="85" t="s">
        <v>61</v>
      </c>
      <c r="C11" s="86">
        <f>'2566-คณะ,สำนัก'!Q21</f>
        <v>17679.989999999998</v>
      </c>
      <c r="D11" s="223">
        <f>'2566-คณะ,สำนัก'!R21</f>
        <v>87087.26555046899</v>
      </c>
      <c r="E11" s="229">
        <f>'2567-คณะ,สำนัก'!Q21</f>
        <v>25110.86</v>
      </c>
      <c r="F11" s="230">
        <f>'2567-คณะ,สำนัก'!R21</f>
        <v>110015.37442981001</v>
      </c>
    </row>
    <row r="12" spans="2:6" x14ac:dyDescent="0.5">
      <c r="B12" s="85" t="s">
        <v>62</v>
      </c>
      <c r="C12" s="86">
        <f>'2566-คณะ,สำนัก'!S21</f>
        <v>25155.81</v>
      </c>
      <c r="D12" s="223">
        <f>'2566-คณะ,สำนัก'!T21</f>
        <v>105240.03046651802</v>
      </c>
      <c r="E12" s="229">
        <f>'2567-คณะ,สำนัก'!S21</f>
        <v>30429.67</v>
      </c>
      <c r="F12" s="230">
        <f>'2567-คณะ,สำนัก'!T21</f>
        <v>133315.19633154999</v>
      </c>
    </row>
    <row r="13" spans="2:6" x14ac:dyDescent="0.5">
      <c r="B13" s="85" t="s">
        <v>63</v>
      </c>
      <c r="C13" s="86">
        <f>'2566-คณะ,สำนัก'!U21</f>
        <v>19990.379999999997</v>
      </c>
      <c r="D13" s="223">
        <f>'2566-คณะ,สำนัก'!V21</f>
        <v>82187.01981944518</v>
      </c>
      <c r="E13" s="86">
        <f>'2567-คณะ,สำนัก'!U21</f>
        <v>23298.23</v>
      </c>
      <c r="F13" s="223">
        <f>'2567-คณะ,สำนัก'!V21</f>
        <v>102498.59085323001</v>
      </c>
    </row>
    <row r="14" spans="2:6" ht="19.2" customHeight="1" x14ac:dyDescent="0.5">
      <c r="B14" s="85" t="s">
        <v>64</v>
      </c>
      <c r="C14" s="86">
        <f>'2566-คณะ,สำนัก'!W21</f>
        <v>18587.940000000002</v>
      </c>
      <c r="D14" s="223">
        <f>'2566-คณะ,สำนัก'!X21</f>
        <v>77072.232160509608</v>
      </c>
      <c r="E14" s="86">
        <f>'2567-คณะ,สำนัก'!W21</f>
        <v>16307.29</v>
      </c>
      <c r="F14" s="223">
        <f>'2567-คณะ,สำนัก'!X21</f>
        <v>71282.840936960012</v>
      </c>
    </row>
    <row r="15" spans="2:6" x14ac:dyDescent="0.5">
      <c r="B15" s="85" t="s">
        <v>65</v>
      </c>
      <c r="C15" s="86">
        <f>'2566-คณะ,สำนัก'!Y21</f>
        <v>12179.11</v>
      </c>
      <c r="D15" s="223">
        <f>'2566-คณะ,สำนัก'!Z21</f>
        <v>49254.9679695585</v>
      </c>
      <c r="E15" s="86">
        <f>'2567-คณะ,สำนัก'!Y21</f>
        <v>20586.05</v>
      </c>
      <c r="F15" s="223">
        <f>'2567-คณะ,สำนัก'!Z21</f>
        <v>87709.983038879989</v>
      </c>
    </row>
    <row r="30" spans="2:6" x14ac:dyDescent="0.5">
      <c r="B30" s="80" t="s">
        <v>46</v>
      </c>
      <c r="C30" s="81" t="str">
        <f>C2</f>
        <v>คณะบริหารธุรกิจ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46965.654168740999</v>
      </c>
      <c r="D32" s="223"/>
      <c r="E32" s="86">
        <f>F4</f>
        <v>73683.143272289992</v>
      </c>
      <c r="F32" s="226"/>
    </row>
    <row r="33" spans="2:6" x14ac:dyDescent="0.5">
      <c r="B33" s="85" t="s">
        <v>55</v>
      </c>
      <c r="C33" s="86">
        <f t="shared" ref="C33:C43" si="0">D5</f>
        <v>48446.698141958601</v>
      </c>
      <c r="D33" s="223"/>
      <c r="E33" s="86">
        <f t="shared" ref="E33:E43" si="1">F5</f>
        <v>76781.556732199999</v>
      </c>
      <c r="F33" s="226"/>
    </row>
    <row r="34" spans="2:6" x14ac:dyDescent="0.5">
      <c r="B34" s="85" t="s">
        <v>56</v>
      </c>
      <c r="C34" s="86">
        <f t="shared" si="0"/>
        <v>61126.987437580101</v>
      </c>
      <c r="D34" s="223"/>
      <c r="E34" s="86">
        <f t="shared" si="1"/>
        <v>48161.28680115001</v>
      </c>
      <c r="F34" s="226"/>
    </row>
    <row r="35" spans="2:6" x14ac:dyDescent="0.5">
      <c r="B35" s="85" t="s">
        <v>57</v>
      </c>
      <c r="C35" s="86">
        <f t="shared" si="0"/>
        <v>26359.130330902004</v>
      </c>
      <c r="D35" s="223"/>
      <c r="E35" s="86">
        <f t="shared" si="1"/>
        <v>40898.005217399994</v>
      </c>
      <c r="F35" s="226"/>
    </row>
    <row r="36" spans="2:6" x14ac:dyDescent="0.5">
      <c r="B36" s="85" t="s">
        <v>58</v>
      </c>
      <c r="C36" s="86">
        <f t="shared" si="0"/>
        <v>53852.997915106003</v>
      </c>
      <c r="D36" s="223"/>
      <c r="E36" s="86">
        <f t="shared" si="1"/>
        <v>46226.803299699997</v>
      </c>
      <c r="F36" s="226"/>
    </row>
    <row r="37" spans="2:6" x14ac:dyDescent="0.5">
      <c r="B37" s="85" t="s">
        <v>59</v>
      </c>
      <c r="C37" s="86">
        <f t="shared" si="0"/>
        <v>40234.222816678797</v>
      </c>
      <c r="D37" s="223"/>
      <c r="E37" s="86">
        <f t="shared" si="1"/>
        <v>55522.707589299993</v>
      </c>
      <c r="F37" s="226"/>
    </row>
    <row r="38" spans="2:6" x14ac:dyDescent="0.5">
      <c r="B38" s="85" t="s">
        <v>60</v>
      </c>
      <c r="C38" s="86">
        <f t="shared" si="0"/>
        <v>138591.9701325036</v>
      </c>
      <c r="D38" s="223"/>
      <c r="E38" s="86">
        <f t="shared" si="1"/>
        <v>140342.69081708998</v>
      </c>
      <c r="F38" s="226"/>
    </row>
    <row r="39" spans="2:6" x14ac:dyDescent="0.5">
      <c r="B39" s="85" t="s">
        <v>61</v>
      </c>
      <c r="C39" s="86">
        <f t="shared" si="0"/>
        <v>87087.26555046899</v>
      </c>
      <c r="D39" s="223"/>
      <c r="E39" s="86">
        <f t="shared" si="1"/>
        <v>110015.37442981001</v>
      </c>
      <c r="F39" s="226"/>
    </row>
    <row r="40" spans="2:6" x14ac:dyDescent="0.5">
      <c r="B40" s="85" t="s">
        <v>62</v>
      </c>
      <c r="C40" s="86">
        <f t="shared" si="0"/>
        <v>105240.03046651802</v>
      </c>
      <c r="D40" s="223"/>
      <c r="E40" s="86">
        <f t="shared" si="1"/>
        <v>133315.19633154999</v>
      </c>
      <c r="F40" s="226"/>
    </row>
    <row r="41" spans="2:6" x14ac:dyDescent="0.5">
      <c r="B41" s="85" t="s">
        <v>63</v>
      </c>
      <c r="C41" s="86">
        <f t="shared" si="0"/>
        <v>82187.01981944518</v>
      </c>
      <c r="D41" s="223"/>
      <c r="E41" s="86">
        <f t="shared" si="1"/>
        <v>102498.59085323001</v>
      </c>
      <c r="F41" s="226"/>
    </row>
    <row r="42" spans="2:6" x14ac:dyDescent="0.5">
      <c r="B42" s="85" t="s">
        <v>64</v>
      </c>
      <c r="C42" s="86">
        <f t="shared" si="0"/>
        <v>77072.232160509608</v>
      </c>
      <c r="D42" s="223"/>
      <c r="E42" s="86">
        <f t="shared" si="1"/>
        <v>71282.840936960012</v>
      </c>
      <c r="F42" s="226"/>
    </row>
    <row r="43" spans="2:6" x14ac:dyDescent="0.5">
      <c r="B43" s="85" t="s">
        <v>65</v>
      </c>
      <c r="C43" s="86">
        <f t="shared" si="0"/>
        <v>49254.9679695585</v>
      </c>
      <c r="D43" s="223"/>
      <c r="E43" s="86">
        <f t="shared" si="1"/>
        <v>87709.983038879989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'2567-คณะ,สำนัก'!B19</f>
        <v>สำนักหอสมุด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'2566-คณะ,สำนัก'!C19</f>
        <v>20996.36</v>
      </c>
      <c r="D4" s="223">
        <f>'2566-คณะ,สำนัก'!D19</f>
        <v>113746.2661449368</v>
      </c>
      <c r="E4" s="86">
        <f>'2567-คณะ,สำนัก'!C19</f>
        <v>21579.68</v>
      </c>
      <c r="F4" s="223">
        <f>'2567-คณะ,สำนัก'!D19</f>
        <v>91872.610634100798</v>
      </c>
    </row>
    <row r="5" spans="2:6" x14ac:dyDescent="0.5">
      <c r="B5" s="85" t="s">
        <v>55</v>
      </c>
      <c r="C5" s="86">
        <f>'2566-คณะ,สำนัก'!E19</f>
        <v>20311.09</v>
      </c>
      <c r="D5" s="223">
        <f>'2566-คณะ,สำนัก'!F19</f>
        <v>113196.1217899363</v>
      </c>
      <c r="E5" s="86">
        <f>'2567-คณะ,สำนัก'!E19</f>
        <v>25440.769999999946</v>
      </c>
      <c r="F5" s="223">
        <f>'2567-คณะ,สำนัก'!F19</f>
        <v>111227.42543354176</v>
      </c>
    </row>
    <row r="6" spans="2:6" x14ac:dyDescent="0.5">
      <c r="B6" s="85" t="s">
        <v>56</v>
      </c>
      <c r="C6" s="86">
        <f>'2566-คณะ,สำนัก'!G19</f>
        <v>33593.360000000001</v>
      </c>
      <c r="D6" s="223">
        <f>'2566-คณะ,สำนัก'!H19</f>
        <v>186761.91509642961</v>
      </c>
      <c r="E6" s="231">
        <f>'2567-คณะ,สำนัก'!G19</f>
        <v>39733.140000000058</v>
      </c>
      <c r="F6" s="223">
        <f>'2567-คณะ,สำนัก'!H19</f>
        <v>173097.16591427603</v>
      </c>
    </row>
    <row r="7" spans="2:6" x14ac:dyDescent="0.5">
      <c r="B7" s="85" t="s">
        <v>57</v>
      </c>
      <c r="C7" s="86">
        <f>'2566-คณะ,สำนัก'!I19</f>
        <v>33469.729999999996</v>
      </c>
      <c r="D7" s="223">
        <f>'2566-คณะ,สำนัก'!J19</f>
        <v>187847.39841957649</v>
      </c>
      <c r="E7" s="231">
        <f>'2567-คณะ,สำนัก'!I19</f>
        <v>29659.129999999997</v>
      </c>
      <c r="F7" s="223">
        <f>'2567-คณะ,สำนัก'!J19</f>
        <v>132607.84646825938</v>
      </c>
    </row>
    <row r="8" spans="2:6" x14ac:dyDescent="0.5">
      <c r="B8" s="85" t="s">
        <v>58</v>
      </c>
      <c r="C8" s="86">
        <f>'2566-คณะ,สำนัก'!K19</f>
        <v>40130.449999999997</v>
      </c>
      <c r="D8" s="223">
        <f>'2566-คณะ,สำนัก'!L19</f>
        <v>197912.957052571</v>
      </c>
      <c r="E8" s="86">
        <f>'2567-คณะ,สำนัก'!K19</f>
        <v>43108.35</v>
      </c>
      <c r="F8" s="223">
        <f>'2567-คณะ,สำนัก'!L19</f>
        <v>189145.74339781498</v>
      </c>
    </row>
    <row r="9" spans="2:6" x14ac:dyDescent="0.5">
      <c r="B9" s="85" t="s">
        <v>59</v>
      </c>
      <c r="C9" s="86">
        <f>'2566-คณะ,สำนัก'!M19</f>
        <v>31197.14</v>
      </c>
      <c r="D9" s="223">
        <f>'2566-คณะ,สำนัก'!N19</f>
        <v>156522.27379013319</v>
      </c>
      <c r="E9" s="231">
        <f>'2567-คณะ,สำนัก'!M19</f>
        <v>30362.3</v>
      </c>
      <c r="F9" s="223">
        <f>'2567-คณะ,สำนัก'!N19</f>
        <v>131976.681256415</v>
      </c>
    </row>
    <row r="10" spans="2:6" x14ac:dyDescent="0.5">
      <c r="B10" s="85" t="s">
        <v>60</v>
      </c>
      <c r="C10" s="86">
        <f>'2566-คณะ,สำนัก'!O19</f>
        <v>44122.53</v>
      </c>
      <c r="D10" s="223">
        <f>'2566-คณะ,สำนัก'!P19</f>
        <v>218935.70720648757</v>
      </c>
      <c r="E10" s="229">
        <f>'2567-คณะ,สำนัก'!O19</f>
        <v>47886.02</v>
      </c>
      <c r="F10" s="230">
        <f>'2567-คณะ,สำนัก'!P19</f>
        <v>214029.82656984258</v>
      </c>
    </row>
    <row r="11" spans="2:6" x14ac:dyDescent="0.5">
      <c r="B11" s="85" t="s">
        <v>61</v>
      </c>
      <c r="C11" s="86">
        <f>'2566-คณะ,สำนัก'!Q19</f>
        <v>39751.370000000003</v>
      </c>
      <c r="D11" s="223">
        <f>'2566-คณะ,สำนัก'!R19</f>
        <v>195837.28575674701</v>
      </c>
      <c r="E11" s="229">
        <f>'2567-คณะ,สำนัก'!Q19</f>
        <v>47866.01</v>
      </c>
      <c r="F11" s="230">
        <f>'2567-คณะ,สำนัก'!R19</f>
        <v>209814.20271349131</v>
      </c>
    </row>
    <row r="12" spans="2:6" x14ac:dyDescent="0.5">
      <c r="B12" s="85" t="s">
        <v>62</v>
      </c>
      <c r="C12" s="86">
        <f>'2566-คณะ,สำนัก'!S19</f>
        <v>43030.77</v>
      </c>
      <c r="D12" s="223">
        <f>'2566-คณะ,สำนัก'!T19</f>
        <v>179988.67235040601</v>
      </c>
      <c r="E12" s="229">
        <f>'2567-คณะ,สำนัก'!S19</f>
        <v>45431.81</v>
      </c>
      <c r="F12" s="230">
        <f>'2567-คณะ,สำนัก'!T19</f>
        <v>199146.49419179407</v>
      </c>
    </row>
    <row r="13" spans="2:6" x14ac:dyDescent="0.5">
      <c r="B13" s="85" t="s">
        <v>63</v>
      </c>
      <c r="C13" s="86">
        <f>'2566-คณะ,สำนัก'!U19</f>
        <v>43659.48</v>
      </c>
      <c r="D13" s="223">
        <f>'2566-คณะ,สำนัก'!V19</f>
        <v>179483.71937155921</v>
      </c>
      <c r="E13" s="86">
        <f>'2567-คณะ,สำนัก'!U19</f>
        <v>47413.79</v>
      </c>
      <c r="F13" s="223">
        <f>'2567-คณะ,สำนัก'!V19</f>
        <v>208544.75949626212</v>
      </c>
    </row>
    <row r="14" spans="2:6" x14ac:dyDescent="0.5">
      <c r="B14" s="85" t="s">
        <v>64</v>
      </c>
      <c r="C14" s="86">
        <f>'2566-คณะ,สำนัก'!W19</f>
        <v>26017.329999999998</v>
      </c>
      <c r="D14" s="223">
        <f>'2566-คณะ,สำนัก'!X19</f>
        <v>107892.43547603719</v>
      </c>
      <c r="E14" s="86">
        <f>'2567-คณะ,สำนัก'!W19</f>
        <v>27751.56</v>
      </c>
      <c r="F14" s="223">
        <f>'2567-คณะ,สำนัก'!X19</f>
        <v>121365.68752125121</v>
      </c>
    </row>
    <row r="15" spans="2:6" x14ac:dyDescent="0.5">
      <c r="B15" s="85" t="s">
        <v>65</v>
      </c>
      <c r="C15" s="86">
        <f>'2566-คณะ,สำนัก'!Y19</f>
        <v>23915.26</v>
      </c>
      <c r="D15" s="223">
        <f>'2566-คณะ,สำนัก'!Z19</f>
        <v>96694.470526760997</v>
      </c>
      <c r="E15" s="86">
        <f>'2567-คณะ,สำนัก'!Y19</f>
        <v>20437.620000000003</v>
      </c>
      <c r="F15" s="223">
        <f>'2567-คณะ,สำนัก'!Z19</f>
        <v>87093.958260443411</v>
      </c>
    </row>
    <row r="30" spans="2:6" x14ac:dyDescent="0.5">
      <c r="B30" s="80" t="s">
        <v>46</v>
      </c>
      <c r="C30" s="81" t="str">
        <f>C2</f>
        <v>สำนักหอสมุด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113746.2661449368</v>
      </c>
      <c r="D32" s="223"/>
      <c r="E32" s="86">
        <f>F4</f>
        <v>91872.610634100798</v>
      </c>
      <c r="F32" s="226"/>
    </row>
    <row r="33" spans="2:6" x14ac:dyDescent="0.5">
      <c r="B33" s="85" t="s">
        <v>55</v>
      </c>
      <c r="C33" s="86">
        <f t="shared" ref="C33:C43" si="0">D5</f>
        <v>113196.1217899363</v>
      </c>
      <c r="D33" s="223"/>
      <c r="E33" s="86">
        <f t="shared" ref="E33:E43" si="1">F5</f>
        <v>111227.42543354176</v>
      </c>
      <c r="F33" s="226"/>
    </row>
    <row r="34" spans="2:6" x14ac:dyDescent="0.5">
      <c r="B34" s="85" t="s">
        <v>56</v>
      </c>
      <c r="C34" s="86">
        <f t="shared" si="0"/>
        <v>186761.91509642961</v>
      </c>
      <c r="D34" s="223"/>
      <c r="E34" s="86">
        <f t="shared" si="1"/>
        <v>173097.16591427603</v>
      </c>
      <c r="F34" s="226"/>
    </row>
    <row r="35" spans="2:6" x14ac:dyDescent="0.5">
      <c r="B35" s="85" t="s">
        <v>57</v>
      </c>
      <c r="C35" s="86">
        <f t="shared" si="0"/>
        <v>187847.39841957649</v>
      </c>
      <c r="D35" s="223"/>
      <c r="E35" s="86">
        <f t="shared" si="1"/>
        <v>132607.84646825938</v>
      </c>
      <c r="F35" s="226"/>
    </row>
    <row r="36" spans="2:6" x14ac:dyDescent="0.5">
      <c r="B36" s="85" t="s">
        <v>58</v>
      </c>
      <c r="C36" s="86">
        <f t="shared" si="0"/>
        <v>197912.957052571</v>
      </c>
      <c r="D36" s="223"/>
      <c r="E36" s="86">
        <f t="shared" si="1"/>
        <v>189145.74339781498</v>
      </c>
      <c r="F36" s="226"/>
    </row>
    <row r="37" spans="2:6" x14ac:dyDescent="0.5">
      <c r="B37" s="85" t="s">
        <v>59</v>
      </c>
      <c r="C37" s="86">
        <f t="shared" si="0"/>
        <v>156522.27379013319</v>
      </c>
      <c r="D37" s="223"/>
      <c r="E37" s="86">
        <f t="shared" si="1"/>
        <v>131976.681256415</v>
      </c>
      <c r="F37" s="226"/>
    </row>
    <row r="38" spans="2:6" x14ac:dyDescent="0.5">
      <c r="B38" s="85" t="s">
        <v>60</v>
      </c>
      <c r="C38" s="86">
        <f t="shared" si="0"/>
        <v>218935.70720648757</v>
      </c>
      <c r="D38" s="223"/>
      <c r="E38" s="86">
        <f t="shared" si="1"/>
        <v>214029.82656984258</v>
      </c>
      <c r="F38" s="226"/>
    </row>
    <row r="39" spans="2:6" x14ac:dyDescent="0.5">
      <c r="B39" s="85" t="s">
        <v>61</v>
      </c>
      <c r="C39" s="86">
        <f t="shared" si="0"/>
        <v>195837.28575674701</v>
      </c>
      <c r="D39" s="223"/>
      <c r="E39" s="86">
        <f t="shared" si="1"/>
        <v>209814.20271349131</v>
      </c>
      <c r="F39" s="226"/>
    </row>
    <row r="40" spans="2:6" x14ac:dyDescent="0.5">
      <c r="B40" s="85" t="s">
        <v>62</v>
      </c>
      <c r="C40" s="86">
        <f t="shared" si="0"/>
        <v>179988.67235040601</v>
      </c>
      <c r="D40" s="223"/>
      <c r="E40" s="86">
        <f t="shared" si="1"/>
        <v>199146.49419179407</v>
      </c>
      <c r="F40" s="226"/>
    </row>
    <row r="41" spans="2:6" x14ac:dyDescent="0.5">
      <c r="B41" s="85" t="s">
        <v>63</v>
      </c>
      <c r="C41" s="86">
        <f t="shared" si="0"/>
        <v>179483.71937155921</v>
      </c>
      <c r="D41" s="223"/>
      <c r="E41" s="86">
        <f t="shared" si="1"/>
        <v>208544.75949626212</v>
      </c>
      <c r="F41" s="226"/>
    </row>
    <row r="42" spans="2:6" x14ac:dyDescent="0.5">
      <c r="B42" s="85" t="s">
        <v>64</v>
      </c>
      <c r="C42" s="86">
        <f t="shared" si="0"/>
        <v>107892.43547603719</v>
      </c>
      <c r="D42" s="223"/>
      <c r="E42" s="86">
        <f t="shared" si="1"/>
        <v>121365.68752125121</v>
      </c>
      <c r="F42" s="226"/>
    </row>
    <row r="43" spans="2:6" x14ac:dyDescent="0.5">
      <c r="B43" s="85" t="s">
        <v>65</v>
      </c>
      <c r="C43" s="86">
        <f t="shared" si="0"/>
        <v>96694.470526760997</v>
      </c>
      <c r="D43" s="223"/>
      <c r="E43" s="86">
        <f t="shared" si="1"/>
        <v>87093.958260443411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8" sqref="E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'2567-คณะ,สำนัก'!B17</f>
        <v>คณะศิลป์ศาสตร์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'2566-คณะ,สำนัก'!C17</f>
        <v>1913.4099999999999</v>
      </c>
      <c r="D4" s="223">
        <f>'2566-คณะ,สำนัก'!D17</f>
        <v>10362.6695660158</v>
      </c>
      <c r="E4" s="86">
        <f>'2567-คณะ,สำนัก'!C17</f>
        <v>2452.2800000000002</v>
      </c>
      <c r="F4" s="223">
        <f>'2567-คณะ,สำนัก'!D17</f>
        <v>10438.694604606801</v>
      </c>
    </row>
    <row r="5" spans="2:6" x14ac:dyDescent="0.5">
      <c r="B5" s="85" t="s">
        <v>55</v>
      </c>
      <c r="C5" s="86">
        <f>'2566-คณะ,สำนัก'!E17</f>
        <v>2251.69</v>
      </c>
      <c r="D5" s="223">
        <f>'2566-คณะ,สำนัก'!F17</f>
        <v>12550.298751178299</v>
      </c>
      <c r="E5" s="86">
        <f>'2567-คณะ,สำนัก'!E17</f>
        <v>2746.24</v>
      </c>
      <c r="F5" s="223">
        <f>'2567-คณะ,สำนัก'!F17</f>
        <v>12008.221656703998</v>
      </c>
    </row>
    <row r="6" spans="2:6" x14ac:dyDescent="0.5">
      <c r="B6" s="85" t="s">
        <v>56</v>
      </c>
      <c r="C6" s="86">
        <f>'2566-คณะ,สำนัก'!G17</f>
        <v>2518.7399999999998</v>
      </c>
      <c r="D6" s="223">
        <f>'2566-คณะ,สำนัก'!H17</f>
        <v>14002.4781557514</v>
      </c>
      <c r="E6" s="231">
        <f>'2567-คณะ,สำนัก'!G17</f>
        <v>3193.56</v>
      </c>
      <c r="F6" s="223">
        <f>'2567-คณะ,สำนัก'!H17</f>
        <v>13909.472241973201</v>
      </c>
    </row>
    <row r="7" spans="2:6" x14ac:dyDescent="0.5">
      <c r="B7" s="85" t="s">
        <v>57</v>
      </c>
      <c r="C7" s="86">
        <f>'2566-คณะ,สำนัก'!I17</f>
        <v>2239.2399999999998</v>
      </c>
      <c r="D7" s="223">
        <f>'2566-คณะ,สำนัก'!J17</f>
        <v>12570.047746881999</v>
      </c>
      <c r="E7" s="231">
        <f>'2567-คณะ,สำนัก'!I17</f>
        <v>2793.13</v>
      </c>
      <c r="F7" s="223">
        <f>'2567-คณะ,สำนัก'!J17</f>
        <v>12489.4343731794</v>
      </c>
    </row>
    <row r="8" spans="2:6" x14ac:dyDescent="0.5">
      <c r="B8" s="85" t="s">
        <v>58</v>
      </c>
      <c r="C8" s="86">
        <f>'2566-คณะ,สำนัก'!K17</f>
        <v>3312</v>
      </c>
      <c r="D8" s="223">
        <f>'2566-คณะ,สำนัก'!L17</f>
        <v>16335.38141856</v>
      </c>
      <c r="E8" s="86">
        <f>'2567-คณะ,สำนัก'!K17</f>
        <v>3349.38</v>
      </c>
      <c r="F8" s="223">
        <f>'2567-คณะ,สำนัก'!L17</f>
        <v>14693.123487282</v>
      </c>
    </row>
    <row r="9" spans="2:6" x14ac:dyDescent="0.5">
      <c r="B9" s="85" t="s">
        <v>59</v>
      </c>
      <c r="C9" s="86">
        <f>'2566-คณะ,สำนัก'!M17</f>
        <v>3180.63</v>
      </c>
      <c r="D9" s="223">
        <f>'2566-คณะ,สำนัก'!N17</f>
        <v>15955.863789629399</v>
      </c>
      <c r="E9" s="337">
        <f>'2567-คณะ,สำนัก'!M17</f>
        <v>2495.44</v>
      </c>
      <c r="F9" s="223">
        <f>'2567-คณะ,สำนัก'!N17</f>
        <v>10845.234769012</v>
      </c>
    </row>
    <row r="10" spans="2:6" x14ac:dyDescent="0.5">
      <c r="B10" s="85" t="s">
        <v>60</v>
      </c>
      <c r="C10" s="86">
        <f>'2566-คณะ,สำนัก'!O17</f>
        <v>6693.9</v>
      </c>
      <c r="D10" s="223">
        <f>'2566-คณะ,สำนัก'!P17</f>
        <v>33219.100747187993</v>
      </c>
      <c r="E10" s="86">
        <f>'2567-คณะ,สำนัก'!O17</f>
        <v>6835.62</v>
      </c>
      <c r="F10" s="223">
        <f>'2567-คณะ,สำนัก'!P17</f>
        <v>30551.346492090597</v>
      </c>
    </row>
    <row r="11" spans="2:6" x14ac:dyDescent="0.5">
      <c r="B11" s="85" t="s">
        <v>61</v>
      </c>
      <c r="C11" s="86">
        <f>'2566-คณะ,สำนัก'!Q17</f>
        <v>5563.24</v>
      </c>
      <c r="D11" s="223">
        <f>'2566-คณะ,สำนัก'!R17</f>
        <v>27403.146676043998</v>
      </c>
      <c r="E11" s="86">
        <f>'2567-คณะ,สำนัก'!Q17</f>
        <v>5368.47</v>
      </c>
      <c r="F11" s="223">
        <f>'2567-คณะ,สำนัก'!R17</f>
        <v>23538.0090966711</v>
      </c>
    </row>
    <row r="12" spans="2:6" x14ac:dyDescent="0.5">
      <c r="B12" s="85" t="s">
        <v>62</v>
      </c>
      <c r="C12" s="86">
        <f>'2566-คณะ,สำนัก'!S17</f>
        <v>6124.01</v>
      </c>
      <c r="D12" s="223">
        <f>'2566-คณะ,สำนัก'!T17</f>
        <v>25619.966082478004</v>
      </c>
      <c r="E12" s="86">
        <f>'2567-คณะ,สำนัก'!S17</f>
        <v>5704</v>
      </c>
      <c r="F12" s="223">
        <f>'2567-คณะ,สำนัก'!T17</f>
        <v>25009.29985544</v>
      </c>
    </row>
    <row r="13" spans="2:6" x14ac:dyDescent="0.5">
      <c r="B13" s="85" t="s">
        <v>63</v>
      </c>
      <c r="C13" s="86">
        <f>'2566-คณะ,สำนัก'!U17</f>
        <v>4638.6499999999996</v>
      </c>
      <c r="D13" s="223">
        <f>'2566-คณะ,สำนัก'!V17</f>
        <v>19071.014132070995</v>
      </c>
      <c r="E13" s="86">
        <f>'2567-คณะ,สำนัก'!U17</f>
        <v>5013.09</v>
      </c>
      <c r="F13" s="223">
        <f>'2567-คณะ,สำนัก'!V17</f>
        <v>22047.369246269103</v>
      </c>
    </row>
    <row r="14" spans="2:6" x14ac:dyDescent="0.5">
      <c r="B14" s="85" t="s">
        <v>64</v>
      </c>
      <c r="C14" s="86">
        <f>'2566-คณะ,สำนัก'!W17</f>
        <v>2679.1</v>
      </c>
      <c r="D14" s="223">
        <f>'2566-คณะ,สำนัก'!X17</f>
        <v>11108.504610043999</v>
      </c>
      <c r="E14" s="86">
        <f>'2567-คณะ,สำนัก'!W17</f>
        <v>9215.66</v>
      </c>
      <c r="F14" s="223">
        <f>'2567-คณะ,สำนัก'!X17</f>
        <v>40285.074664043197</v>
      </c>
    </row>
    <row r="15" spans="2:6" x14ac:dyDescent="0.5">
      <c r="B15" s="85" t="s">
        <v>65</v>
      </c>
      <c r="C15" s="86">
        <f>'2566-คณะ,สำนัก'!Y17</f>
        <v>2749.44</v>
      </c>
      <c r="D15" s="223">
        <f>'2566-คณะ,สำนัก'!Z17</f>
        <v>11119.332950784001</v>
      </c>
      <c r="E15" s="86">
        <f>'2567-คณะ,สำนัก'!Y17</f>
        <v>2588.16</v>
      </c>
      <c r="F15" s="223">
        <f>'2567-คณะ,สำนัก'!Z17</f>
        <v>11030.4835716012</v>
      </c>
    </row>
    <row r="30" spans="2:6" x14ac:dyDescent="0.5">
      <c r="B30" s="80" t="s">
        <v>46</v>
      </c>
      <c r="C30" s="81" t="str">
        <f>C2</f>
        <v>คณะศิลป์ศาสตร์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10362.6695660158</v>
      </c>
      <c r="D32" s="223"/>
      <c r="E32" s="86">
        <f>F4</f>
        <v>10438.694604606801</v>
      </c>
      <c r="F32" s="226"/>
    </row>
    <row r="33" spans="2:6" x14ac:dyDescent="0.5">
      <c r="B33" s="85" t="s">
        <v>55</v>
      </c>
      <c r="C33" s="86">
        <f t="shared" ref="C33:C43" si="0">D5</f>
        <v>12550.298751178299</v>
      </c>
      <c r="D33" s="223"/>
      <c r="E33" s="86">
        <f t="shared" ref="E33:E43" si="1">F5</f>
        <v>12008.221656703998</v>
      </c>
      <c r="F33" s="226"/>
    </row>
    <row r="34" spans="2:6" x14ac:dyDescent="0.5">
      <c r="B34" s="85" t="s">
        <v>56</v>
      </c>
      <c r="C34" s="86">
        <f t="shared" si="0"/>
        <v>14002.4781557514</v>
      </c>
      <c r="D34" s="223"/>
      <c r="E34" s="86">
        <f t="shared" si="1"/>
        <v>13909.472241973201</v>
      </c>
      <c r="F34" s="226"/>
    </row>
    <row r="35" spans="2:6" x14ac:dyDescent="0.5">
      <c r="B35" s="85" t="s">
        <v>57</v>
      </c>
      <c r="C35" s="86">
        <f t="shared" si="0"/>
        <v>12570.047746881999</v>
      </c>
      <c r="D35" s="223"/>
      <c r="E35" s="86">
        <f t="shared" si="1"/>
        <v>12489.4343731794</v>
      </c>
      <c r="F35" s="226"/>
    </row>
    <row r="36" spans="2:6" x14ac:dyDescent="0.5">
      <c r="B36" s="85" t="s">
        <v>58</v>
      </c>
      <c r="C36" s="86">
        <f t="shared" si="0"/>
        <v>16335.38141856</v>
      </c>
      <c r="D36" s="223"/>
      <c r="E36" s="86">
        <f t="shared" si="1"/>
        <v>14693.123487282</v>
      </c>
      <c r="F36" s="226"/>
    </row>
    <row r="37" spans="2:6" x14ac:dyDescent="0.5">
      <c r="B37" s="85" t="s">
        <v>59</v>
      </c>
      <c r="C37" s="86">
        <f t="shared" si="0"/>
        <v>15955.863789629399</v>
      </c>
      <c r="D37" s="223"/>
      <c r="E37" s="86">
        <f t="shared" si="1"/>
        <v>10845.234769012</v>
      </c>
      <c r="F37" s="226"/>
    </row>
    <row r="38" spans="2:6" x14ac:dyDescent="0.5">
      <c r="B38" s="85" t="s">
        <v>60</v>
      </c>
      <c r="C38" s="86">
        <f t="shared" si="0"/>
        <v>33219.100747187993</v>
      </c>
      <c r="D38" s="223"/>
      <c r="E38" s="86">
        <f t="shared" si="1"/>
        <v>30551.346492090597</v>
      </c>
      <c r="F38" s="226"/>
    </row>
    <row r="39" spans="2:6" x14ac:dyDescent="0.5">
      <c r="B39" s="85" t="s">
        <v>61</v>
      </c>
      <c r="C39" s="86">
        <f t="shared" si="0"/>
        <v>27403.146676043998</v>
      </c>
      <c r="D39" s="223"/>
      <c r="E39" s="86">
        <f t="shared" si="1"/>
        <v>23538.0090966711</v>
      </c>
      <c r="F39" s="226"/>
    </row>
    <row r="40" spans="2:6" x14ac:dyDescent="0.5">
      <c r="B40" s="85" t="s">
        <v>62</v>
      </c>
      <c r="C40" s="86">
        <f t="shared" si="0"/>
        <v>25619.966082478004</v>
      </c>
      <c r="D40" s="223"/>
      <c r="E40" s="86">
        <f t="shared" si="1"/>
        <v>25009.29985544</v>
      </c>
      <c r="F40" s="226"/>
    </row>
    <row r="41" spans="2:6" x14ac:dyDescent="0.5">
      <c r="B41" s="85" t="s">
        <v>63</v>
      </c>
      <c r="C41" s="86">
        <f t="shared" si="0"/>
        <v>19071.014132070995</v>
      </c>
      <c r="D41" s="223"/>
      <c r="E41" s="86">
        <f t="shared" si="1"/>
        <v>22047.369246269103</v>
      </c>
      <c r="F41" s="226"/>
    </row>
    <row r="42" spans="2:6" x14ac:dyDescent="0.5">
      <c r="B42" s="85" t="s">
        <v>64</v>
      </c>
      <c r="C42" s="86">
        <f t="shared" si="0"/>
        <v>11108.504610043999</v>
      </c>
      <c r="D42" s="223"/>
      <c r="E42" s="86">
        <f t="shared" si="1"/>
        <v>40285.074664043197</v>
      </c>
      <c r="F42" s="226"/>
    </row>
    <row r="43" spans="2:6" x14ac:dyDescent="0.5">
      <c r="B43" s="85" t="s">
        <v>65</v>
      </c>
      <c r="C43" s="86">
        <f t="shared" si="0"/>
        <v>11119.332950784001</v>
      </c>
      <c r="D43" s="223"/>
      <c r="E43" s="86">
        <f t="shared" si="1"/>
        <v>11030.4835716012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'2567-คณะ,สำนัก'!B15</f>
        <v>คณะพัฒนาการท่องเที่ยว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'2566-คณะ,สำนัก'!C15</f>
        <v>9518.0399999999554</v>
      </c>
      <c r="D4" s="223">
        <f>'2566-คณะ,สำนัก'!D15</f>
        <v>51571.913927934962</v>
      </c>
      <c r="E4" s="86">
        <f>'2567-คณะ,สำนัก'!C15</f>
        <v>9831.8999999999942</v>
      </c>
      <c r="F4" s="223">
        <f>'2567-คณะ,สำนัก'!D15</f>
        <v>41879.53550322997</v>
      </c>
    </row>
    <row r="5" spans="2:6" x14ac:dyDescent="0.5">
      <c r="B5" s="85" t="s">
        <v>55</v>
      </c>
      <c r="C5" s="86">
        <f>'2566-คณะ,สำนัก'!E15</f>
        <v>10569.950000000041</v>
      </c>
      <c r="D5" s="223">
        <f>'2566-คณะ,สำนัก'!F15</f>
        <v>58889.666556596727</v>
      </c>
      <c r="E5" s="86">
        <f>'2567-คณะ,สำนัก'!E15</f>
        <v>20023.450000000052</v>
      </c>
      <c r="F5" s="223">
        <f>'2567-คณะ,สำนัก'!F15</f>
        <v>87510.048072200239</v>
      </c>
    </row>
    <row r="6" spans="2:6" x14ac:dyDescent="0.5">
      <c r="B6" s="85" t="s">
        <v>56</v>
      </c>
      <c r="C6" s="86">
        <f>'2566-คณะ,สำนัก'!G15</f>
        <v>12222.429999999966</v>
      </c>
      <c r="D6" s="223">
        <f>'2566-คณะ,สำนัก'!H15</f>
        <v>67954.1948151221</v>
      </c>
      <c r="E6" s="231">
        <f>'2567-คณะ,สำนัก'!G15</f>
        <v>9635.7999999999811</v>
      </c>
      <c r="F6" s="223">
        <f>'2567-คณะ,สำนัก'!H15</f>
        <v>42005.029733199917</v>
      </c>
    </row>
    <row r="7" spans="2:6" x14ac:dyDescent="0.5">
      <c r="B7" s="85" t="s">
        <v>57</v>
      </c>
      <c r="C7" s="86">
        <f>'2566-คณะ,สำนัก'!I15</f>
        <v>8403.260000000033</v>
      </c>
      <c r="D7" s="223">
        <f>'2566-คณะ,สำนัก'!J15</f>
        <v>47156.891614243184</v>
      </c>
      <c r="E7" s="231">
        <f>'2567-คณะ,สำนัก'!I15</f>
        <v>7392.32</v>
      </c>
      <c r="F7" s="223">
        <f>'2567-คณะ,สำนัก'!J15</f>
        <v>33043.670399999995</v>
      </c>
    </row>
    <row r="8" spans="2:6" x14ac:dyDescent="0.5">
      <c r="B8" s="85" t="s">
        <v>58</v>
      </c>
      <c r="C8" s="86">
        <f>'2566-คณะ,สำนัก'!K15</f>
        <v>13645.870000000006</v>
      </c>
      <c r="D8" s="223">
        <f>'2566-คณะ,สำนัก'!L15</f>
        <v>67284.944779830636</v>
      </c>
      <c r="E8" s="86">
        <f>'2567-คณะ,สำนัก'!K15</f>
        <v>20859.07999999998</v>
      </c>
      <c r="F8" s="223">
        <f>'2567-คณะ,สำนัก'!L15</f>
        <v>91571.361199999912</v>
      </c>
    </row>
    <row r="9" spans="2:6" x14ac:dyDescent="0.5">
      <c r="B9" s="85" t="s">
        <v>59</v>
      </c>
      <c r="C9" s="86">
        <f>'2566-คณะ,สำนัก'!M15</f>
        <v>8851.1999999999498</v>
      </c>
      <c r="D9" s="223">
        <f>'2566-คณะ,สำนัก'!N15</f>
        <v>44417.874227655746</v>
      </c>
      <c r="E9" s="231">
        <f>'2567-คณะ,สำนัก'!M15</f>
        <v>13828.780000000021</v>
      </c>
      <c r="F9" s="223">
        <f>'2567-คณะ,สำนัก'!N15</f>
        <v>60155.193000000087</v>
      </c>
    </row>
    <row r="10" spans="2:6" x14ac:dyDescent="0.5">
      <c r="B10" s="85" t="s">
        <v>60</v>
      </c>
      <c r="C10" s="86">
        <f>'2566-คณะ,สำนัก'!O15</f>
        <v>16892.360000000055</v>
      </c>
      <c r="D10" s="223">
        <f>'2566-คณะ,สำนัก'!P15</f>
        <v>83811.91127329148</v>
      </c>
      <c r="E10" s="229">
        <f>'2567-คณะ,สำนัก'!O15</f>
        <v>19757.450000000004</v>
      </c>
      <c r="F10" s="230">
        <f>'2567-คณะ,สำนัก'!P15</f>
        <v>88315.801500000016</v>
      </c>
    </row>
    <row r="11" spans="2:6" x14ac:dyDescent="0.5">
      <c r="B11" s="85" t="s">
        <v>61</v>
      </c>
      <c r="C11" s="86">
        <f>'2566-คณะ,สำนัก'!Q15</f>
        <v>16501.359999999957</v>
      </c>
      <c r="D11" s="223">
        <f>'2566-คณะ,สำนัก'!R15</f>
        <v>81326.68478321578</v>
      </c>
      <c r="E11" s="229">
        <f>'2567-คณะ,สำนัก'!Q15</f>
        <v>12086.129999999988</v>
      </c>
      <c r="F11" s="230">
        <f>'2567-คณะ,สำนัก'!R15</f>
        <v>52937.24939999995</v>
      </c>
    </row>
    <row r="12" spans="2:6" x14ac:dyDescent="0.5">
      <c r="B12" s="85" t="s">
        <v>62</v>
      </c>
      <c r="C12" s="86">
        <f>'2566-คณะ,สำนัก'!S15</f>
        <v>7468.25</v>
      </c>
      <c r="D12" s="223">
        <f>'2566-คณะ,สำนัก'!T15</f>
        <v>31243.631492349999</v>
      </c>
      <c r="E12" s="229">
        <f>'2567-คณะ,สำนัก'!S15</f>
        <v>8292.9900000000143</v>
      </c>
      <c r="F12" s="230">
        <f>'2567-คณะ,สำนัก'!T15</f>
        <v>36323.296200000063</v>
      </c>
    </row>
    <row r="13" spans="2:6" x14ac:dyDescent="0.5">
      <c r="B13" s="85" t="s">
        <v>63</v>
      </c>
      <c r="C13" s="86">
        <f>'2566-คณะ,สำนัก'!U15</f>
        <v>21710.540000000041</v>
      </c>
      <c r="D13" s="223">
        <f>'2566-คณะ,สำนัก'!V15</f>
        <v>89238.71649021178</v>
      </c>
      <c r="E13" s="86">
        <f>'2567-คณะ,สำนัก'!U15</f>
        <v>16508</v>
      </c>
      <c r="F13" s="223">
        <f>'2567-คณะ,สำนัก'!V15</f>
        <v>72635.200000000012</v>
      </c>
    </row>
    <row r="14" spans="2:6" x14ac:dyDescent="0.5">
      <c r="B14" s="85" t="s">
        <v>64</v>
      </c>
      <c r="C14" s="86">
        <f>'2566-คณะ,สำนัก'!W15</f>
        <v>15798.409999999989</v>
      </c>
      <c r="D14" s="223">
        <f>'2566-คณะ,สำนัก'!X15</f>
        <v>65544.827176624356</v>
      </c>
      <c r="E14" s="86">
        <f>'2567-คณะ,สำนัก'!W15</f>
        <v>7603.9999999999773</v>
      </c>
      <c r="F14" s="223">
        <f>'2567-คณะ,สำนัก'!X15</f>
        <v>33229.479999999901</v>
      </c>
    </row>
    <row r="15" spans="2:6" x14ac:dyDescent="0.5">
      <c r="B15" s="85" t="s">
        <v>65</v>
      </c>
      <c r="C15" s="86">
        <f>'2566-คณะ,สำนัก'!Y15</f>
        <v>11518.92999999996</v>
      </c>
      <c r="D15" s="223">
        <f>'2566-คณะ,สำนัก'!Z15</f>
        <v>46553.763822435343</v>
      </c>
      <c r="E15" s="86">
        <f>'2567-คณะ,สำนัก'!Y15</f>
        <v>5717</v>
      </c>
      <c r="F15" s="223">
        <f>'2567-คณะ,สำนัก'!Z15</f>
        <v>24354.42</v>
      </c>
    </row>
    <row r="30" spans="2:6" x14ac:dyDescent="0.5">
      <c r="B30" s="80" t="s">
        <v>46</v>
      </c>
      <c r="C30" s="81" t="str">
        <f>C2</f>
        <v>คณะพัฒนาการท่องเที่ยว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51571.913927934962</v>
      </c>
      <c r="D32" s="223"/>
      <c r="E32" s="86">
        <f>F4</f>
        <v>41879.53550322997</v>
      </c>
      <c r="F32" s="226"/>
    </row>
    <row r="33" spans="2:6" x14ac:dyDescent="0.5">
      <c r="B33" s="85" t="s">
        <v>55</v>
      </c>
      <c r="C33" s="86">
        <f t="shared" ref="C33:C43" si="0">D5</f>
        <v>58889.666556596727</v>
      </c>
      <c r="D33" s="223"/>
      <c r="E33" s="86">
        <f t="shared" ref="E33:E43" si="1">F5</f>
        <v>87510.048072200239</v>
      </c>
      <c r="F33" s="226"/>
    </row>
    <row r="34" spans="2:6" x14ac:dyDescent="0.5">
      <c r="B34" s="85" t="s">
        <v>56</v>
      </c>
      <c r="C34" s="86">
        <f t="shared" si="0"/>
        <v>67954.1948151221</v>
      </c>
      <c r="D34" s="223"/>
      <c r="E34" s="86">
        <f t="shared" si="1"/>
        <v>42005.029733199917</v>
      </c>
      <c r="F34" s="226"/>
    </row>
    <row r="35" spans="2:6" x14ac:dyDescent="0.5">
      <c r="B35" s="85" t="s">
        <v>57</v>
      </c>
      <c r="C35" s="86">
        <f t="shared" si="0"/>
        <v>47156.891614243184</v>
      </c>
      <c r="D35" s="223"/>
      <c r="E35" s="86">
        <f t="shared" si="1"/>
        <v>33043.670399999995</v>
      </c>
      <c r="F35" s="226"/>
    </row>
    <row r="36" spans="2:6" x14ac:dyDescent="0.5">
      <c r="B36" s="85" t="s">
        <v>58</v>
      </c>
      <c r="C36" s="86">
        <f t="shared" si="0"/>
        <v>67284.944779830636</v>
      </c>
      <c r="D36" s="223"/>
      <c r="E36" s="86">
        <f t="shared" si="1"/>
        <v>91571.361199999912</v>
      </c>
      <c r="F36" s="226"/>
    </row>
    <row r="37" spans="2:6" x14ac:dyDescent="0.5">
      <c r="B37" s="85" t="s">
        <v>59</v>
      </c>
      <c r="C37" s="86">
        <f t="shared" si="0"/>
        <v>44417.874227655746</v>
      </c>
      <c r="D37" s="223"/>
      <c r="E37" s="86">
        <f t="shared" si="1"/>
        <v>60155.193000000087</v>
      </c>
      <c r="F37" s="226"/>
    </row>
    <row r="38" spans="2:6" x14ac:dyDescent="0.5">
      <c r="B38" s="85" t="s">
        <v>60</v>
      </c>
      <c r="C38" s="86">
        <f t="shared" si="0"/>
        <v>83811.91127329148</v>
      </c>
      <c r="D38" s="223"/>
      <c r="E38" s="86">
        <f t="shared" si="1"/>
        <v>88315.801500000016</v>
      </c>
      <c r="F38" s="226"/>
    </row>
    <row r="39" spans="2:6" x14ac:dyDescent="0.5">
      <c r="B39" s="85" t="s">
        <v>61</v>
      </c>
      <c r="C39" s="86">
        <f t="shared" si="0"/>
        <v>81326.68478321578</v>
      </c>
      <c r="D39" s="223"/>
      <c r="E39" s="86">
        <f t="shared" si="1"/>
        <v>52937.24939999995</v>
      </c>
      <c r="F39" s="226"/>
    </row>
    <row r="40" spans="2:6" x14ac:dyDescent="0.5">
      <c r="B40" s="85" t="s">
        <v>62</v>
      </c>
      <c r="C40" s="86">
        <f t="shared" si="0"/>
        <v>31243.631492349999</v>
      </c>
      <c r="D40" s="223"/>
      <c r="E40" s="86">
        <f t="shared" si="1"/>
        <v>36323.296200000063</v>
      </c>
      <c r="F40" s="226"/>
    </row>
    <row r="41" spans="2:6" x14ac:dyDescent="0.5">
      <c r="B41" s="85" t="s">
        <v>63</v>
      </c>
      <c r="C41" s="86">
        <f t="shared" si="0"/>
        <v>89238.71649021178</v>
      </c>
      <c r="D41" s="223"/>
      <c r="E41" s="86">
        <f t="shared" si="1"/>
        <v>72635.200000000012</v>
      </c>
      <c r="F41" s="226"/>
    </row>
    <row r="42" spans="2:6" x14ac:dyDescent="0.5">
      <c r="B42" s="85" t="s">
        <v>64</v>
      </c>
      <c r="C42" s="86">
        <f t="shared" si="0"/>
        <v>65544.827176624356</v>
      </c>
      <c r="D42" s="223"/>
      <c r="E42" s="86">
        <f t="shared" si="1"/>
        <v>33229.479999999901</v>
      </c>
      <c r="F42" s="226"/>
    </row>
    <row r="43" spans="2:6" x14ac:dyDescent="0.5">
      <c r="B43" s="85" t="s">
        <v>65</v>
      </c>
      <c r="C43" s="86">
        <f t="shared" si="0"/>
        <v>46553.763822435343</v>
      </c>
      <c r="D43" s="223"/>
      <c r="E43" s="86">
        <f t="shared" si="1"/>
        <v>24354.42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22" sqref="G2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'2567-คณะ,สำนัก'!B13</f>
        <v>หอพักนักศึกษา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'2566-คณะ,สำนัก'!C13</f>
        <v>74169.000000000029</v>
      </c>
      <c r="D4" s="223">
        <f>'2566-คณะ,สำนัก'!D13</f>
        <v>401695.77370982023</v>
      </c>
      <c r="E4" s="86">
        <f>'2567-คณะ,สำนัก'!C13</f>
        <v>90142.000000000044</v>
      </c>
      <c r="F4" s="223">
        <f>'2567-คณะ,สำนัก'!D13</f>
        <v>383719.60031122016</v>
      </c>
    </row>
    <row r="5" spans="2:6" x14ac:dyDescent="0.5">
      <c r="B5" s="85" t="s">
        <v>55</v>
      </c>
      <c r="C5" s="86">
        <f>'2566-คณะ,สำนัก'!E13</f>
        <v>87709.000000000029</v>
      </c>
      <c r="D5" s="223">
        <f>'2566-คณะ,สำนัก'!F13</f>
        <v>488853.77295023005</v>
      </c>
      <c r="E5" s="86">
        <f>'2567-คณะ,สำนัก'!E13</f>
        <v>93414</v>
      </c>
      <c r="F5" s="223">
        <f>'2567-คณะ,สำนัก'!F13</f>
        <v>408453.68255639996</v>
      </c>
    </row>
    <row r="6" spans="2:6" x14ac:dyDescent="0.5">
      <c r="B6" s="85" t="s">
        <v>56</v>
      </c>
      <c r="C6" s="86">
        <f>'2566-คณะ,สำนัก'!G13</f>
        <v>68956.999999999985</v>
      </c>
      <c r="D6" s="223">
        <f>'2566-คณะ,สำนัก'!H13</f>
        <v>383355.62323696993</v>
      </c>
      <c r="E6" s="231">
        <f>'2567-คณะ,สำนัก'!G13</f>
        <v>79842</v>
      </c>
      <c r="F6" s="223">
        <f>'2567-คณะ,สำนัก'!H13</f>
        <v>347761.99821614003</v>
      </c>
    </row>
    <row r="7" spans="2:6" x14ac:dyDescent="0.5">
      <c r="B7" s="85" t="s">
        <v>57</v>
      </c>
      <c r="C7" s="86">
        <f>'2566-คณะ,สำนัก'!I13</f>
        <v>21829.999999999945</v>
      </c>
      <c r="D7" s="223">
        <f>'2566-คณะ,สำนัก'!J13</f>
        <v>122537.91492349969</v>
      </c>
      <c r="E7" s="231">
        <f>'2567-คณะ,สำนัก'!I13</f>
        <v>28620</v>
      </c>
      <c r="F7" s="223">
        <f>'2567-คณะ,สำนัก'!J13</f>
        <v>127971.15458399999</v>
      </c>
    </row>
    <row r="8" spans="2:6" x14ac:dyDescent="0.5">
      <c r="B8" s="85" t="s">
        <v>58</v>
      </c>
      <c r="C8" s="86">
        <f>'2566-คณะ,สำนัก'!K13</f>
        <v>21030.00000000004</v>
      </c>
      <c r="D8" s="223">
        <f>'2566-คณะ,สำนัก'!L13</f>
        <v>103720.3956062002</v>
      </c>
      <c r="E8" s="86">
        <f>'2567-คณะ,สำนัก'!K13</f>
        <v>24960</v>
      </c>
      <c r="F8" s="223">
        <f>'2567-คณะ,สำนัก'!L13</f>
        <v>109500.66210199999</v>
      </c>
    </row>
    <row r="9" spans="2:6" x14ac:dyDescent="0.5">
      <c r="B9" s="85" t="s">
        <v>59</v>
      </c>
      <c r="C9" s="86">
        <f>'2566-คณะ,สำนัก'!M13</f>
        <v>29012.999999999949</v>
      </c>
      <c r="D9" s="223">
        <f>'2566-คณะ,สำนัก'!N13</f>
        <v>145552.55964913973</v>
      </c>
      <c r="E9" s="231">
        <f>'2567-คณะ,สำนัก'!M13</f>
        <v>36593</v>
      </c>
      <c r="F9" s="223">
        <f>'2567-คณะ,สำนัก'!N13</f>
        <v>159040.39418165002</v>
      </c>
    </row>
    <row r="10" spans="2:6" x14ac:dyDescent="0.5">
      <c r="B10" s="85" t="s">
        <v>60</v>
      </c>
      <c r="C10" s="86">
        <f>'2566-คณะ,สำนัก'!O13</f>
        <v>129888.00000000012</v>
      </c>
      <c r="D10" s="223">
        <f>'2566-คณะ,สำนัก'!P13</f>
        <v>644568.92689376045</v>
      </c>
      <c r="E10" s="229">
        <f>'2567-คณะ,สำนัก'!O13</f>
        <v>125329.99999999991</v>
      </c>
      <c r="F10" s="230">
        <f>'2567-คณะ,สำนัก'!P13</f>
        <v>560155.47135789949</v>
      </c>
    </row>
    <row r="11" spans="2:6" x14ac:dyDescent="0.5">
      <c r="B11" s="85" t="s">
        <v>61</v>
      </c>
      <c r="C11" s="86">
        <f>'2566-คณะ,สำนัก'!Q13</f>
        <v>128930.99999999991</v>
      </c>
      <c r="D11" s="223">
        <f>'2566-คณะ,สำนัก'!R13</f>
        <v>635100.61954409955</v>
      </c>
      <c r="E11" s="229">
        <f>'2567-คณะ,สำนัก'!Q13</f>
        <v>124476.00000000009</v>
      </c>
      <c r="F11" s="230">
        <f>'2567-คณะ,สำนัก'!R13</f>
        <v>545752.51042768033</v>
      </c>
    </row>
    <row r="12" spans="2:6" x14ac:dyDescent="0.5">
      <c r="B12" s="85" t="s">
        <v>62</v>
      </c>
      <c r="C12" s="86">
        <f>'2566-คณะ,สำนัก'!S13</f>
        <v>137030.00000000009</v>
      </c>
      <c r="D12" s="223">
        <f>'2566-คณะ,สำนัก'!T13</f>
        <v>573252.3748860003</v>
      </c>
      <c r="E12" s="229">
        <f>'2567-คณะ,สำนัก'!S13</f>
        <v>127088</v>
      </c>
      <c r="F12" s="230">
        <f>'2567-คณะ,สำนัก'!T13</f>
        <v>557207.26367987995</v>
      </c>
    </row>
    <row r="13" spans="2:6" x14ac:dyDescent="0.5">
      <c r="B13" s="85" t="s">
        <v>63</v>
      </c>
      <c r="C13" s="86">
        <f>'2566-คณะ,สำนัก'!U13</f>
        <v>135658.99999999994</v>
      </c>
      <c r="D13" s="223">
        <f>'2566-คณะ,สำนัก'!V13</f>
        <v>557732.71340705978</v>
      </c>
      <c r="E13" s="86">
        <f>'2567-คณะ,สำนัก'!U13</f>
        <v>125146</v>
      </c>
      <c r="F13" s="223">
        <f>'2567-คณะ,สำนัก'!V13</f>
        <v>550392.60893554008</v>
      </c>
    </row>
    <row r="14" spans="2:6" x14ac:dyDescent="0.5">
      <c r="B14" s="85" t="s">
        <v>64</v>
      </c>
      <c r="C14" s="86">
        <f>'2566-คณะ,สำนัก'!W13</f>
        <v>85610.999999999971</v>
      </c>
      <c r="D14" s="223">
        <f>'2566-คณะ,สำนัก'!X13</f>
        <v>354985.34067803994</v>
      </c>
      <c r="E14" s="86">
        <f>'2567-คณะ,สำนัก'!W13</f>
        <v>73453.000000000044</v>
      </c>
      <c r="F14" s="223">
        <f>'2567-คณะ,สำนัก'!X13</f>
        <v>321321.18121976021</v>
      </c>
    </row>
    <row r="15" spans="2:6" x14ac:dyDescent="0.5">
      <c r="B15" s="85" t="s">
        <v>65</v>
      </c>
      <c r="C15" s="86">
        <f>'2566-คณะ,สำนัก'!Y13</f>
        <v>97982.999999999971</v>
      </c>
      <c r="D15" s="223">
        <f>'2566-คณะ,สำนัก'!Z13</f>
        <v>396248.86006304994</v>
      </c>
      <c r="E15" s="86">
        <f>'2567-คณะ,สำนัก'!Y13</f>
        <v>87715</v>
      </c>
      <c r="F15" s="223">
        <f>'2567-คณะ,สำนัก'!Z13</f>
        <v>373845.95035755006</v>
      </c>
    </row>
    <row r="30" spans="2:6" x14ac:dyDescent="0.5">
      <c r="B30" s="80" t="s">
        <v>46</v>
      </c>
      <c r="C30" s="81" t="str">
        <f>C2</f>
        <v>หอพักนักศึกษา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401695.77370982023</v>
      </c>
      <c r="D32" s="223"/>
      <c r="E32" s="86">
        <f>F4</f>
        <v>383719.60031122016</v>
      </c>
      <c r="F32" s="226"/>
    </row>
    <row r="33" spans="2:6" x14ac:dyDescent="0.5">
      <c r="B33" s="85" t="s">
        <v>55</v>
      </c>
      <c r="C33" s="86">
        <f t="shared" ref="C33:C43" si="0">D5</f>
        <v>488853.77295023005</v>
      </c>
      <c r="D33" s="223"/>
      <c r="E33" s="86">
        <f t="shared" ref="E33:E43" si="1">F5</f>
        <v>408453.68255639996</v>
      </c>
      <c r="F33" s="226"/>
    </row>
    <row r="34" spans="2:6" x14ac:dyDescent="0.5">
      <c r="B34" s="85" t="s">
        <v>56</v>
      </c>
      <c r="C34" s="86">
        <f t="shared" si="0"/>
        <v>383355.62323696993</v>
      </c>
      <c r="D34" s="223"/>
      <c r="E34" s="86">
        <f t="shared" si="1"/>
        <v>347761.99821614003</v>
      </c>
      <c r="F34" s="226"/>
    </row>
    <row r="35" spans="2:6" x14ac:dyDescent="0.5">
      <c r="B35" s="85" t="s">
        <v>57</v>
      </c>
      <c r="C35" s="86">
        <f t="shared" si="0"/>
        <v>122537.91492349969</v>
      </c>
      <c r="D35" s="223"/>
      <c r="E35" s="86">
        <f t="shared" si="1"/>
        <v>127971.15458399999</v>
      </c>
      <c r="F35" s="226"/>
    </row>
    <row r="36" spans="2:6" x14ac:dyDescent="0.5">
      <c r="B36" s="85" t="s">
        <v>58</v>
      </c>
      <c r="C36" s="86">
        <f t="shared" si="0"/>
        <v>103720.3956062002</v>
      </c>
      <c r="D36" s="223"/>
      <c r="E36" s="86">
        <f t="shared" si="1"/>
        <v>109500.66210199999</v>
      </c>
      <c r="F36" s="226"/>
    </row>
    <row r="37" spans="2:6" x14ac:dyDescent="0.5">
      <c r="B37" s="85" t="s">
        <v>59</v>
      </c>
      <c r="C37" s="86">
        <f t="shared" si="0"/>
        <v>145552.55964913973</v>
      </c>
      <c r="D37" s="223"/>
      <c r="E37" s="86">
        <f t="shared" si="1"/>
        <v>159040.39418165002</v>
      </c>
      <c r="F37" s="226"/>
    </row>
    <row r="38" spans="2:6" x14ac:dyDescent="0.5">
      <c r="B38" s="85" t="s">
        <v>60</v>
      </c>
      <c r="C38" s="86">
        <f t="shared" si="0"/>
        <v>644568.92689376045</v>
      </c>
      <c r="D38" s="223"/>
      <c r="E38" s="86">
        <f t="shared" si="1"/>
        <v>560155.47135789949</v>
      </c>
      <c r="F38" s="226"/>
    </row>
    <row r="39" spans="2:6" x14ac:dyDescent="0.5">
      <c r="B39" s="85" t="s">
        <v>61</v>
      </c>
      <c r="C39" s="86">
        <f t="shared" si="0"/>
        <v>635100.61954409955</v>
      </c>
      <c r="D39" s="223"/>
      <c r="E39" s="86">
        <f t="shared" si="1"/>
        <v>545752.51042768033</v>
      </c>
      <c r="F39" s="226"/>
    </row>
    <row r="40" spans="2:6" x14ac:dyDescent="0.5">
      <c r="B40" s="85" t="s">
        <v>62</v>
      </c>
      <c r="C40" s="86">
        <f t="shared" si="0"/>
        <v>573252.3748860003</v>
      </c>
      <c r="D40" s="223"/>
      <c r="E40" s="86">
        <f t="shared" si="1"/>
        <v>557207.26367987995</v>
      </c>
      <c r="F40" s="226"/>
    </row>
    <row r="41" spans="2:6" x14ac:dyDescent="0.5">
      <c r="B41" s="85" t="s">
        <v>63</v>
      </c>
      <c r="C41" s="86">
        <f t="shared" si="0"/>
        <v>557732.71340705978</v>
      </c>
      <c r="D41" s="223"/>
      <c r="E41" s="86">
        <f t="shared" si="1"/>
        <v>550392.60893554008</v>
      </c>
      <c r="F41" s="226"/>
    </row>
    <row r="42" spans="2:6" x14ac:dyDescent="0.5">
      <c r="B42" s="85" t="s">
        <v>64</v>
      </c>
      <c r="C42" s="86">
        <f t="shared" si="0"/>
        <v>354985.34067803994</v>
      </c>
      <c r="D42" s="223"/>
      <c r="E42" s="86">
        <f t="shared" si="1"/>
        <v>321321.18121976021</v>
      </c>
      <c r="F42" s="226"/>
    </row>
    <row r="43" spans="2:6" x14ac:dyDescent="0.5">
      <c r="B43" s="85" t="s">
        <v>65</v>
      </c>
      <c r="C43" s="86">
        <f t="shared" si="0"/>
        <v>396248.86006304994</v>
      </c>
      <c r="D43" s="223"/>
      <c r="E43" s="86">
        <f t="shared" si="1"/>
        <v>373845.95035755006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21" sqref="L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'2567-คณะ,สำนัก'!B11</f>
        <v>โรงอาหาร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'2566-คณะ,สำนัก'!C11</f>
        <v>1064</v>
      </c>
      <c r="D4" s="223">
        <f>'2566-คณะ,สำนัก'!D11</f>
        <v>5762.4243723200007</v>
      </c>
      <c r="E4" s="86">
        <f>'2567-คณะ,สำนัก'!C11</f>
        <v>1374</v>
      </c>
      <c r="F4" s="223">
        <f>'2567-คณะ,สำนัก'!D11</f>
        <v>5848.74744594</v>
      </c>
    </row>
    <row r="5" spans="2:6" x14ac:dyDescent="0.5">
      <c r="B5" s="85" t="s">
        <v>55</v>
      </c>
      <c r="C5" s="86">
        <f>'2566-คณะ,สำนัก'!E11</f>
        <v>4372</v>
      </c>
      <c r="D5" s="223">
        <f>'2566-คณะ,สำนัก'!F11</f>
        <v>24368.321634039999</v>
      </c>
      <c r="E5" s="86">
        <f>'2567-คณะ,สำนัก'!E11</f>
        <v>3485</v>
      </c>
      <c r="F5" s="223">
        <f>'2567-คณะ,สำนัก'!F11</f>
        <v>15238.527031</v>
      </c>
    </row>
    <row r="6" spans="2:6" x14ac:dyDescent="0.5">
      <c r="B6" s="85" t="s">
        <v>56</v>
      </c>
      <c r="C6" s="86">
        <f>'2566-คณะ,สำนัก'!G11</f>
        <v>3800</v>
      </c>
      <c r="D6" s="223">
        <f>'2566-คณะ,สำนัก'!H11</f>
        <v>21125.410717999999</v>
      </c>
      <c r="E6" s="231">
        <f>'2567-คณะ,สำนัก'!G11</f>
        <v>3111</v>
      </c>
      <c r="F6" s="223">
        <f>'2567-คณะ,สำนัก'!H11</f>
        <v>13549.884187170001</v>
      </c>
    </row>
    <row r="7" spans="2:6" x14ac:dyDescent="0.5">
      <c r="B7" s="85" t="s">
        <v>57</v>
      </c>
      <c r="C7" s="86">
        <f>'2566-คณะ,สำนัก'!I11</f>
        <v>111</v>
      </c>
      <c r="D7" s="223">
        <f>'2566-คณะ,สำนัก'!J11</f>
        <v>623.10216854999999</v>
      </c>
      <c r="E7" s="231">
        <f>'2567-คณะ,สำนัก'!I11</f>
        <v>2521</v>
      </c>
      <c r="F7" s="223">
        <f>'2567-คณะ,สำนัก'!J11</f>
        <v>11272.609600979999</v>
      </c>
    </row>
    <row r="8" spans="2:6" x14ac:dyDescent="0.5">
      <c r="B8" s="85" t="s">
        <v>58</v>
      </c>
      <c r="C8" s="86">
        <f>'2566-คณะ,สำนัก'!K11</f>
        <v>3143</v>
      </c>
      <c r="D8" s="223">
        <f>'2566-คณะ,สำนัก'!L11</f>
        <v>15501.84293434</v>
      </c>
      <c r="E8" s="86">
        <f>'2567-คณะ,สำนัก'!K11</f>
        <v>1982</v>
      </c>
      <c r="F8" s="223">
        <f>'2567-คณะ,สำนัก'!L11</f>
        <v>8694.6750597999999</v>
      </c>
    </row>
    <row r="9" spans="2:6" x14ac:dyDescent="0.5">
      <c r="B9" s="85" t="s">
        <v>59</v>
      </c>
      <c r="C9" s="86">
        <f>'2566-คณะ,สำนัก'!M11</f>
        <v>4350</v>
      </c>
      <c r="D9" s="223">
        <f>'2566-คณะ,สำนัก'!N11</f>
        <v>21822.094202999997</v>
      </c>
      <c r="E9" s="231">
        <f>'2567-คณะ,สำนัก'!M11</f>
        <v>1231</v>
      </c>
      <c r="F9" s="223">
        <f>'2567-คณะ,สำนัก'!N11</f>
        <v>5349.9519125500001</v>
      </c>
    </row>
    <row r="10" spans="2:6" x14ac:dyDescent="0.5">
      <c r="B10" s="85" t="s">
        <v>60</v>
      </c>
      <c r="C10" s="86">
        <f>'2566-คณะ,สำนัก'!O11</f>
        <v>441</v>
      </c>
      <c r="D10" s="223">
        <f>'2566-คณะ,สำนัก'!P11</f>
        <v>2188.5034777199999</v>
      </c>
      <c r="E10" s="229">
        <f>'2567-คณะ,สำนัก'!O11</f>
        <v>3307</v>
      </c>
      <c r="F10" s="230">
        <f>'2567-คณะ,สำนัก'!P11</f>
        <v>14780.415360909999</v>
      </c>
    </row>
    <row r="11" spans="2:6" x14ac:dyDescent="0.5">
      <c r="B11" s="85" t="s">
        <v>61</v>
      </c>
      <c r="C11" s="86">
        <f>'2566-คณะ,สำนัก'!Q11</f>
        <v>6274</v>
      </c>
      <c r="D11" s="223">
        <f>'2566-คณะ,สำนัก'!R11</f>
        <v>30904.1749494</v>
      </c>
      <c r="E11" s="229">
        <f>'2567-คณะ,สำนัก'!Q11</f>
        <v>2899</v>
      </c>
      <c r="F11" s="230">
        <f>'2567-คณะ,สำนัก'!R11</f>
        <v>12710.63978587</v>
      </c>
    </row>
    <row r="12" spans="2:6" x14ac:dyDescent="0.5">
      <c r="B12" s="85" t="s">
        <v>62</v>
      </c>
      <c r="C12" s="86">
        <f>'2566-คณะ,สำนัก'!S11</f>
        <v>4512.3</v>
      </c>
      <c r="D12" s="223">
        <f>'2566-คณะ,สำนัก'!T11</f>
        <v>18877.33249194</v>
      </c>
      <c r="E12" s="229">
        <f>'2567-คณะ,สำนัก'!S11</f>
        <v>3765</v>
      </c>
      <c r="F12" s="230">
        <f>'2567-คณะ,สำนัก'!T11</f>
        <v>16507.716331650001</v>
      </c>
    </row>
    <row r="13" spans="2:6" x14ac:dyDescent="0.5">
      <c r="B13" s="85" t="s">
        <v>63</v>
      </c>
      <c r="C13" s="86">
        <f>'2566-คณะ,สำนัก'!U11</f>
        <v>3522.7</v>
      </c>
      <c r="D13" s="223">
        <f>'2566-คณะ,สำนัก'!V11</f>
        <v>14482.977047857998</v>
      </c>
      <c r="E13" s="86">
        <f>'2567-คณะ,สำนัก'!U11</f>
        <v>3865</v>
      </c>
      <c r="F13" s="223">
        <f>'2567-คณะ,สำนัก'!V11</f>
        <v>16998.115361350003</v>
      </c>
    </row>
    <row r="14" spans="2:6" x14ac:dyDescent="0.5">
      <c r="B14" s="85" t="s">
        <v>64</v>
      </c>
      <c r="C14" s="86">
        <f>'2566-คณะ,สำนัก'!W11</f>
        <v>6296</v>
      </c>
      <c r="D14" s="223">
        <f>'2566-คณะ,สำนัก'!X11</f>
        <v>26105.462664639999</v>
      </c>
      <c r="E14" s="86">
        <f>'2567-คณะ,สำนัก'!W11</f>
        <v>3121</v>
      </c>
      <c r="F14" s="223">
        <f>'2567-คณะ,สำนัก'!X11</f>
        <v>13653.28115192</v>
      </c>
    </row>
    <row r="15" spans="2:6" x14ac:dyDescent="0.5">
      <c r="B15" s="85" t="s">
        <v>65</v>
      </c>
      <c r="C15" s="86">
        <f>'2566-คณะ,สำนัก'!Y11</f>
        <v>4240</v>
      </c>
      <c r="D15" s="223">
        <f>'2566-คณะ,สำนัก'!Z11</f>
        <v>17147.481564000002</v>
      </c>
      <c r="E15" s="86">
        <f>'2567-คณะ,สำนัก'!Y11</f>
        <v>6920</v>
      </c>
      <c r="F15" s="223">
        <f>'2567-คณะ,สำนัก'!Z11</f>
        <v>29493.735944400003</v>
      </c>
    </row>
    <row r="30" spans="2:6" x14ac:dyDescent="0.5">
      <c r="B30" s="80" t="s">
        <v>46</v>
      </c>
      <c r="C30" s="81" t="str">
        <f>C2</f>
        <v>โรงอาหาร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5762.4243723200007</v>
      </c>
      <c r="D32" s="223"/>
      <c r="E32" s="86">
        <f>F4</f>
        <v>5848.74744594</v>
      </c>
      <c r="F32" s="226"/>
    </row>
    <row r="33" spans="2:6" x14ac:dyDescent="0.5">
      <c r="B33" s="85" t="s">
        <v>55</v>
      </c>
      <c r="C33" s="86">
        <f t="shared" ref="C33:C43" si="0">D5</f>
        <v>24368.321634039999</v>
      </c>
      <c r="D33" s="223"/>
      <c r="E33" s="86">
        <f t="shared" ref="E33:E43" si="1">F5</f>
        <v>15238.527031</v>
      </c>
      <c r="F33" s="226"/>
    </row>
    <row r="34" spans="2:6" x14ac:dyDescent="0.5">
      <c r="B34" s="85" t="s">
        <v>56</v>
      </c>
      <c r="C34" s="86">
        <f t="shared" si="0"/>
        <v>21125.410717999999</v>
      </c>
      <c r="D34" s="223"/>
      <c r="E34" s="86">
        <f t="shared" si="1"/>
        <v>13549.884187170001</v>
      </c>
      <c r="F34" s="226"/>
    </row>
    <row r="35" spans="2:6" x14ac:dyDescent="0.5">
      <c r="B35" s="85" t="s">
        <v>57</v>
      </c>
      <c r="C35" s="86">
        <f t="shared" si="0"/>
        <v>623.10216854999999</v>
      </c>
      <c r="D35" s="223"/>
      <c r="E35" s="86">
        <f t="shared" si="1"/>
        <v>11272.609600979999</v>
      </c>
      <c r="F35" s="226"/>
    </row>
    <row r="36" spans="2:6" x14ac:dyDescent="0.5">
      <c r="B36" s="85" t="s">
        <v>58</v>
      </c>
      <c r="C36" s="86">
        <f t="shared" si="0"/>
        <v>15501.84293434</v>
      </c>
      <c r="D36" s="223"/>
      <c r="E36" s="86">
        <f t="shared" si="1"/>
        <v>8694.6750597999999</v>
      </c>
      <c r="F36" s="226"/>
    </row>
    <row r="37" spans="2:6" x14ac:dyDescent="0.5">
      <c r="B37" s="85" t="s">
        <v>59</v>
      </c>
      <c r="C37" s="86">
        <f t="shared" si="0"/>
        <v>21822.094202999997</v>
      </c>
      <c r="D37" s="223"/>
      <c r="E37" s="86">
        <f t="shared" si="1"/>
        <v>5349.9519125500001</v>
      </c>
      <c r="F37" s="226"/>
    </row>
    <row r="38" spans="2:6" x14ac:dyDescent="0.5">
      <c r="B38" s="85" t="s">
        <v>60</v>
      </c>
      <c r="C38" s="86">
        <f t="shared" si="0"/>
        <v>2188.5034777199999</v>
      </c>
      <c r="D38" s="223"/>
      <c r="E38" s="86">
        <f t="shared" si="1"/>
        <v>14780.415360909999</v>
      </c>
      <c r="F38" s="226"/>
    </row>
    <row r="39" spans="2:6" x14ac:dyDescent="0.5">
      <c r="B39" s="85" t="s">
        <v>61</v>
      </c>
      <c r="C39" s="86">
        <f t="shared" si="0"/>
        <v>30904.1749494</v>
      </c>
      <c r="D39" s="223"/>
      <c r="E39" s="86">
        <f t="shared" si="1"/>
        <v>12710.63978587</v>
      </c>
      <c r="F39" s="226"/>
    </row>
    <row r="40" spans="2:6" x14ac:dyDescent="0.5">
      <c r="B40" s="85" t="s">
        <v>62</v>
      </c>
      <c r="C40" s="86">
        <f t="shared" si="0"/>
        <v>18877.33249194</v>
      </c>
      <c r="D40" s="223"/>
      <c r="E40" s="86">
        <f t="shared" si="1"/>
        <v>16507.716331650001</v>
      </c>
      <c r="F40" s="226"/>
    </row>
    <row r="41" spans="2:6" x14ac:dyDescent="0.5">
      <c r="B41" s="85" t="s">
        <v>63</v>
      </c>
      <c r="C41" s="86">
        <f t="shared" si="0"/>
        <v>14482.977047857998</v>
      </c>
      <c r="D41" s="223"/>
      <c r="E41" s="86">
        <f t="shared" si="1"/>
        <v>16998.115361350003</v>
      </c>
      <c r="F41" s="226"/>
    </row>
    <row r="42" spans="2:6" ht="21" customHeight="1" x14ac:dyDescent="0.5">
      <c r="B42" s="85" t="s">
        <v>64</v>
      </c>
      <c r="C42" s="86">
        <f t="shared" si="0"/>
        <v>26105.462664639999</v>
      </c>
      <c r="D42" s="223"/>
      <c r="E42" s="86">
        <f t="shared" si="1"/>
        <v>13653.28115192</v>
      </c>
      <c r="F42" s="226"/>
    </row>
    <row r="43" spans="2:6" x14ac:dyDescent="0.5">
      <c r="B43" s="85" t="s">
        <v>65</v>
      </c>
      <c r="C43" s="86">
        <f t="shared" si="0"/>
        <v>17147.481564000002</v>
      </c>
      <c r="D43" s="223"/>
      <c r="E43" s="86">
        <f t="shared" si="1"/>
        <v>29493.735944400003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K17" sqref="K17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664062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'2567-คณะ,สำนัก'!B9</f>
        <v>สระว่ายน้ำ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'2566-คณะ,สำนัก'!C9</f>
        <v>5100</v>
      </c>
      <c r="D4" s="223">
        <f>'2566-คณะ,สำนัก'!D9</f>
        <v>27620.643137999999</v>
      </c>
      <c r="E4" s="86">
        <f>'2567-คณะ,สำนัก'!C9</f>
        <v>4100</v>
      </c>
      <c r="F4" s="223">
        <f>'2567-คณะ,สำนัก'!D9</f>
        <v>17452.594271000002</v>
      </c>
    </row>
    <row r="5" spans="2:6" x14ac:dyDescent="0.5">
      <c r="B5" s="85" t="s">
        <v>55</v>
      </c>
      <c r="C5" s="86">
        <f>'2566-คณะ,สำนัก'!E9</f>
        <v>3228</v>
      </c>
      <c r="D5" s="223">
        <f>'2566-คณะ,สำนัก'!F9</f>
        <v>17991.981297959999</v>
      </c>
      <c r="E5" s="86">
        <f>'2567-คณะ,สำนัก'!E9</f>
        <v>6100</v>
      </c>
      <c r="F5" s="223">
        <f>'2567-คณะ,สำนัก'!F9</f>
        <v>26672.888059999997</v>
      </c>
    </row>
    <row r="6" spans="2:6" x14ac:dyDescent="0.5">
      <c r="B6" s="85" t="s">
        <v>56</v>
      </c>
      <c r="C6" s="86">
        <f>'2566-คณะ,สำนัก'!G9</f>
        <v>3250</v>
      </c>
      <c r="D6" s="223">
        <f>'2566-คณะ,สำนัก'!H9</f>
        <v>18067.785482499999</v>
      </c>
      <c r="E6" s="231">
        <f>'2567-คณะ,สำนัก'!G9</f>
        <v>5700</v>
      </c>
      <c r="F6" s="223">
        <f>'2567-คณะ,สำนัก'!H9</f>
        <v>24826.210179000002</v>
      </c>
    </row>
    <row r="7" spans="2:6" x14ac:dyDescent="0.5">
      <c r="B7" s="85" t="s">
        <v>57</v>
      </c>
      <c r="C7" s="86">
        <f>'2566-คณะ,สำนัก'!I9</f>
        <v>5712</v>
      </c>
      <c r="D7" s="223">
        <f>'2566-คณะ,สำนัก'!J9</f>
        <v>32064.5007816</v>
      </c>
      <c r="E7" s="231">
        <f>'2567-คณะ,สำนัก'!I9</f>
        <v>4025</v>
      </c>
      <c r="F7" s="223">
        <f>'2567-คณะ,สำนัก'!J9</f>
        <v>17997.720604499998</v>
      </c>
    </row>
    <row r="8" spans="2:6" x14ac:dyDescent="0.5">
      <c r="B8" s="85" t="s">
        <v>58</v>
      </c>
      <c r="C8" s="86">
        <f>'2566-คณะ,สำนัก'!K9</f>
        <v>6350</v>
      </c>
      <c r="D8" s="223">
        <f>'2566-คณะ,สำนัก'!L9</f>
        <v>31319.345412999999</v>
      </c>
      <c r="E8" s="86">
        <f>'2567-คณะ,สำนัก'!K9</f>
        <v>5198</v>
      </c>
      <c r="F8" s="223">
        <f>'2567-คณะ,สำนัก'!L9</f>
        <v>22802.684642199998</v>
      </c>
    </row>
    <row r="9" spans="2:6" x14ac:dyDescent="0.5">
      <c r="B9" s="85" t="s">
        <v>59</v>
      </c>
      <c r="C9" s="86">
        <f>'2566-คณะ,สำนัก'!M9</f>
        <v>5100</v>
      </c>
      <c r="D9" s="223">
        <f>'2566-คณะ,สำนัก'!N9</f>
        <v>25584.524237999998</v>
      </c>
      <c r="E9" s="231">
        <f>'2567-คณะ,สำนัก'!M9</f>
        <v>5700</v>
      </c>
      <c r="F9" s="223">
        <f>'2567-คณะ,สำนัก'!N9</f>
        <v>24772.319985000002</v>
      </c>
    </row>
    <row r="10" spans="2:6" x14ac:dyDescent="0.5">
      <c r="B10" s="85" t="s">
        <v>60</v>
      </c>
      <c r="C10" s="86">
        <f>'2566-คณะ,สำนัก'!O9</f>
        <v>6127</v>
      </c>
      <c r="D10" s="223">
        <f>'2566-คณะ,สำนัก'!P9</f>
        <v>30405.806820839996</v>
      </c>
      <c r="E10" s="86">
        <f>'2567-คณะ,สำนัก'!O9</f>
        <v>9200</v>
      </c>
      <c r="F10" s="223">
        <f>'2567-คณะ,สำนัก'!P9</f>
        <v>41118.784796</v>
      </c>
    </row>
    <row r="11" spans="2:6" x14ac:dyDescent="0.5">
      <c r="B11" s="85" t="s">
        <v>61</v>
      </c>
      <c r="C11" s="86">
        <f>'2566-คณะ,สำนัก'!Q9</f>
        <v>7150</v>
      </c>
      <c r="D11" s="223">
        <f>'2566-คณะ,สำนัก'!R9</f>
        <v>35219.134664999998</v>
      </c>
      <c r="E11" s="86">
        <f>'2567-คณะ,สำนัก'!Q9</f>
        <v>2200</v>
      </c>
      <c r="F11" s="223">
        <f>'2567-คณะ,สำนัก'!R9</f>
        <v>9645.880486</v>
      </c>
    </row>
    <row r="12" spans="2:6" x14ac:dyDescent="0.5">
      <c r="B12" s="85" t="s">
        <v>62</v>
      </c>
      <c r="C12" s="86">
        <f>'2566-คณะ,สำนัก'!S9</f>
        <v>5450</v>
      </c>
      <c r="D12" s="223">
        <f>'2566-คณะ,สำนัก'!T9</f>
        <v>22800.22651</v>
      </c>
      <c r="E12" s="86">
        <f>'2567-คณะ,สำนัก'!S9</f>
        <v>4650</v>
      </c>
      <c r="F12" s="223">
        <f>'2567-คณะ,สำนัก'!T9</f>
        <v>20388.016186500001</v>
      </c>
    </row>
    <row r="13" spans="2:6" x14ac:dyDescent="0.5">
      <c r="B13" s="85" t="s">
        <v>63</v>
      </c>
      <c r="C13" s="86">
        <f>'2566-คณะ,สำนัก'!U9</f>
        <v>5300</v>
      </c>
      <c r="D13" s="223">
        <f>'2566-คณะ,สำนัก'!V9</f>
        <v>21790.041261999999</v>
      </c>
      <c r="E13" s="86">
        <f>'2567-คณะ,สำนัก'!U9</f>
        <v>4250</v>
      </c>
      <c r="F13" s="223">
        <f>'2567-คณะ,สำนัก'!V9</f>
        <v>18691.329957500002</v>
      </c>
    </row>
    <row r="14" spans="2:6" x14ac:dyDescent="0.5">
      <c r="B14" s="85" t="s">
        <v>64</v>
      </c>
      <c r="C14" s="86">
        <f>'2566-คณะ,สำนัก'!W9</f>
        <v>7234</v>
      </c>
      <c r="D14" s="223">
        <f>'2566-คณะ,สำนัก'!X9</f>
        <v>29994.745380560002</v>
      </c>
      <c r="E14" s="86">
        <f>'2567-คณะ,สำนัก'!W9</f>
        <v>3650</v>
      </c>
      <c r="F14" s="223">
        <f>'2567-คณะ,สำนัก'!X9</f>
        <v>15967.470748000002</v>
      </c>
    </row>
    <row r="15" spans="2:6" x14ac:dyDescent="0.5">
      <c r="B15" s="85" t="s">
        <v>65</v>
      </c>
      <c r="C15" s="86">
        <f>'[8]2565-คณะ,สำนัก'!Y9</f>
        <v>4850</v>
      </c>
      <c r="D15" s="223">
        <f>'[8]2565-คณะ,สำนัก'!Z9</f>
        <v>23440.454538500002</v>
      </c>
      <c r="E15" s="86">
        <f>'2567-คณะ,สำนัก'!Y9</f>
        <v>332</v>
      </c>
      <c r="F15" s="223">
        <f>'2567-คณะ,สำนัก'!Z9</f>
        <v>1415.0173892400001</v>
      </c>
    </row>
    <row r="30" spans="2:6" x14ac:dyDescent="0.5">
      <c r="B30" s="80" t="s">
        <v>46</v>
      </c>
      <c r="C30" s="81" t="str">
        <f>C2</f>
        <v>สระว่ายน้ำ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27620.643137999999</v>
      </c>
      <c r="D32" s="223"/>
      <c r="E32" s="86">
        <f>F4</f>
        <v>17452.594271000002</v>
      </c>
      <c r="F32" s="226"/>
    </row>
    <row r="33" spans="2:6" x14ac:dyDescent="0.5">
      <c r="B33" s="85" t="s">
        <v>55</v>
      </c>
      <c r="C33" s="86">
        <f t="shared" ref="C33:C43" si="0">D5</f>
        <v>17991.981297959999</v>
      </c>
      <c r="D33" s="223"/>
      <c r="E33" s="86">
        <f t="shared" ref="E33:E43" si="1">F5</f>
        <v>26672.888059999997</v>
      </c>
      <c r="F33" s="226"/>
    </row>
    <row r="34" spans="2:6" x14ac:dyDescent="0.5">
      <c r="B34" s="85" t="s">
        <v>56</v>
      </c>
      <c r="C34" s="86">
        <f t="shared" si="0"/>
        <v>18067.785482499999</v>
      </c>
      <c r="D34" s="223"/>
      <c r="E34" s="86">
        <f t="shared" si="1"/>
        <v>24826.210179000002</v>
      </c>
      <c r="F34" s="226"/>
    </row>
    <row r="35" spans="2:6" x14ac:dyDescent="0.5">
      <c r="B35" s="85" t="s">
        <v>57</v>
      </c>
      <c r="C35" s="86">
        <f t="shared" si="0"/>
        <v>32064.5007816</v>
      </c>
      <c r="D35" s="223"/>
      <c r="E35" s="86">
        <f t="shared" si="1"/>
        <v>17997.720604499998</v>
      </c>
      <c r="F35" s="226"/>
    </row>
    <row r="36" spans="2:6" x14ac:dyDescent="0.5">
      <c r="B36" s="85" t="s">
        <v>58</v>
      </c>
      <c r="C36" s="86">
        <f t="shared" si="0"/>
        <v>31319.345412999999</v>
      </c>
      <c r="D36" s="223"/>
      <c r="E36" s="86">
        <f t="shared" si="1"/>
        <v>22802.684642199998</v>
      </c>
      <c r="F36" s="226"/>
    </row>
    <row r="37" spans="2:6" x14ac:dyDescent="0.5">
      <c r="B37" s="85" t="s">
        <v>59</v>
      </c>
      <c r="C37" s="86">
        <f t="shared" si="0"/>
        <v>25584.524237999998</v>
      </c>
      <c r="D37" s="223"/>
      <c r="E37" s="86">
        <f t="shared" si="1"/>
        <v>24772.319985000002</v>
      </c>
      <c r="F37" s="226"/>
    </row>
    <row r="38" spans="2:6" x14ac:dyDescent="0.5">
      <c r="B38" s="85" t="s">
        <v>60</v>
      </c>
      <c r="C38" s="86">
        <f t="shared" si="0"/>
        <v>30405.806820839996</v>
      </c>
      <c r="D38" s="223"/>
      <c r="E38" s="86">
        <f t="shared" si="1"/>
        <v>41118.784796</v>
      </c>
      <c r="F38" s="226"/>
    </row>
    <row r="39" spans="2:6" x14ac:dyDescent="0.5">
      <c r="B39" s="85" t="s">
        <v>61</v>
      </c>
      <c r="C39" s="86">
        <f t="shared" si="0"/>
        <v>35219.134664999998</v>
      </c>
      <c r="D39" s="223"/>
      <c r="E39" s="86">
        <f t="shared" si="1"/>
        <v>9645.880486</v>
      </c>
      <c r="F39" s="226"/>
    </row>
    <row r="40" spans="2:6" x14ac:dyDescent="0.5">
      <c r="B40" s="85" t="s">
        <v>62</v>
      </c>
      <c r="C40" s="86">
        <f t="shared" si="0"/>
        <v>22800.22651</v>
      </c>
      <c r="D40" s="223"/>
      <c r="E40" s="86">
        <f t="shared" si="1"/>
        <v>20388.016186500001</v>
      </c>
      <c r="F40" s="226"/>
    </row>
    <row r="41" spans="2:6" x14ac:dyDescent="0.5">
      <c r="B41" s="85" t="s">
        <v>63</v>
      </c>
      <c r="C41" s="86">
        <f t="shared" si="0"/>
        <v>21790.041261999999</v>
      </c>
      <c r="D41" s="223"/>
      <c r="E41" s="86">
        <f t="shared" si="1"/>
        <v>18691.329957500002</v>
      </c>
      <c r="F41" s="226"/>
    </row>
    <row r="42" spans="2:6" x14ac:dyDescent="0.5">
      <c r="B42" s="85" t="s">
        <v>64</v>
      </c>
      <c r="C42" s="86">
        <f t="shared" si="0"/>
        <v>29994.745380560002</v>
      </c>
      <c r="D42" s="223"/>
      <c r="E42" s="86">
        <f t="shared" si="1"/>
        <v>15967.470748000002</v>
      </c>
      <c r="F42" s="226"/>
    </row>
    <row r="43" spans="2:6" x14ac:dyDescent="0.5">
      <c r="B43" s="85" t="s">
        <v>65</v>
      </c>
      <c r="C43" s="86">
        <f t="shared" si="0"/>
        <v>23440.454538500002</v>
      </c>
      <c r="D43" s="223"/>
      <c r="E43" s="86">
        <f t="shared" si="1"/>
        <v>1415.0173892400001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35" sqref="R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'[11]2566-คณะ,สำนัก'!B62</f>
        <v>มหาวิทยาลัยแม่โจ้ - ชุมพร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'2566-คณะ,สำนัก'!C62</f>
        <v>23348.219999999998</v>
      </c>
      <c r="D4" s="223">
        <f>'2566-คณะ,สำนัก'!D62</f>
        <v>141291.34</v>
      </c>
      <c r="E4" s="86">
        <f>'2567-คณะ,สำนัก'!C64</f>
        <v>26498.23</v>
      </c>
      <c r="F4" s="223">
        <f>'2567-คณะ,สำนัก'!D64</f>
        <v>130425.51000000001</v>
      </c>
    </row>
    <row r="5" spans="2:6" x14ac:dyDescent="0.5">
      <c r="B5" s="85" t="s">
        <v>55</v>
      </c>
      <c r="C5" s="86">
        <f>'2566-คณะ,สำนัก'!E62</f>
        <v>23583.559999999998</v>
      </c>
      <c r="D5" s="223">
        <f>'2566-คณะ,สำนัก'!F62</f>
        <v>145229.35999999999</v>
      </c>
      <c r="E5" s="86">
        <f>'2567-คณะ,สำนัก'!E64</f>
        <v>26577.3</v>
      </c>
      <c r="F5" s="223">
        <f>'2567-คณะ,สำนัก'!F64</f>
        <v>133844.62000000002</v>
      </c>
    </row>
    <row r="6" spans="2:6" x14ac:dyDescent="0.5">
      <c r="B6" s="85" t="s">
        <v>56</v>
      </c>
      <c r="C6" s="86">
        <f>'2566-คณะ,สำนัก'!G62</f>
        <v>27382.61</v>
      </c>
      <c r="D6" s="223">
        <f>'2566-คณะ,สำนัก'!H62</f>
        <v>167797.27</v>
      </c>
      <c r="E6" s="86">
        <f>'2567-คณะ,สำนัก'!G64</f>
        <v>32509.309999999998</v>
      </c>
      <c r="F6" s="223">
        <f>'2567-คณะ,สำนัก'!H64</f>
        <v>162100.46</v>
      </c>
    </row>
    <row r="7" spans="2:6" x14ac:dyDescent="0.5">
      <c r="B7" s="85" t="s">
        <v>57</v>
      </c>
      <c r="C7" s="86">
        <f>'2566-คณะ,สำนัก'!I62</f>
        <v>29023.129999999997</v>
      </c>
      <c r="D7" s="223">
        <f>'2566-คณะ,สำนัก'!J62</f>
        <v>180796.87</v>
      </c>
      <c r="E7" s="86">
        <f>'2567-คณะ,สำนัก'!I64</f>
        <v>27513.020000000004</v>
      </c>
      <c r="F7" s="223">
        <f>'2567-คณะ,สำนัก'!J64</f>
        <v>137140.83000000002</v>
      </c>
    </row>
    <row r="8" spans="2:6" x14ac:dyDescent="0.5">
      <c r="B8" s="85" t="s">
        <v>58</v>
      </c>
      <c r="C8" s="86">
        <f>'2566-คณะ,สำนัก'!K62</f>
        <v>29602.79</v>
      </c>
      <c r="D8" s="223">
        <f>'2566-คณะ,สำนัก'!L62</f>
        <v>160320.22</v>
      </c>
      <c r="E8" s="86">
        <f>'2567-คณะ,สำนัก'!K64</f>
        <v>30935.08</v>
      </c>
      <c r="F8" s="223">
        <f>'2567-คณะ,สำนัก'!L64</f>
        <v>153019.19000000003</v>
      </c>
    </row>
    <row r="9" spans="2:6" x14ac:dyDescent="0.5">
      <c r="B9" s="85" t="s">
        <v>59</v>
      </c>
      <c r="C9" s="86">
        <f>'2566-คณะ,สำนัก'!M62</f>
        <v>25526.54</v>
      </c>
      <c r="D9" s="223">
        <f>'2566-คณะ,สำนัก'!N62</f>
        <v>143355.93</v>
      </c>
      <c r="E9" s="86">
        <f>'2567-คณะ,สำนัก'!M64</f>
        <v>25340.51</v>
      </c>
      <c r="F9" s="223">
        <f>'2567-คณะ,สำนัก'!N64</f>
        <v>124858.97999999998</v>
      </c>
    </row>
    <row r="10" spans="2:6" x14ac:dyDescent="0.5">
      <c r="B10" s="85" t="s">
        <v>60</v>
      </c>
      <c r="C10" s="86">
        <f>'2566-คณะ,สำนัก'!O62</f>
        <v>29290.91</v>
      </c>
      <c r="D10" s="223">
        <f>'2566-คณะ,สำนัก'!P62</f>
        <v>161935.75000000003</v>
      </c>
      <c r="E10" s="86">
        <f>'2567-คณะ,สำนัก'!O64</f>
        <v>27921.83</v>
      </c>
      <c r="F10" s="223">
        <f>'2567-คณะ,สำนัก'!P64</f>
        <v>138168.27999999997</v>
      </c>
    </row>
    <row r="11" spans="2:6" x14ac:dyDescent="0.5">
      <c r="B11" s="85" t="s">
        <v>61</v>
      </c>
      <c r="C11" s="86">
        <f>'2566-คณะ,สำนัก'!Q62</f>
        <v>28070</v>
      </c>
      <c r="D11" s="223">
        <f>'2566-คณะ,สำนัก'!R62</f>
        <v>155513.33000000005</v>
      </c>
      <c r="E11" s="86">
        <f>'2567-คณะ,สำนัก'!Q64</f>
        <v>30429.279999999999</v>
      </c>
      <c r="F11" s="223">
        <f>'2567-คณะ,สำนัก'!R64</f>
        <v>153363.51</v>
      </c>
    </row>
    <row r="12" spans="2:6" x14ac:dyDescent="0.5">
      <c r="B12" s="85" t="s">
        <v>62</v>
      </c>
      <c r="C12" s="86">
        <f>'2566-คณะ,สำนัก'!S62</f>
        <v>30043.83</v>
      </c>
      <c r="D12" s="223">
        <f>'2566-คณะ,สำนัก'!T62</f>
        <v>142500.89000000001</v>
      </c>
      <c r="E12" s="86">
        <f>'2567-คณะ,สำนัก'!S64</f>
        <v>29180.53</v>
      </c>
      <c r="F12" s="223">
        <f>'2567-คณะ,สำนัก'!T64</f>
        <v>147987.43</v>
      </c>
    </row>
    <row r="13" spans="2:6" x14ac:dyDescent="0.5">
      <c r="B13" s="85" t="s">
        <v>63</v>
      </c>
      <c r="C13" s="86">
        <f>'2566-คณะ,สำนัก'!U62</f>
        <v>28877.489999999998</v>
      </c>
      <c r="D13" s="223">
        <f>'2566-คณะ,สำนัก'!V62</f>
        <v>136597.5</v>
      </c>
      <c r="E13" s="86">
        <f>'2567-คณะ,สำนัก'!U64</f>
        <v>30570.12</v>
      </c>
      <c r="F13" s="223">
        <f>'2567-คณะ,สำนัก'!V64</f>
        <v>157667.37000000002</v>
      </c>
    </row>
    <row r="14" spans="2:6" ht="19.2" customHeight="1" x14ac:dyDescent="0.5">
      <c r="B14" s="85" t="s">
        <v>64</v>
      </c>
      <c r="C14" s="86">
        <f>'2566-คณะ,สำนัก'!W62</f>
        <v>23828.2</v>
      </c>
      <c r="D14" s="223">
        <f>'2566-คณะ,สำนัก'!X62</f>
        <v>64550.170000000006</v>
      </c>
      <c r="E14" s="86">
        <f>'2567-คณะ,สำนัก'!W64</f>
        <v>25234.85</v>
      </c>
      <c r="F14" s="223">
        <f>'2567-คณะ,สำนัก'!X64</f>
        <v>128514.55000000002</v>
      </c>
    </row>
    <row r="15" spans="2:6" x14ac:dyDescent="0.5">
      <c r="B15" s="85" t="s">
        <v>65</v>
      </c>
      <c r="C15" s="86">
        <f>'2566-คณะ,สำนัก'!Y62</f>
        <v>26830.28</v>
      </c>
      <c r="D15" s="223">
        <f>'2566-คณะ,สำนัก'!Z62</f>
        <v>124588.33</v>
      </c>
      <c r="E15" s="86">
        <f>'2567-คณะ,สำนัก'!Y64</f>
        <v>24133.79</v>
      </c>
      <c r="F15" s="223">
        <f>'2567-คณะ,สำนัก'!Z64</f>
        <v>117562.51</v>
      </c>
    </row>
    <row r="30" spans="2:6" x14ac:dyDescent="0.5">
      <c r="B30" s="80" t="s">
        <v>46</v>
      </c>
      <c r="C30" s="81" t="str">
        <f>C2</f>
        <v>มหาวิทยาลัยแม่โจ้ - ชุมพร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141291.34</v>
      </c>
      <c r="D32" s="223"/>
      <c r="E32" s="86">
        <f>F4</f>
        <v>130425.51000000001</v>
      </c>
      <c r="F32" s="226"/>
    </row>
    <row r="33" spans="2:6" x14ac:dyDescent="0.5">
      <c r="B33" s="85" t="s">
        <v>55</v>
      </c>
      <c r="C33" s="86">
        <f t="shared" ref="C33:C43" si="0">D5</f>
        <v>145229.35999999999</v>
      </c>
      <c r="D33" s="223"/>
      <c r="E33" s="86">
        <f t="shared" ref="E33:E43" si="1">F5</f>
        <v>133844.62000000002</v>
      </c>
      <c r="F33" s="226"/>
    </row>
    <row r="34" spans="2:6" x14ac:dyDescent="0.5">
      <c r="B34" s="85" t="s">
        <v>56</v>
      </c>
      <c r="C34" s="86">
        <f t="shared" si="0"/>
        <v>167797.27</v>
      </c>
      <c r="D34" s="223"/>
      <c r="E34" s="86">
        <f t="shared" si="1"/>
        <v>162100.46</v>
      </c>
      <c r="F34" s="226"/>
    </row>
    <row r="35" spans="2:6" x14ac:dyDescent="0.5">
      <c r="B35" s="85" t="s">
        <v>57</v>
      </c>
      <c r="C35" s="86">
        <f t="shared" si="0"/>
        <v>180796.87</v>
      </c>
      <c r="D35" s="223"/>
      <c r="E35" s="86">
        <f t="shared" si="1"/>
        <v>137140.83000000002</v>
      </c>
      <c r="F35" s="226"/>
    </row>
    <row r="36" spans="2:6" x14ac:dyDescent="0.5">
      <c r="B36" s="85" t="s">
        <v>58</v>
      </c>
      <c r="C36" s="86">
        <f t="shared" si="0"/>
        <v>160320.22</v>
      </c>
      <c r="D36" s="223"/>
      <c r="E36" s="86">
        <f t="shared" si="1"/>
        <v>153019.19000000003</v>
      </c>
      <c r="F36" s="226"/>
    </row>
    <row r="37" spans="2:6" x14ac:dyDescent="0.5">
      <c r="B37" s="85" t="s">
        <v>59</v>
      </c>
      <c r="C37" s="86">
        <f t="shared" si="0"/>
        <v>143355.93</v>
      </c>
      <c r="D37" s="223"/>
      <c r="E37" s="86">
        <f t="shared" si="1"/>
        <v>124858.97999999998</v>
      </c>
      <c r="F37" s="226"/>
    </row>
    <row r="38" spans="2:6" x14ac:dyDescent="0.5">
      <c r="B38" s="85" t="s">
        <v>60</v>
      </c>
      <c r="C38" s="86">
        <f t="shared" si="0"/>
        <v>161935.75000000003</v>
      </c>
      <c r="D38" s="223"/>
      <c r="E38" s="86">
        <f t="shared" si="1"/>
        <v>138168.27999999997</v>
      </c>
      <c r="F38" s="226"/>
    </row>
    <row r="39" spans="2:6" x14ac:dyDescent="0.5">
      <c r="B39" s="85" t="s">
        <v>61</v>
      </c>
      <c r="C39" s="86">
        <f t="shared" si="0"/>
        <v>155513.33000000005</v>
      </c>
      <c r="D39" s="223"/>
      <c r="E39" s="86">
        <f t="shared" si="1"/>
        <v>153363.51</v>
      </c>
      <c r="F39" s="226"/>
    </row>
    <row r="40" spans="2:6" x14ac:dyDescent="0.5">
      <c r="B40" s="85" t="s">
        <v>62</v>
      </c>
      <c r="C40" s="86">
        <f t="shared" si="0"/>
        <v>142500.89000000001</v>
      </c>
      <c r="D40" s="223"/>
      <c r="E40" s="86">
        <f t="shared" si="1"/>
        <v>147987.43</v>
      </c>
      <c r="F40" s="226"/>
    </row>
    <row r="41" spans="2:6" x14ac:dyDescent="0.5">
      <c r="B41" s="85" t="s">
        <v>63</v>
      </c>
      <c r="C41" s="86">
        <f t="shared" si="0"/>
        <v>136597.5</v>
      </c>
      <c r="D41" s="223"/>
      <c r="E41" s="86">
        <f t="shared" si="1"/>
        <v>157667.37000000002</v>
      </c>
      <c r="F41" s="226"/>
    </row>
    <row r="42" spans="2:6" x14ac:dyDescent="0.5">
      <c r="B42" s="85" t="s">
        <v>64</v>
      </c>
      <c r="C42" s="86">
        <f t="shared" si="0"/>
        <v>64550.170000000006</v>
      </c>
      <c r="D42" s="223"/>
      <c r="E42" s="86">
        <f t="shared" si="1"/>
        <v>128514.55000000002</v>
      </c>
      <c r="F42" s="226"/>
    </row>
    <row r="43" spans="2:6" x14ac:dyDescent="0.5">
      <c r="B43" s="85" t="s">
        <v>65</v>
      </c>
      <c r="C43" s="86">
        <f t="shared" si="0"/>
        <v>124588.33</v>
      </c>
      <c r="D43" s="223"/>
      <c r="E43" s="86">
        <f t="shared" si="1"/>
        <v>117562.51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R11" sqref="R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'2567-คณะ,สำนัก'!B7</f>
        <v>สำนักงานมหาวิทยาลัย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'2566-คณะ,สำนัก'!C7</f>
        <v>29046.190000000002</v>
      </c>
      <c r="D4" s="223">
        <f>'2566-คณะ,สำนัก'!D7</f>
        <v>157379.1679127122</v>
      </c>
      <c r="E4" s="86">
        <f>'2567-คณะ,สำนัก'!C7</f>
        <v>26913.16</v>
      </c>
      <c r="F4" s="223">
        <f>'2567-คณะ,สำนัก'!D7</f>
        <v>114599.79286278957</v>
      </c>
    </row>
    <row r="5" spans="2:6" x14ac:dyDescent="0.5">
      <c r="B5" s="85" t="s">
        <v>55</v>
      </c>
      <c r="C5" s="86">
        <f>'2566-คณะ,สำนัก'!E7</f>
        <v>26227.89</v>
      </c>
      <c r="D5" s="223">
        <f>'2566-คณะ,สำนัก'!F7</f>
        <v>146141.27159836231</v>
      </c>
      <c r="E5" s="86">
        <f>'2567-คณะ,สำนัก'!E7</f>
        <v>26541.61</v>
      </c>
      <c r="F5" s="223">
        <f>'2567-คณะ,สำนัก'!F7</f>
        <v>116024.223717206</v>
      </c>
    </row>
    <row r="6" spans="2:6" x14ac:dyDescent="0.5">
      <c r="B6" s="85" t="s">
        <v>56</v>
      </c>
      <c r="C6" s="86">
        <f>'2566-คณะ,สำนัก'!G7</f>
        <v>28319.3</v>
      </c>
      <c r="D6" s="223">
        <f>'2566-คณะ,สำนัก'!H7</f>
        <v>157444.14935294297</v>
      </c>
      <c r="E6" s="231">
        <f>'2567-คณะ,สำนัก'!G7</f>
        <v>33114.71</v>
      </c>
      <c r="F6" s="223">
        <f>'2567-คณะ,สำนัก'!H7</f>
        <v>144285.80951067369</v>
      </c>
    </row>
    <row r="7" spans="2:6" x14ac:dyDescent="0.5">
      <c r="B7" s="85" t="s">
        <v>57</v>
      </c>
      <c r="C7" s="86">
        <f>'2566-คณะ,สำนัก'!I7</f>
        <v>34099.089999999997</v>
      </c>
      <c r="D7" s="223">
        <f>'2566-คณะ,สำนัก'!J7</f>
        <v>191378.25061347449</v>
      </c>
      <c r="E7" s="231">
        <f>'2567-คณะ,สำนัก'!I7</f>
        <v>45677.31</v>
      </c>
      <c r="F7" s="223">
        <f>'2567-คณะ,สำนัก'!J7</f>
        <v>204222.84150054777</v>
      </c>
    </row>
    <row r="8" spans="2:6" x14ac:dyDescent="0.5">
      <c r="B8" s="85" t="s">
        <v>58</v>
      </c>
      <c r="C8" s="86">
        <f>'2566-คณะ,สำนัก'!K7</f>
        <v>41619.379999999997</v>
      </c>
      <c r="D8" s="223">
        <f>'2566-คณะ,สำนัก'!L7</f>
        <v>205244.97425466438</v>
      </c>
      <c r="E8" s="86">
        <f>'2567-คณะ,สำนัก'!K7</f>
        <v>45142.59</v>
      </c>
      <c r="F8" s="223">
        <f>'2567-คณะ,สำนัก'!L7</f>
        <v>198077.02010765098</v>
      </c>
    </row>
    <row r="9" spans="2:6" x14ac:dyDescent="0.5">
      <c r="B9" s="85" t="s">
        <v>59</v>
      </c>
      <c r="C9" s="86">
        <f>'2566-คณะ,สำนัก'!M7</f>
        <v>37559.910000000003</v>
      </c>
      <c r="D9" s="223">
        <f>'2566-คณะ,สำนัก'!N7</f>
        <v>188463.3217257158</v>
      </c>
      <c r="E9" s="231">
        <f>'2567-คณะ,สำนัก'!M7</f>
        <v>42515.78</v>
      </c>
      <c r="F9" s="223">
        <f>'2567-คณะ,สำนัก'!N7</f>
        <v>184828.09914631894</v>
      </c>
    </row>
    <row r="10" spans="2:6" x14ac:dyDescent="0.5">
      <c r="B10" s="85" t="s">
        <v>60</v>
      </c>
      <c r="C10" s="86">
        <f>'2566-คณะ,สำนัก'!O7</f>
        <v>44725.75</v>
      </c>
      <c r="D10" s="223">
        <f>'2566-คณะ,สำนัก'!P7</f>
        <v>221916.39977492995</v>
      </c>
      <c r="E10" s="229">
        <f>'2567-คณะ,สำนัก'!O7</f>
        <v>40398.57</v>
      </c>
      <c r="F10" s="230">
        <f>'2567-คณะ,สำนัก'!P7</f>
        <v>180567.30374617409</v>
      </c>
    </row>
    <row r="11" spans="2:6" x14ac:dyDescent="0.5">
      <c r="B11" s="85" t="s">
        <v>61</v>
      </c>
      <c r="C11" s="86">
        <f>'2566-คณะ,สำนัก'!Q7</f>
        <v>43963.95</v>
      </c>
      <c r="D11" s="223">
        <f>'2566-คณะ,สำนัก'!R7</f>
        <v>216630.151305445</v>
      </c>
      <c r="E11" s="229">
        <f>'2567-คณะ,สำนัก'!Q7</f>
        <v>43453.799999999996</v>
      </c>
      <c r="F11" s="230">
        <f>'2567-คณะ,สำนัก'!R7</f>
        <v>190450.49796292395</v>
      </c>
    </row>
    <row r="12" spans="2:6" x14ac:dyDescent="0.5">
      <c r="B12" s="85" t="s">
        <v>62</v>
      </c>
      <c r="C12" s="86">
        <f>'2566-คณะ,สำนัก'!S7</f>
        <v>43102.46</v>
      </c>
      <c r="D12" s="223">
        <f>'2566-คณะ,สำนัก'!T7</f>
        <v>180265.355367588</v>
      </c>
      <c r="E12" s="229">
        <f>'2567-คณะ,สำนัก'!S7</f>
        <v>44044.5</v>
      </c>
      <c r="F12" s="230">
        <f>'2567-คณะ,สำนัก'!T7</f>
        <v>193034.239003025</v>
      </c>
    </row>
    <row r="13" spans="2:6" x14ac:dyDescent="0.5">
      <c r="B13" s="85" t="s">
        <v>63</v>
      </c>
      <c r="C13" s="86">
        <f>'2566-คณะ,สำนัก'!U7</f>
        <v>39609.93</v>
      </c>
      <c r="D13" s="223">
        <f>'2566-คณะ,สำนัก'!V7</f>
        <v>162830.21701676218</v>
      </c>
      <c r="E13" s="86">
        <f>'2567-คณะ,สำนัก'!U7</f>
        <v>40359.300000000003</v>
      </c>
      <c r="F13" s="223">
        <f>'2567-คณะ,สำนัก'!V7</f>
        <v>177532.23658935699</v>
      </c>
    </row>
    <row r="14" spans="2:6" x14ac:dyDescent="0.5">
      <c r="B14" s="85" t="s">
        <v>64</v>
      </c>
      <c r="C14" s="86">
        <f>'2566-คณะ,สำนัก'!W7</f>
        <v>36565.71</v>
      </c>
      <c r="D14" s="223">
        <f>'2566-คณะ,สำนัก'!X7</f>
        <v>151671.60651675641</v>
      </c>
      <c r="E14" s="86">
        <f>'2567-คณะ,สำนัก'!W7</f>
        <v>31747.61</v>
      </c>
      <c r="F14" s="223">
        <f>'2567-คณะ,สำนัก'!X7</f>
        <v>138821.52636604721</v>
      </c>
    </row>
    <row r="15" spans="2:6" x14ac:dyDescent="0.5">
      <c r="B15" s="85" t="s">
        <v>65</v>
      </c>
      <c r="C15" s="86">
        <f>'2566-คณะ,สำนัก'!Y7</f>
        <v>22290.63</v>
      </c>
      <c r="D15" s="223">
        <f>'2566-คณะ,สำนัก'!Z7</f>
        <v>90129.039558230521</v>
      </c>
      <c r="E15" s="86">
        <f>'2567-คณะ,สำนัก'!Y7</f>
        <v>21575.809999999998</v>
      </c>
      <c r="F15" s="223">
        <f>'2567-คณะ,สำนัก'!Z7</f>
        <v>91941.977977721705</v>
      </c>
    </row>
    <row r="30" spans="2:6" x14ac:dyDescent="0.5">
      <c r="B30" s="80" t="s">
        <v>46</v>
      </c>
      <c r="C30" s="81" t="str">
        <f>C2</f>
        <v>สำนักงานมหาวิทยาลัย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157379.1679127122</v>
      </c>
      <c r="D32" s="223"/>
      <c r="E32" s="86">
        <f>F4</f>
        <v>114599.79286278957</v>
      </c>
      <c r="F32" s="226"/>
    </row>
    <row r="33" spans="2:6" x14ac:dyDescent="0.5">
      <c r="B33" s="85" t="s">
        <v>55</v>
      </c>
      <c r="C33" s="86">
        <f t="shared" ref="C33:C43" si="0">D5</f>
        <v>146141.27159836231</v>
      </c>
      <c r="D33" s="223"/>
      <c r="E33" s="86">
        <f t="shared" ref="E33:E43" si="1">F5</f>
        <v>116024.223717206</v>
      </c>
      <c r="F33" s="226"/>
    </row>
    <row r="34" spans="2:6" x14ac:dyDescent="0.5">
      <c r="B34" s="85" t="s">
        <v>56</v>
      </c>
      <c r="C34" s="86">
        <f t="shared" si="0"/>
        <v>157444.14935294297</v>
      </c>
      <c r="D34" s="223"/>
      <c r="E34" s="86">
        <f t="shared" si="1"/>
        <v>144285.80951067369</v>
      </c>
      <c r="F34" s="226"/>
    </row>
    <row r="35" spans="2:6" x14ac:dyDescent="0.5">
      <c r="B35" s="85" t="s">
        <v>57</v>
      </c>
      <c r="C35" s="86">
        <f t="shared" si="0"/>
        <v>191378.25061347449</v>
      </c>
      <c r="D35" s="223"/>
      <c r="E35" s="86">
        <f t="shared" si="1"/>
        <v>204222.84150054777</v>
      </c>
      <c r="F35" s="226"/>
    </row>
    <row r="36" spans="2:6" x14ac:dyDescent="0.5">
      <c r="B36" s="85" t="s">
        <v>58</v>
      </c>
      <c r="C36" s="86">
        <f t="shared" si="0"/>
        <v>205244.97425466438</v>
      </c>
      <c r="D36" s="223"/>
      <c r="E36" s="86">
        <f t="shared" si="1"/>
        <v>198077.02010765098</v>
      </c>
      <c r="F36" s="226"/>
    </row>
    <row r="37" spans="2:6" x14ac:dyDescent="0.5">
      <c r="B37" s="85" t="s">
        <v>59</v>
      </c>
      <c r="C37" s="86">
        <f t="shared" si="0"/>
        <v>188463.3217257158</v>
      </c>
      <c r="D37" s="223"/>
      <c r="E37" s="86">
        <f t="shared" si="1"/>
        <v>184828.09914631894</v>
      </c>
      <c r="F37" s="226"/>
    </row>
    <row r="38" spans="2:6" x14ac:dyDescent="0.5">
      <c r="B38" s="85" t="s">
        <v>60</v>
      </c>
      <c r="C38" s="86">
        <f t="shared" si="0"/>
        <v>221916.39977492995</v>
      </c>
      <c r="D38" s="223"/>
      <c r="E38" s="86">
        <f t="shared" si="1"/>
        <v>180567.30374617409</v>
      </c>
      <c r="F38" s="226"/>
    </row>
    <row r="39" spans="2:6" x14ac:dyDescent="0.5">
      <c r="B39" s="85" t="s">
        <v>61</v>
      </c>
      <c r="C39" s="86">
        <f t="shared" si="0"/>
        <v>216630.151305445</v>
      </c>
      <c r="D39" s="223"/>
      <c r="E39" s="86">
        <f t="shared" si="1"/>
        <v>190450.49796292395</v>
      </c>
      <c r="F39" s="226"/>
    </row>
    <row r="40" spans="2:6" x14ac:dyDescent="0.5">
      <c r="B40" s="85" t="s">
        <v>62</v>
      </c>
      <c r="C40" s="86">
        <f t="shared" si="0"/>
        <v>180265.355367588</v>
      </c>
      <c r="D40" s="223"/>
      <c r="E40" s="86">
        <f t="shared" si="1"/>
        <v>193034.239003025</v>
      </c>
      <c r="F40" s="226"/>
    </row>
    <row r="41" spans="2:6" x14ac:dyDescent="0.5">
      <c r="B41" s="85" t="s">
        <v>63</v>
      </c>
      <c r="C41" s="86">
        <f t="shared" si="0"/>
        <v>162830.21701676218</v>
      </c>
      <c r="D41" s="223"/>
      <c r="E41" s="86">
        <f t="shared" si="1"/>
        <v>177532.23658935699</v>
      </c>
      <c r="F41" s="226"/>
    </row>
    <row r="42" spans="2:6" x14ac:dyDescent="0.5">
      <c r="B42" s="85" t="s">
        <v>64</v>
      </c>
      <c r="C42" s="86">
        <f t="shared" si="0"/>
        <v>151671.60651675641</v>
      </c>
      <c r="D42" s="223"/>
      <c r="E42" s="86">
        <f t="shared" si="1"/>
        <v>138821.52636604721</v>
      </c>
      <c r="F42" s="226"/>
    </row>
    <row r="43" spans="2:6" x14ac:dyDescent="0.5">
      <c r="B43" s="85" t="s">
        <v>65</v>
      </c>
      <c r="C43" s="86">
        <f t="shared" si="0"/>
        <v>90129.039558230521</v>
      </c>
      <c r="D43" s="223"/>
      <c r="E43" s="86">
        <f t="shared" si="1"/>
        <v>91941.977977721705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'2567-คณะ,สำนัก'!B5</f>
        <v>ส่วนกลาง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'2566-คณะ,สำนัก'!C5</f>
        <v>99099.840000000026</v>
      </c>
      <c r="D4" s="223">
        <f>'2566-คณะ,สำนัก'!D5</f>
        <v>536963.90307944163</v>
      </c>
      <c r="E4" s="86">
        <f>'2567-คณะ,สำนัก'!C5</f>
        <v>98783.46</v>
      </c>
      <c r="F4" s="223">
        <f>'2567-คณะ,สำนัก'!D5</f>
        <v>420663.25178975996</v>
      </c>
    </row>
    <row r="5" spans="2:6" x14ac:dyDescent="0.5">
      <c r="B5" s="85" t="s">
        <v>55</v>
      </c>
      <c r="C5" s="86">
        <f>'2566-คณะ,สำนัก'!E5</f>
        <v>130431.77000000011</v>
      </c>
      <c r="D5" s="223">
        <f>'2566-คณะ,สำนัก'!F5</f>
        <v>726713.22919058194</v>
      </c>
      <c r="E5" s="86">
        <f>'2567-คณะ,สำนัก'!E5</f>
        <v>155725.86999999991</v>
      </c>
      <c r="F5" s="223">
        <f>'2567-คณะ,สำนัก'!F5</f>
        <v>680759.35039031564</v>
      </c>
    </row>
    <row r="6" spans="2:6" x14ac:dyDescent="0.5">
      <c r="B6" s="85" t="s">
        <v>56</v>
      </c>
      <c r="C6" s="86">
        <f>'2566-คณะ,สำนัก'!G5</f>
        <v>124071.60999999983</v>
      </c>
      <c r="D6" s="223">
        <f>'2566-คณะ,สำนัก'!H5</f>
        <v>689802.66268286225</v>
      </c>
      <c r="E6" s="231">
        <f>'2567-คณะ,สำนัก'!G5</f>
        <v>112388.78999999989</v>
      </c>
      <c r="F6" s="223">
        <f>'2567-คณะ,สำนัก'!H5</f>
        <v>489811.37906794646</v>
      </c>
    </row>
    <row r="7" spans="2:6" x14ac:dyDescent="0.5">
      <c r="B7" s="85" t="s">
        <v>57</v>
      </c>
      <c r="C7" s="86">
        <f>'2566-คณะ,สำนัก'!I5</f>
        <v>117312.00000000004</v>
      </c>
      <c r="D7" s="223">
        <f>'2566-คณะ,สำนัก'!J5</f>
        <v>658242.43690548826</v>
      </c>
      <c r="E7" s="231">
        <f>'2567-คณะ,สำนัก'!I5</f>
        <v>129763.69000000002</v>
      </c>
      <c r="F7" s="223">
        <f>'2567-คณะ,สำนัก'!J5</f>
        <v>580108.46255725564</v>
      </c>
    </row>
    <row r="8" spans="2:6" x14ac:dyDescent="0.5">
      <c r="B8" s="85" t="s">
        <v>58</v>
      </c>
      <c r="C8" s="86">
        <f>'[8]2565-คณะ,สำนัก'!K5</f>
        <v>83714.06999999992</v>
      </c>
      <c r="D8" s="223">
        <f>'[8]2565-คณะ,สำนัก'!L5</f>
        <v>353275.98852792464</v>
      </c>
      <c r="E8" s="86">
        <f>'2567-คณะ,สำนัก'!K5</f>
        <v>119055.23000000003</v>
      </c>
      <c r="F8" s="223">
        <f>'2567-คณะ,สำนัก'!L5</f>
        <v>522535.04660325113</v>
      </c>
    </row>
    <row r="9" spans="2:6" x14ac:dyDescent="0.5">
      <c r="B9" s="85" t="s">
        <v>59</v>
      </c>
      <c r="C9" s="86">
        <f>'2566-คณะ,สำนัก'!M5</f>
        <v>129935.35999999993</v>
      </c>
      <c r="D9" s="223">
        <f>'2566-คณะ,สำนัก'!N5</f>
        <v>652110.32831928134</v>
      </c>
      <c r="E9" s="231">
        <f>'2567-คณะ,สำนัก'!M5</f>
        <v>98180.670000000013</v>
      </c>
      <c r="F9" s="223">
        <f>'2567-คณะ,สำนัก'!N5</f>
        <v>426995.32256219006</v>
      </c>
    </row>
    <row r="10" spans="2:6" x14ac:dyDescent="0.5">
      <c r="B10" s="85" t="s">
        <v>60</v>
      </c>
      <c r="C10" s="86">
        <f>'2566-คณะ,สำนัก'!O5</f>
        <v>219090.35000000012</v>
      </c>
      <c r="D10" s="223">
        <f>'2566-คณะ,สำนัก'!P5</f>
        <v>1086974.3954051689</v>
      </c>
      <c r="E10" s="229">
        <f>'2567-คณะ,สำนัก'!O5</f>
        <v>198361.39</v>
      </c>
      <c r="F10" s="230">
        <f>'2567-คณะ,สำนัก'!P5</f>
        <v>886616.15722815401</v>
      </c>
    </row>
    <row r="11" spans="2:6" x14ac:dyDescent="0.5">
      <c r="B11" s="85" t="s">
        <v>61</v>
      </c>
      <c r="C11" s="86">
        <f>'2566-คณะ,สำนัก'!Q5</f>
        <v>170633.85999999993</v>
      </c>
      <c r="D11" s="223">
        <f>'2566-คณะ,สำนัก'!R5</f>
        <v>840843.83121320058</v>
      </c>
      <c r="E11" s="229">
        <f>'2567-คณะ,สำนัก'!Q5</f>
        <v>195064.84000000003</v>
      </c>
      <c r="F11" s="230">
        <f>'2567-คณะ,สำนัก'!R5</f>
        <v>854792.62241748523</v>
      </c>
    </row>
    <row r="12" spans="2:6" x14ac:dyDescent="0.5">
      <c r="B12" s="85" t="s">
        <v>62</v>
      </c>
      <c r="C12" s="86">
        <f>'2566-คณะ,สำนัก'!S5</f>
        <v>174486.51999999996</v>
      </c>
      <c r="D12" s="223">
        <f>'2566-คณะ,สำนัก'!T5</f>
        <v>729683.05441078602</v>
      </c>
      <c r="E12" s="229">
        <f>'2567-คณะ,สำนัก'!S5</f>
        <v>184611.33000000005</v>
      </c>
      <c r="F12" s="230">
        <f>'2567-คณะ,สำนัก'!T5</f>
        <v>809018.99135206616</v>
      </c>
    </row>
    <row r="13" spans="2:6" x14ac:dyDescent="0.5">
      <c r="B13" s="85" t="s">
        <v>63</v>
      </c>
      <c r="C13" s="86">
        <f>'2566-คณะ,สำนัก'!U5</f>
        <v>160929.13000000003</v>
      </c>
      <c r="D13" s="223">
        <f>'2566-คณะ,สำนัก'!V5</f>
        <v>661527.31703393604</v>
      </c>
      <c r="E13" s="86">
        <f>'2567-คณะ,สำนัก'!U5</f>
        <v>165317.17000000001</v>
      </c>
      <c r="F13" s="223">
        <f>'2567-คณะ,สำนัก'!V5</f>
        <v>727221.39512071374</v>
      </c>
    </row>
    <row r="14" spans="2:6" x14ac:dyDescent="0.5">
      <c r="B14" s="85" t="s">
        <v>64</v>
      </c>
      <c r="C14" s="86">
        <f>'2566-คณะ,สำนัก'!W5</f>
        <v>119879.85000000002</v>
      </c>
      <c r="D14" s="223">
        <f>'2566-คณะ,สำนัก'!X5</f>
        <v>497341.23107197258</v>
      </c>
      <c r="E14" s="86">
        <f>'2567-คณะ,สำนัก'!W5</f>
        <v>121148.46000000002</v>
      </c>
      <c r="F14" s="223">
        <f>'2567-คณะ,สำนัก'!X5</f>
        <v>529625.19191725203</v>
      </c>
    </row>
    <row r="15" spans="2:6" x14ac:dyDescent="0.5">
      <c r="B15" s="85" t="s">
        <v>65</v>
      </c>
      <c r="C15" s="86">
        <f>'2566-คณะ,สำนัก'!Y5</f>
        <v>173569.01000000007</v>
      </c>
      <c r="D15" s="223">
        <f>'2566-คณะ,สำนัก'!Z5</f>
        <v>701747.54222155048</v>
      </c>
      <c r="E15" s="86">
        <f>'2567-คณะ,สำนัก'!Y5</f>
        <v>137841.55000000005</v>
      </c>
      <c r="F15" s="223">
        <f>'2567-คณะ,สำนัก'!Z5</f>
        <v>587364.29275205778</v>
      </c>
    </row>
    <row r="29" spans="2:6" x14ac:dyDescent="0.5">
      <c r="B29" s="80" t="s">
        <v>46</v>
      </c>
      <c r="C29" s="81" t="str">
        <f>C2</f>
        <v>ส่วนกลาง</v>
      </c>
      <c r="D29" s="219"/>
      <c r="E29" s="82"/>
      <c r="F29" s="224"/>
    </row>
    <row r="30" spans="2:6" x14ac:dyDescent="0.5">
      <c r="B30" s="83"/>
      <c r="C30" s="84" t="str">
        <f>D3</f>
        <v>ค่าไฟฟ้า 66  (บาท)</v>
      </c>
      <c r="D30" s="222"/>
      <c r="E30" s="84" t="str">
        <f>F3</f>
        <v>ค่าไฟฟ้า 67  (บาท)</v>
      </c>
      <c r="F30" s="225"/>
    </row>
    <row r="31" spans="2:6" x14ac:dyDescent="0.5">
      <c r="B31" s="85" t="s">
        <v>54</v>
      </c>
      <c r="C31" s="86">
        <f>D4</f>
        <v>536963.90307944163</v>
      </c>
      <c r="D31" s="223"/>
      <c r="E31" s="86">
        <f>F4</f>
        <v>420663.25178975996</v>
      </c>
      <c r="F31" s="226"/>
    </row>
    <row r="32" spans="2:6" x14ac:dyDescent="0.5">
      <c r="B32" s="85" t="s">
        <v>55</v>
      </c>
      <c r="C32" s="86">
        <f t="shared" ref="C32:C42" si="0">D5</f>
        <v>726713.22919058194</v>
      </c>
      <c r="D32" s="223"/>
      <c r="E32" s="86">
        <f t="shared" ref="E32:E42" si="1">F5</f>
        <v>680759.35039031564</v>
      </c>
      <c r="F32" s="226"/>
    </row>
    <row r="33" spans="2:6" x14ac:dyDescent="0.5">
      <c r="B33" s="85" t="s">
        <v>56</v>
      </c>
      <c r="C33" s="86">
        <f t="shared" si="0"/>
        <v>689802.66268286225</v>
      </c>
      <c r="D33" s="223"/>
      <c r="E33" s="86">
        <f t="shared" si="1"/>
        <v>489811.37906794646</v>
      </c>
      <c r="F33" s="226"/>
    </row>
    <row r="34" spans="2:6" x14ac:dyDescent="0.5">
      <c r="B34" s="85" t="s">
        <v>57</v>
      </c>
      <c r="C34" s="86">
        <f t="shared" si="0"/>
        <v>658242.43690548826</v>
      </c>
      <c r="D34" s="223"/>
      <c r="E34" s="86">
        <f t="shared" si="1"/>
        <v>580108.46255725564</v>
      </c>
      <c r="F34" s="226"/>
    </row>
    <row r="35" spans="2:6" x14ac:dyDescent="0.5">
      <c r="B35" s="85" t="s">
        <v>58</v>
      </c>
      <c r="C35" s="86">
        <f t="shared" si="0"/>
        <v>353275.98852792464</v>
      </c>
      <c r="D35" s="223"/>
      <c r="E35" s="86">
        <f t="shared" si="1"/>
        <v>522535.04660325113</v>
      </c>
      <c r="F35" s="226"/>
    </row>
    <row r="36" spans="2:6" x14ac:dyDescent="0.5">
      <c r="B36" s="85" t="s">
        <v>59</v>
      </c>
      <c r="C36" s="86">
        <f t="shared" si="0"/>
        <v>652110.32831928134</v>
      </c>
      <c r="D36" s="223"/>
      <c r="E36" s="86">
        <f t="shared" si="1"/>
        <v>426995.32256219006</v>
      </c>
      <c r="F36" s="226"/>
    </row>
    <row r="37" spans="2:6" x14ac:dyDescent="0.5">
      <c r="B37" s="85" t="s">
        <v>60</v>
      </c>
      <c r="C37" s="86">
        <f t="shared" si="0"/>
        <v>1086974.3954051689</v>
      </c>
      <c r="D37" s="223"/>
      <c r="E37" s="86">
        <f t="shared" si="1"/>
        <v>886616.15722815401</v>
      </c>
      <c r="F37" s="226"/>
    </row>
    <row r="38" spans="2:6" x14ac:dyDescent="0.5">
      <c r="B38" s="85" t="s">
        <v>61</v>
      </c>
      <c r="C38" s="86">
        <f t="shared" si="0"/>
        <v>840843.83121320058</v>
      </c>
      <c r="D38" s="223"/>
      <c r="E38" s="86">
        <f t="shared" si="1"/>
        <v>854792.62241748523</v>
      </c>
      <c r="F38" s="226"/>
    </row>
    <row r="39" spans="2:6" x14ac:dyDescent="0.5">
      <c r="B39" s="85" t="s">
        <v>62</v>
      </c>
      <c r="C39" s="86">
        <f t="shared" si="0"/>
        <v>729683.05441078602</v>
      </c>
      <c r="D39" s="223"/>
      <c r="E39" s="86">
        <f t="shared" si="1"/>
        <v>809018.99135206616</v>
      </c>
      <c r="F39" s="226"/>
    </row>
    <row r="40" spans="2:6" x14ac:dyDescent="0.5">
      <c r="B40" s="85" t="s">
        <v>63</v>
      </c>
      <c r="C40" s="86">
        <f t="shared" si="0"/>
        <v>661527.31703393604</v>
      </c>
      <c r="D40" s="223"/>
      <c r="E40" s="86">
        <f t="shared" si="1"/>
        <v>727221.39512071374</v>
      </c>
      <c r="F40" s="226"/>
    </row>
    <row r="41" spans="2:6" x14ac:dyDescent="0.5">
      <c r="B41" s="85" t="s">
        <v>64</v>
      </c>
      <c r="C41" s="86">
        <f t="shared" si="0"/>
        <v>497341.23107197258</v>
      </c>
      <c r="D41" s="223"/>
      <c r="E41" s="86">
        <f t="shared" si="1"/>
        <v>529625.19191725203</v>
      </c>
      <c r="F41" s="226"/>
    </row>
    <row r="42" spans="2:6" x14ac:dyDescent="0.5">
      <c r="B42" s="85" t="s">
        <v>65</v>
      </c>
      <c r="C42" s="86">
        <f t="shared" si="0"/>
        <v>701747.54222155048</v>
      </c>
      <c r="D42" s="223"/>
      <c r="E42" s="86">
        <f t="shared" si="1"/>
        <v>587364.29275205778</v>
      </c>
      <c r="F42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T452"/>
  <sheetViews>
    <sheetView showGridLines="0" view="pageBreakPreview" zoomScaleNormal="100" zoomScaleSheetLayoutView="100" workbookViewId="0">
      <pane xSplit="4404" ySplit="1740" topLeftCell="A44" activePane="bottomRight"/>
      <selection sqref="A1:XFD1048576"/>
      <selection pane="topRight" activeCell="AC1" sqref="AC1:AD1048576"/>
      <selection pane="bottomLeft" activeCell="A57" sqref="A57:XFD59"/>
      <selection pane="bottomRight" activeCell="E57" sqref="E57"/>
    </sheetView>
  </sheetViews>
  <sheetFormatPr defaultColWidth="9.109375" defaultRowHeight="20.399999999999999" x14ac:dyDescent="0.55000000000000004"/>
  <cols>
    <col min="1" max="1" width="6.6640625" style="40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41" customWidth="1"/>
    <col min="10" max="10" width="11.44140625" style="42" customWidth="1"/>
    <col min="11" max="11" width="11.109375" style="41" customWidth="1"/>
    <col min="12" max="12" width="11.44140625" style="42" customWidth="1"/>
    <col min="13" max="13" width="9.88671875" style="5" customWidth="1"/>
    <col min="14" max="14" width="11.44140625" style="253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hidden="1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263</v>
      </c>
      <c r="F1" s="7"/>
      <c r="G1" s="8"/>
      <c r="I1" s="9"/>
      <c r="J1" s="10"/>
      <c r="K1" s="9"/>
      <c r="L1" s="10"/>
      <c r="M1" s="8"/>
      <c r="N1" s="162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247</v>
      </c>
      <c r="D2" s="14"/>
      <c r="E2" s="13" t="s">
        <v>248</v>
      </c>
      <c r="F2" s="14"/>
      <c r="G2" s="13" t="s">
        <v>249</v>
      </c>
      <c r="H2" s="14"/>
      <c r="I2" s="232" t="s">
        <v>250</v>
      </c>
      <c r="J2" s="15"/>
      <c r="K2" s="16" t="s">
        <v>251</v>
      </c>
      <c r="L2" s="15"/>
      <c r="M2" s="44" t="s">
        <v>252</v>
      </c>
      <c r="N2" s="14"/>
      <c r="O2" s="44" t="s">
        <v>253</v>
      </c>
      <c r="P2" s="14"/>
      <c r="Q2" s="13" t="s">
        <v>254</v>
      </c>
      <c r="R2" s="14"/>
      <c r="S2" s="13" t="s">
        <v>255</v>
      </c>
      <c r="T2" s="14"/>
      <c r="U2" s="13" t="s">
        <v>256</v>
      </c>
      <c r="V2" s="14"/>
      <c r="W2" s="13" t="s">
        <v>257</v>
      </c>
      <c r="X2" s="14"/>
      <c r="Y2" s="13" t="s">
        <v>258</v>
      </c>
      <c r="Z2" s="14"/>
      <c r="AA2" s="66" t="s">
        <v>264</v>
      </c>
      <c r="AB2" s="67"/>
      <c r="AD2" s="4" t="s">
        <v>282</v>
      </c>
      <c r="AE2" s="54"/>
      <c r="AF2" s="233" t="s">
        <v>281</v>
      </c>
      <c r="AG2" s="234"/>
      <c r="AH2" s="235" t="s">
        <v>280</v>
      </c>
      <c r="AI2" s="235"/>
      <c r="AJ2" s="235"/>
      <c r="AK2" s="235"/>
      <c r="AL2" s="235"/>
      <c r="AM2" s="235"/>
      <c r="AN2" s="235"/>
      <c r="AO2" s="235"/>
      <c r="AP2" s="235"/>
      <c r="AQ2" s="235"/>
    </row>
    <row r="3" spans="1:43" x14ac:dyDescent="0.55000000000000004">
      <c r="A3" s="17"/>
      <c r="B3" s="18"/>
      <c r="C3" s="19" t="s">
        <v>3</v>
      </c>
      <c r="D3" s="20" t="s">
        <v>4</v>
      </c>
      <c r="E3" s="19" t="s">
        <v>3</v>
      </c>
      <c r="F3" s="20" t="s">
        <v>4</v>
      </c>
      <c r="G3" s="19" t="s">
        <v>3</v>
      </c>
      <c r="H3" s="20" t="s">
        <v>4</v>
      </c>
      <c r="I3" s="236" t="s">
        <v>3</v>
      </c>
      <c r="J3" s="20" t="s">
        <v>4</v>
      </c>
      <c r="K3" s="21" t="s">
        <v>3</v>
      </c>
      <c r="L3" s="20" t="s">
        <v>4</v>
      </c>
      <c r="M3" s="45" t="s">
        <v>3</v>
      </c>
      <c r="N3" s="20" t="s">
        <v>4</v>
      </c>
      <c r="O3" s="45" t="s">
        <v>3</v>
      </c>
      <c r="P3" s="20" t="s">
        <v>4</v>
      </c>
      <c r="Q3" s="19" t="s">
        <v>3</v>
      </c>
      <c r="R3" s="20" t="s">
        <v>4</v>
      </c>
      <c r="S3" s="19" t="s">
        <v>3</v>
      </c>
      <c r="T3" s="20" t="s">
        <v>4</v>
      </c>
      <c r="U3" s="19" t="s">
        <v>3</v>
      </c>
      <c r="V3" s="20" t="s">
        <v>4</v>
      </c>
      <c r="W3" s="19" t="s">
        <v>3</v>
      </c>
      <c r="X3" s="20" t="s">
        <v>4</v>
      </c>
      <c r="Y3" s="19" t="s">
        <v>3</v>
      </c>
      <c r="Z3" s="20" t="s">
        <v>4</v>
      </c>
      <c r="AA3" s="19" t="s">
        <v>3</v>
      </c>
      <c r="AB3" s="20" t="s">
        <v>4</v>
      </c>
      <c r="AD3" s="4" t="s">
        <v>3</v>
      </c>
      <c r="AE3" s="59" t="s">
        <v>4</v>
      </c>
      <c r="AF3" s="55" t="s">
        <v>3</v>
      </c>
      <c r="AG3" s="55" t="s">
        <v>4</v>
      </c>
      <c r="AH3" s="235" t="s">
        <v>3</v>
      </c>
      <c r="AI3" s="235" t="s">
        <v>4</v>
      </c>
      <c r="AJ3" s="235"/>
      <c r="AK3" s="235"/>
      <c r="AL3" s="235"/>
      <c r="AM3" s="235"/>
      <c r="AN3" s="235"/>
      <c r="AO3" s="235"/>
      <c r="AP3" s="235"/>
      <c r="AQ3" s="235"/>
    </row>
    <row r="4" spans="1:43" x14ac:dyDescent="0.55000000000000004">
      <c r="A4" s="237" t="s">
        <v>107</v>
      </c>
      <c r="B4" s="22"/>
      <c r="C4" s="238"/>
      <c r="D4" s="239"/>
      <c r="E4" s="238"/>
      <c r="F4" s="239"/>
      <c r="G4" s="238"/>
      <c r="H4" s="239"/>
      <c r="I4" s="240"/>
      <c r="J4" s="241"/>
      <c r="K4" s="240"/>
      <c r="L4" s="241"/>
      <c r="M4" s="238"/>
      <c r="N4" s="239"/>
      <c r="O4" s="238"/>
      <c r="P4" s="239"/>
      <c r="Q4" s="238"/>
      <c r="R4" s="239"/>
      <c r="S4" s="238"/>
      <c r="T4" s="239"/>
      <c r="U4" s="238"/>
      <c r="V4" s="239"/>
      <c r="W4" s="238"/>
      <c r="X4" s="239"/>
      <c r="Y4" s="238"/>
      <c r="Z4" s="239"/>
      <c r="AA4" s="238"/>
      <c r="AB4" s="239"/>
      <c r="AE4" s="56"/>
      <c r="AF4" s="57"/>
      <c r="AG4" s="57"/>
      <c r="AH4" s="235"/>
      <c r="AI4" s="235"/>
      <c r="AJ4" s="235"/>
      <c r="AK4" s="235"/>
      <c r="AL4" s="235"/>
      <c r="AM4" s="235"/>
      <c r="AN4" s="235"/>
      <c r="AO4" s="235"/>
      <c r="AP4" s="235"/>
      <c r="AQ4" s="235"/>
    </row>
    <row r="5" spans="1:43" x14ac:dyDescent="0.55000000000000004">
      <c r="A5" s="30">
        <v>1</v>
      </c>
      <c r="B5" s="242" t="s">
        <v>107</v>
      </c>
      <c r="C5" s="243">
        <v>99099.840000000026</v>
      </c>
      <c r="D5" s="244">
        <v>536963.90307944163</v>
      </c>
      <c r="E5" s="243">
        <v>130431.77000000011</v>
      </c>
      <c r="F5" s="244">
        <v>726713.22919058194</v>
      </c>
      <c r="G5" s="243">
        <v>124071.60999999983</v>
      </c>
      <c r="H5" s="244">
        <v>689802.66268286225</v>
      </c>
      <c r="I5" s="243">
        <v>117312.00000000004</v>
      </c>
      <c r="J5" s="244">
        <v>658242.43690548826</v>
      </c>
      <c r="K5" s="243">
        <v>120994.53000000003</v>
      </c>
      <c r="L5" s="244">
        <v>596600.49226656929</v>
      </c>
      <c r="M5" s="243">
        <v>129935.35999999993</v>
      </c>
      <c r="N5" s="244">
        <v>652110.32831928134</v>
      </c>
      <c r="O5" s="243">
        <v>219090.35000000012</v>
      </c>
      <c r="P5" s="244">
        <v>1086974.3954051689</v>
      </c>
      <c r="Q5" s="243">
        <v>170633.85999999993</v>
      </c>
      <c r="R5" s="244">
        <v>840843.83121320058</v>
      </c>
      <c r="S5" s="243">
        <v>174486.51999999996</v>
      </c>
      <c r="T5" s="244">
        <v>729683.05441078602</v>
      </c>
      <c r="U5" s="243">
        <v>160929.13000000003</v>
      </c>
      <c r="V5" s="244">
        <v>661527.31703393604</v>
      </c>
      <c r="W5" s="243">
        <v>119879.85000000002</v>
      </c>
      <c r="X5" s="244">
        <v>497341.23107197258</v>
      </c>
      <c r="Y5" s="243">
        <v>173569.01000000007</v>
      </c>
      <c r="Z5" s="244">
        <v>701747.54222155048</v>
      </c>
      <c r="AA5" s="243">
        <v>721845.10999999987</v>
      </c>
      <c r="AB5" s="244">
        <v>3860433.0524442247</v>
      </c>
      <c r="AD5" s="4">
        <v>721845.10999999987</v>
      </c>
      <c r="AE5" s="56">
        <v>3860433.0524442247</v>
      </c>
      <c r="AF5" s="57">
        <v>454377.99000000011</v>
      </c>
      <c r="AG5" s="57">
        <v>1860616.0903274589</v>
      </c>
      <c r="AH5" s="235">
        <v>454377.99000000022</v>
      </c>
      <c r="AI5" s="235">
        <v>1860616.0903274589</v>
      </c>
      <c r="AJ5" s="235"/>
      <c r="AK5" s="235"/>
      <c r="AL5" s="235"/>
      <c r="AM5" s="235"/>
      <c r="AN5" s="235"/>
      <c r="AO5" s="235"/>
      <c r="AP5" s="235"/>
      <c r="AQ5" s="235"/>
    </row>
    <row r="6" spans="1:43" x14ac:dyDescent="0.55000000000000004">
      <c r="A6" s="28" t="s">
        <v>82</v>
      </c>
      <c r="B6" s="22"/>
      <c r="C6" s="29"/>
      <c r="D6" s="245"/>
      <c r="E6" s="29"/>
      <c r="F6" s="245"/>
      <c r="G6" s="29"/>
      <c r="H6" s="245"/>
      <c r="I6" s="29"/>
      <c r="J6" s="245"/>
      <c r="K6" s="29"/>
      <c r="L6" s="245"/>
      <c r="M6" s="246"/>
      <c r="N6" s="245"/>
      <c r="O6" s="246"/>
      <c r="P6" s="245"/>
      <c r="Q6" s="246"/>
      <c r="R6" s="245"/>
      <c r="S6" s="246"/>
      <c r="T6" s="245"/>
      <c r="U6" s="246"/>
      <c r="V6" s="245"/>
      <c r="W6" s="246"/>
      <c r="X6" s="245"/>
      <c r="Y6" s="246"/>
      <c r="Z6" s="245"/>
      <c r="AA6" s="246"/>
      <c r="AB6" s="245"/>
      <c r="AE6" s="56"/>
      <c r="AF6" s="57"/>
      <c r="AG6" s="57"/>
      <c r="AH6" s="235"/>
      <c r="AI6" s="235"/>
      <c r="AJ6" s="235"/>
      <c r="AK6" s="235"/>
      <c r="AL6" s="235"/>
      <c r="AM6" s="235"/>
      <c r="AN6" s="235"/>
      <c r="AO6" s="235"/>
      <c r="AP6" s="235"/>
      <c r="AQ6" s="235"/>
    </row>
    <row r="7" spans="1:43" x14ac:dyDescent="0.55000000000000004">
      <c r="A7" s="247">
        <v>1</v>
      </c>
      <c r="B7" s="248" t="s">
        <v>82</v>
      </c>
      <c r="C7" s="243">
        <v>29046.190000000002</v>
      </c>
      <c r="D7" s="244">
        <v>157379.1679127122</v>
      </c>
      <c r="E7" s="243">
        <v>26227.89</v>
      </c>
      <c r="F7" s="244">
        <v>146141.27159836231</v>
      </c>
      <c r="G7" s="243">
        <v>28319.3</v>
      </c>
      <c r="H7" s="244">
        <v>157444.14935294297</v>
      </c>
      <c r="I7" s="243">
        <v>34099.089999999997</v>
      </c>
      <c r="J7" s="244">
        <v>191378.25061347449</v>
      </c>
      <c r="K7" s="243">
        <v>41619.379999999997</v>
      </c>
      <c r="L7" s="244">
        <v>205244.97425466438</v>
      </c>
      <c r="M7" s="243">
        <v>37559.910000000003</v>
      </c>
      <c r="N7" s="244">
        <v>188463.3217257158</v>
      </c>
      <c r="O7" s="243">
        <v>44725.75</v>
      </c>
      <c r="P7" s="244">
        <v>221916.39977492995</v>
      </c>
      <c r="Q7" s="243">
        <v>43963.95</v>
      </c>
      <c r="R7" s="244">
        <v>216630.151305445</v>
      </c>
      <c r="S7" s="243">
        <v>43102.46</v>
      </c>
      <c r="T7" s="244">
        <v>180265.355367588</v>
      </c>
      <c r="U7" s="243">
        <v>39609.93</v>
      </c>
      <c r="V7" s="244">
        <v>162830.21701676218</v>
      </c>
      <c r="W7" s="243">
        <v>36565.71</v>
      </c>
      <c r="X7" s="244">
        <v>151671.60651675641</v>
      </c>
      <c r="Y7" s="243">
        <v>22290.63</v>
      </c>
      <c r="Z7" s="244">
        <v>90129.039558230521</v>
      </c>
      <c r="AA7" s="243">
        <v>196871.76</v>
      </c>
      <c r="AB7" s="244">
        <v>1046051.1354578721</v>
      </c>
      <c r="AD7" s="4">
        <v>196871.76</v>
      </c>
      <c r="AE7" s="56">
        <v>1046051.1354578722</v>
      </c>
      <c r="AF7" s="57">
        <v>98466.27</v>
      </c>
      <c r="AG7" s="57">
        <v>404630.86309174914</v>
      </c>
      <c r="AH7" s="235">
        <v>98466.270000000019</v>
      </c>
      <c r="AI7" s="235">
        <v>404630.86309174926</v>
      </c>
      <c r="AJ7" s="235"/>
      <c r="AK7" s="235"/>
      <c r="AL7" s="235"/>
      <c r="AM7" s="235"/>
      <c r="AN7" s="235"/>
      <c r="AO7" s="235"/>
      <c r="AP7" s="235"/>
      <c r="AQ7" s="235"/>
    </row>
    <row r="8" spans="1:43" x14ac:dyDescent="0.55000000000000004">
      <c r="A8" s="28" t="s">
        <v>144</v>
      </c>
      <c r="B8" s="22"/>
      <c r="C8" s="29"/>
      <c r="D8" s="245"/>
      <c r="E8" s="29"/>
      <c r="F8" s="245"/>
      <c r="G8" s="29"/>
      <c r="H8" s="245"/>
      <c r="I8" s="29"/>
      <c r="J8" s="245"/>
      <c r="K8" s="29"/>
      <c r="L8" s="245"/>
      <c r="M8" s="246"/>
      <c r="N8" s="245"/>
      <c r="O8" s="246"/>
      <c r="P8" s="245"/>
      <c r="Q8" s="246"/>
      <c r="R8" s="245"/>
      <c r="S8" s="246"/>
      <c r="T8" s="245"/>
      <c r="U8" s="246"/>
      <c r="V8" s="245"/>
      <c r="W8" s="246"/>
      <c r="X8" s="245"/>
      <c r="Y8" s="246"/>
      <c r="Z8" s="245"/>
      <c r="AA8" s="246"/>
      <c r="AB8" s="245"/>
      <c r="AE8" s="56"/>
      <c r="AF8" s="57"/>
      <c r="AG8" s="57"/>
      <c r="AH8" s="235"/>
      <c r="AI8" s="235"/>
      <c r="AJ8" s="235"/>
      <c r="AK8" s="235"/>
      <c r="AL8" s="235"/>
      <c r="AM8" s="235"/>
      <c r="AN8" s="235"/>
      <c r="AO8" s="235"/>
      <c r="AP8" s="235"/>
      <c r="AQ8" s="235"/>
    </row>
    <row r="9" spans="1:43" x14ac:dyDescent="0.55000000000000004">
      <c r="A9" s="247">
        <v>1</v>
      </c>
      <c r="B9" s="248" t="s">
        <v>144</v>
      </c>
      <c r="C9" s="243">
        <v>5100</v>
      </c>
      <c r="D9" s="244">
        <v>27620.643137999999</v>
      </c>
      <c r="E9" s="243">
        <v>3228</v>
      </c>
      <c r="F9" s="244">
        <v>17991.981297959999</v>
      </c>
      <c r="G9" s="243">
        <v>3250</v>
      </c>
      <c r="H9" s="244">
        <v>18067.785482499999</v>
      </c>
      <c r="I9" s="243">
        <v>5712</v>
      </c>
      <c r="J9" s="244">
        <v>32064.5007816</v>
      </c>
      <c r="K9" s="243">
        <v>6350</v>
      </c>
      <c r="L9" s="244">
        <v>31319.345412999999</v>
      </c>
      <c r="M9" s="243">
        <v>5100</v>
      </c>
      <c r="N9" s="244">
        <v>25584.524237999998</v>
      </c>
      <c r="O9" s="243">
        <v>6127</v>
      </c>
      <c r="P9" s="244">
        <v>30405.806820839996</v>
      </c>
      <c r="Q9" s="243">
        <v>7150</v>
      </c>
      <c r="R9" s="244">
        <v>35219.134664999998</v>
      </c>
      <c r="S9" s="243">
        <v>5450</v>
      </c>
      <c r="T9" s="244">
        <v>22800.22651</v>
      </c>
      <c r="U9" s="243">
        <v>5300</v>
      </c>
      <c r="V9" s="244">
        <v>21790.041261999999</v>
      </c>
      <c r="W9" s="243">
        <v>7234</v>
      </c>
      <c r="X9" s="244">
        <v>29994.745380560002</v>
      </c>
      <c r="Y9" s="243">
        <v>2496</v>
      </c>
      <c r="Z9" s="244">
        <v>10094.366505600001</v>
      </c>
      <c r="AA9" s="243">
        <v>28740</v>
      </c>
      <c r="AB9" s="244">
        <v>152648.78035105998</v>
      </c>
      <c r="AD9" s="4">
        <v>28740</v>
      </c>
      <c r="AE9" s="56">
        <v>152648.78035105998</v>
      </c>
      <c r="AF9" s="57">
        <v>15030</v>
      </c>
      <c r="AG9" s="57">
        <v>61879.153148160003</v>
      </c>
      <c r="AH9" s="235">
        <v>15030</v>
      </c>
      <c r="AI9" s="235">
        <v>61879.153148159996</v>
      </c>
      <c r="AJ9" s="235"/>
      <c r="AK9" s="235"/>
      <c r="AL9" s="235"/>
      <c r="AM9" s="235"/>
      <c r="AN9" s="235"/>
      <c r="AO9" s="235"/>
      <c r="AP9" s="235"/>
      <c r="AQ9" s="235"/>
    </row>
    <row r="10" spans="1:43" x14ac:dyDescent="0.55000000000000004">
      <c r="A10" s="28" t="s">
        <v>146</v>
      </c>
      <c r="B10" s="22"/>
      <c r="C10" s="29"/>
      <c r="D10" s="245"/>
      <c r="E10" s="29"/>
      <c r="F10" s="245"/>
      <c r="G10" s="29"/>
      <c r="H10" s="245"/>
      <c r="I10" s="29"/>
      <c r="J10" s="245"/>
      <c r="K10" s="29"/>
      <c r="L10" s="245"/>
      <c r="M10" s="246"/>
      <c r="N10" s="245"/>
      <c r="O10" s="246"/>
      <c r="P10" s="245"/>
      <c r="Q10" s="246"/>
      <c r="R10" s="245"/>
      <c r="S10" s="246"/>
      <c r="T10" s="245"/>
      <c r="U10" s="246"/>
      <c r="V10" s="245"/>
      <c r="W10" s="246"/>
      <c r="X10" s="245"/>
      <c r="Y10" s="246"/>
      <c r="Z10" s="245"/>
      <c r="AA10" s="246"/>
      <c r="AB10" s="245"/>
      <c r="AE10" s="56"/>
      <c r="AF10" s="57"/>
      <c r="AG10" s="57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</row>
    <row r="11" spans="1:43" x14ac:dyDescent="0.55000000000000004">
      <c r="A11" s="247">
        <v>1</v>
      </c>
      <c r="B11" s="248" t="s">
        <v>146</v>
      </c>
      <c r="C11" s="243">
        <v>1064</v>
      </c>
      <c r="D11" s="244">
        <v>5762.4243723200007</v>
      </c>
      <c r="E11" s="243">
        <v>4372</v>
      </c>
      <c r="F11" s="244">
        <v>24368.321634039999</v>
      </c>
      <c r="G11" s="243">
        <v>3800</v>
      </c>
      <c r="H11" s="244">
        <v>21125.410717999999</v>
      </c>
      <c r="I11" s="243">
        <v>111</v>
      </c>
      <c r="J11" s="244">
        <v>623.10216854999999</v>
      </c>
      <c r="K11" s="243">
        <v>3143</v>
      </c>
      <c r="L11" s="244">
        <v>15501.84293434</v>
      </c>
      <c r="M11" s="243">
        <v>4350</v>
      </c>
      <c r="N11" s="244">
        <v>21822.094202999997</v>
      </c>
      <c r="O11" s="243">
        <v>441</v>
      </c>
      <c r="P11" s="244">
        <v>2188.5034777199999</v>
      </c>
      <c r="Q11" s="243">
        <v>6274</v>
      </c>
      <c r="R11" s="244">
        <v>30904.1749494</v>
      </c>
      <c r="S11" s="243">
        <v>4512.3</v>
      </c>
      <c r="T11" s="244">
        <v>18877.33249194</v>
      </c>
      <c r="U11" s="243">
        <v>3522.7</v>
      </c>
      <c r="V11" s="244">
        <v>14482.977047857998</v>
      </c>
      <c r="W11" s="243">
        <v>6296</v>
      </c>
      <c r="X11" s="244">
        <v>26105.462664639999</v>
      </c>
      <c r="Y11" s="243">
        <v>4240</v>
      </c>
      <c r="Z11" s="244">
        <v>17147.481564000002</v>
      </c>
      <c r="AA11" s="243">
        <v>16840</v>
      </c>
      <c r="AB11" s="244">
        <v>89203.196030250008</v>
      </c>
      <c r="AD11" s="4">
        <v>16840</v>
      </c>
      <c r="AE11" s="56">
        <v>89203.196030250008</v>
      </c>
      <c r="AF11" s="57">
        <v>14058.7</v>
      </c>
      <c r="AG11" s="57">
        <v>57735.921276497997</v>
      </c>
      <c r="AH11" s="235">
        <v>14058.7</v>
      </c>
      <c r="AI11" s="235">
        <v>57735.921276497989</v>
      </c>
      <c r="AJ11" s="235"/>
      <c r="AK11" s="235"/>
      <c r="AL11" s="235"/>
      <c r="AM11" s="235"/>
      <c r="AN11" s="235"/>
      <c r="AO11" s="235"/>
      <c r="AP11" s="235"/>
      <c r="AQ11" s="235"/>
    </row>
    <row r="12" spans="1:43" x14ac:dyDescent="0.55000000000000004">
      <c r="A12" s="237" t="s">
        <v>148</v>
      </c>
      <c r="B12" s="22"/>
      <c r="C12" s="29"/>
      <c r="D12" s="245"/>
      <c r="E12" s="29"/>
      <c r="F12" s="245"/>
      <c r="G12" s="29"/>
      <c r="H12" s="245"/>
      <c r="I12" s="29"/>
      <c r="J12" s="245"/>
      <c r="K12" s="29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E12" s="56"/>
      <c r="AF12" s="57"/>
      <c r="AG12" s="57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</row>
    <row r="13" spans="1:43" x14ac:dyDescent="0.55000000000000004">
      <c r="A13" s="247">
        <v>1</v>
      </c>
      <c r="B13" s="248" t="s">
        <v>148</v>
      </c>
      <c r="C13" s="243">
        <v>74169.000000000029</v>
      </c>
      <c r="D13" s="244">
        <v>401695.77370982023</v>
      </c>
      <c r="E13" s="243">
        <v>87709.000000000029</v>
      </c>
      <c r="F13" s="244">
        <v>488853.77295023005</v>
      </c>
      <c r="G13" s="243">
        <v>68956.999999999985</v>
      </c>
      <c r="H13" s="244">
        <v>383355.62323696993</v>
      </c>
      <c r="I13" s="243">
        <v>21829.999999999945</v>
      </c>
      <c r="J13" s="244">
        <v>122537.91492349969</v>
      </c>
      <c r="K13" s="243">
        <v>21030.00000000004</v>
      </c>
      <c r="L13" s="244">
        <v>103720.3956062002</v>
      </c>
      <c r="M13" s="243">
        <v>29012.999999999949</v>
      </c>
      <c r="N13" s="244">
        <v>145552.55964913973</v>
      </c>
      <c r="O13" s="243">
        <v>129888.00000000012</v>
      </c>
      <c r="P13" s="244">
        <v>644568.92689376045</v>
      </c>
      <c r="Q13" s="243">
        <v>128930.99999999991</v>
      </c>
      <c r="R13" s="244">
        <v>635100.61954409955</v>
      </c>
      <c r="S13" s="243">
        <v>137030.00000000009</v>
      </c>
      <c r="T13" s="244">
        <v>573252.3748860003</v>
      </c>
      <c r="U13" s="243">
        <v>135658.99999999994</v>
      </c>
      <c r="V13" s="244">
        <v>557732.71340705978</v>
      </c>
      <c r="W13" s="243">
        <v>85610.999999999971</v>
      </c>
      <c r="X13" s="244">
        <v>354985.34067803994</v>
      </c>
      <c r="Y13" s="243">
        <v>97982.999999999971</v>
      </c>
      <c r="Z13" s="244">
        <v>396248.86006304994</v>
      </c>
      <c r="AA13" s="243">
        <v>302708</v>
      </c>
      <c r="AB13" s="244">
        <v>1645716.0400758595</v>
      </c>
      <c r="AD13" s="4">
        <v>302708</v>
      </c>
      <c r="AE13" s="56">
        <v>1645716.04007586</v>
      </c>
      <c r="AF13" s="57">
        <v>319252.99999999988</v>
      </c>
      <c r="AG13" s="57">
        <v>1308966.9141481495</v>
      </c>
      <c r="AH13" s="235">
        <v>319252.99999999988</v>
      </c>
      <c r="AI13" s="235">
        <v>1308966.91414815</v>
      </c>
      <c r="AJ13" s="235"/>
      <c r="AK13" s="235"/>
      <c r="AL13" s="235"/>
      <c r="AM13" s="235"/>
      <c r="AN13" s="235"/>
      <c r="AO13" s="235"/>
      <c r="AP13" s="235"/>
      <c r="AQ13" s="235"/>
    </row>
    <row r="14" spans="1:43" x14ac:dyDescent="0.55000000000000004">
      <c r="A14" s="28" t="s">
        <v>77</v>
      </c>
      <c r="B14" s="22"/>
      <c r="C14" s="29"/>
      <c r="D14" s="245"/>
      <c r="E14" s="29"/>
      <c r="F14" s="245"/>
      <c r="G14" s="29"/>
      <c r="H14" s="245"/>
      <c r="I14" s="29"/>
      <c r="J14" s="245"/>
      <c r="K14" s="29"/>
      <c r="L14" s="245"/>
      <c r="M14" s="246"/>
      <c r="N14" s="245"/>
      <c r="O14" s="246"/>
      <c r="P14" s="245"/>
      <c r="Q14" s="246"/>
      <c r="R14" s="245"/>
      <c r="S14" s="246"/>
      <c r="T14" s="245"/>
      <c r="U14" s="246"/>
      <c r="V14" s="245"/>
      <c r="W14" s="246"/>
      <c r="X14" s="245"/>
      <c r="Y14" s="246"/>
      <c r="Z14" s="245"/>
      <c r="AA14" s="246"/>
      <c r="AB14" s="245"/>
      <c r="AE14" s="56"/>
      <c r="AF14" s="57"/>
      <c r="AG14" s="57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</row>
    <row r="15" spans="1:43" x14ac:dyDescent="0.55000000000000004">
      <c r="A15" s="247">
        <v>1</v>
      </c>
      <c r="B15" s="248" t="s">
        <v>77</v>
      </c>
      <c r="C15" s="243">
        <v>9518.0399999999554</v>
      </c>
      <c r="D15" s="244">
        <v>51571.913927934962</v>
      </c>
      <c r="E15" s="243">
        <v>10569.950000000041</v>
      </c>
      <c r="F15" s="244">
        <v>58889.666556596727</v>
      </c>
      <c r="G15" s="243">
        <v>12222.429999999966</v>
      </c>
      <c r="H15" s="244">
        <v>67954.1948151221</v>
      </c>
      <c r="I15" s="243">
        <v>8403.260000000033</v>
      </c>
      <c r="J15" s="244">
        <v>47156.891614243184</v>
      </c>
      <c r="K15" s="243">
        <v>13645.870000000006</v>
      </c>
      <c r="L15" s="244">
        <v>67284.944779830636</v>
      </c>
      <c r="M15" s="243">
        <v>8851.1999999999498</v>
      </c>
      <c r="N15" s="244">
        <v>44417.874227655746</v>
      </c>
      <c r="O15" s="243">
        <v>16892.360000000055</v>
      </c>
      <c r="P15" s="244">
        <v>83811.91127329148</v>
      </c>
      <c r="Q15" s="243">
        <v>16501.359999999957</v>
      </c>
      <c r="R15" s="244">
        <v>81326.68478321578</v>
      </c>
      <c r="S15" s="243">
        <v>7468.25</v>
      </c>
      <c r="T15" s="244">
        <v>31243.631492349999</v>
      </c>
      <c r="U15" s="243">
        <v>21710.540000000041</v>
      </c>
      <c r="V15" s="244">
        <v>89238.71649021178</v>
      </c>
      <c r="W15" s="243">
        <v>15798.409999999989</v>
      </c>
      <c r="X15" s="244">
        <v>65544.827176624356</v>
      </c>
      <c r="Y15" s="243">
        <v>11518.92999999996</v>
      </c>
      <c r="Z15" s="244">
        <v>46553.763822435343</v>
      </c>
      <c r="AA15" s="243">
        <v>63210.749999999949</v>
      </c>
      <c r="AB15" s="244">
        <v>337275.48592138337</v>
      </c>
      <c r="AD15" s="4">
        <v>63210.749999999956</v>
      </c>
      <c r="AE15" s="56">
        <v>337275.48592138337</v>
      </c>
      <c r="AF15" s="57">
        <v>49027.87999999999</v>
      </c>
      <c r="AG15" s="57">
        <v>201337.30748927148</v>
      </c>
      <c r="AH15" s="235">
        <v>49027.88</v>
      </c>
      <c r="AI15" s="235">
        <v>201337.30748927151</v>
      </c>
      <c r="AJ15" s="235"/>
      <c r="AK15" s="235"/>
      <c r="AL15" s="235"/>
      <c r="AM15" s="235"/>
      <c r="AN15" s="235"/>
      <c r="AO15" s="235"/>
      <c r="AP15" s="235"/>
      <c r="AQ15" s="235"/>
    </row>
    <row r="16" spans="1:43" x14ac:dyDescent="0.55000000000000004">
      <c r="A16" s="28" t="s">
        <v>162</v>
      </c>
      <c r="B16" s="22"/>
      <c r="C16" s="29"/>
      <c r="D16" s="245"/>
      <c r="E16" s="29"/>
      <c r="F16" s="245"/>
      <c r="G16" s="29"/>
      <c r="H16" s="245"/>
      <c r="I16" s="29"/>
      <c r="J16" s="35"/>
      <c r="K16" s="29"/>
      <c r="L16" s="245"/>
      <c r="M16" s="246"/>
      <c r="N16" s="245"/>
      <c r="O16" s="246"/>
      <c r="P16" s="245"/>
      <c r="Q16" s="246"/>
      <c r="R16" s="245"/>
      <c r="S16" s="246"/>
      <c r="T16" s="245"/>
      <c r="U16" s="246"/>
      <c r="V16" s="245"/>
      <c r="W16" s="246"/>
      <c r="X16" s="245"/>
      <c r="Y16" s="246"/>
      <c r="Z16" s="245"/>
      <c r="AA16" s="246"/>
      <c r="AB16" s="24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</row>
    <row r="17" spans="1:43" x14ac:dyDescent="0.55000000000000004">
      <c r="A17" s="247">
        <v>1</v>
      </c>
      <c r="B17" s="248" t="s">
        <v>162</v>
      </c>
      <c r="C17" s="243">
        <v>1913.4099999999999</v>
      </c>
      <c r="D17" s="244">
        <v>10362.6695660158</v>
      </c>
      <c r="E17" s="243">
        <v>2251.69</v>
      </c>
      <c r="F17" s="244">
        <v>12550.298751178299</v>
      </c>
      <c r="G17" s="243">
        <v>2518.7399999999998</v>
      </c>
      <c r="H17" s="244">
        <v>14002.4781557514</v>
      </c>
      <c r="I17" s="243">
        <v>2239.2399999999998</v>
      </c>
      <c r="J17" s="244">
        <v>12570.047746881999</v>
      </c>
      <c r="K17" s="243">
        <v>3312</v>
      </c>
      <c r="L17" s="244">
        <v>16335.38141856</v>
      </c>
      <c r="M17" s="243">
        <v>3180.63</v>
      </c>
      <c r="N17" s="244">
        <v>15955.863789629399</v>
      </c>
      <c r="O17" s="243">
        <v>6693.9</v>
      </c>
      <c r="P17" s="244">
        <v>33219.100747187993</v>
      </c>
      <c r="Q17" s="243">
        <v>5563.24</v>
      </c>
      <c r="R17" s="244">
        <v>27403.146676043998</v>
      </c>
      <c r="S17" s="243">
        <v>6124.01</v>
      </c>
      <c r="T17" s="244">
        <v>25619.966082478004</v>
      </c>
      <c r="U17" s="243">
        <v>4638.6499999999996</v>
      </c>
      <c r="V17" s="244">
        <v>19071.014132070995</v>
      </c>
      <c r="W17" s="243">
        <v>2679.1</v>
      </c>
      <c r="X17" s="244">
        <v>11108.504610043999</v>
      </c>
      <c r="Y17" s="243">
        <v>2749.44</v>
      </c>
      <c r="Z17" s="244">
        <v>11119.332950784001</v>
      </c>
      <c r="AA17" s="243">
        <v>15415.71</v>
      </c>
      <c r="AB17" s="244">
        <v>81776.73942801691</v>
      </c>
      <c r="AD17" s="4">
        <v>15415.71</v>
      </c>
      <c r="AE17" s="235">
        <v>81776.739428016896</v>
      </c>
      <c r="AF17" s="235">
        <v>10067.19</v>
      </c>
      <c r="AG17" s="235">
        <v>41298.851692898999</v>
      </c>
      <c r="AH17" s="235">
        <v>10067.190000000002</v>
      </c>
      <c r="AI17" s="235">
        <v>41298.851692898985</v>
      </c>
      <c r="AJ17" s="235"/>
      <c r="AK17" s="235"/>
      <c r="AL17" s="235"/>
      <c r="AM17" s="235"/>
      <c r="AN17" s="235"/>
      <c r="AO17" s="235"/>
      <c r="AP17" s="235"/>
      <c r="AQ17" s="235"/>
    </row>
    <row r="18" spans="1:43" x14ac:dyDescent="0.55000000000000004">
      <c r="A18" s="28" t="s">
        <v>265</v>
      </c>
      <c r="B18" s="22"/>
      <c r="C18" s="29"/>
      <c r="D18" s="245"/>
      <c r="E18" s="29"/>
      <c r="F18" s="245"/>
      <c r="G18" s="29"/>
      <c r="H18" s="245"/>
      <c r="I18" s="29"/>
      <c r="J18" s="245"/>
      <c r="K18" s="29"/>
      <c r="L18" s="245"/>
      <c r="M18" s="246"/>
      <c r="N18" s="245"/>
      <c r="O18" s="246"/>
      <c r="P18" s="245"/>
      <c r="Q18" s="246"/>
      <c r="R18" s="245"/>
      <c r="S18" s="246"/>
      <c r="T18" s="245"/>
      <c r="U18" s="246"/>
      <c r="V18" s="245"/>
      <c r="W18" s="246"/>
      <c r="X18" s="245"/>
      <c r="Y18" s="246"/>
      <c r="Z18" s="245"/>
      <c r="AA18" s="246"/>
      <c r="AB18" s="245"/>
      <c r="AE18" s="54"/>
      <c r="AF18" s="233"/>
      <c r="AG18" s="234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</row>
    <row r="19" spans="1:43" x14ac:dyDescent="0.55000000000000004">
      <c r="A19" s="30">
        <v>1</v>
      </c>
      <c r="B19" s="249" t="s">
        <v>265</v>
      </c>
      <c r="C19" s="32">
        <v>20996.36</v>
      </c>
      <c r="D19" s="43">
        <v>113746.2661449368</v>
      </c>
      <c r="E19" s="32">
        <v>20311.09</v>
      </c>
      <c r="F19" s="43">
        <v>113196.1217899363</v>
      </c>
      <c r="G19" s="32">
        <v>33593.360000000001</v>
      </c>
      <c r="H19" s="43">
        <v>186761.91509642961</v>
      </c>
      <c r="I19" s="32">
        <v>33469.729999999996</v>
      </c>
      <c r="J19" s="43">
        <v>187847.39841957649</v>
      </c>
      <c r="K19" s="32">
        <v>40130.449999999997</v>
      </c>
      <c r="L19" s="43">
        <v>197912.957052571</v>
      </c>
      <c r="M19" s="32">
        <v>31197.14</v>
      </c>
      <c r="N19" s="43">
        <v>156522.27379013319</v>
      </c>
      <c r="O19" s="32">
        <v>44122.53</v>
      </c>
      <c r="P19" s="43">
        <v>218935.70720648757</v>
      </c>
      <c r="Q19" s="32">
        <v>39751.370000000003</v>
      </c>
      <c r="R19" s="43">
        <v>195837.28575674701</v>
      </c>
      <c r="S19" s="32">
        <v>43030.77</v>
      </c>
      <c r="T19" s="43">
        <v>179988.67235040601</v>
      </c>
      <c r="U19" s="32">
        <v>43659.48</v>
      </c>
      <c r="V19" s="43">
        <v>179483.71937155921</v>
      </c>
      <c r="W19" s="32">
        <v>26017.329999999998</v>
      </c>
      <c r="X19" s="43">
        <v>107892.43547603719</v>
      </c>
      <c r="Y19" s="32">
        <v>23915.26</v>
      </c>
      <c r="Z19" s="43">
        <v>96694.470526760997</v>
      </c>
      <c r="AA19" s="243">
        <v>179698.13</v>
      </c>
      <c r="AB19" s="244">
        <v>955986.93229358341</v>
      </c>
      <c r="AD19" s="4">
        <v>179698.13</v>
      </c>
      <c r="AE19" s="59">
        <v>955986.93229358341</v>
      </c>
      <c r="AF19" s="55">
        <v>93592.069999999992</v>
      </c>
      <c r="AG19" s="55">
        <v>384070.62537435745</v>
      </c>
      <c r="AH19" s="235">
        <v>93592.07</v>
      </c>
      <c r="AI19" s="235">
        <v>384070.62537435745</v>
      </c>
      <c r="AJ19" s="235"/>
      <c r="AK19" s="235"/>
      <c r="AL19" s="235"/>
      <c r="AM19" s="235"/>
      <c r="AN19" s="235"/>
      <c r="AO19" s="235"/>
      <c r="AP19" s="235"/>
      <c r="AQ19" s="235"/>
    </row>
    <row r="20" spans="1:43" x14ac:dyDescent="0.55000000000000004">
      <c r="A20" s="28" t="s">
        <v>76</v>
      </c>
      <c r="B20" s="22"/>
      <c r="C20" s="29"/>
      <c r="D20" s="245"/>
      <c r="E20" s="29"/>
      <c r="F20" s="245"/>
      <c r="G20" s="29"/>
      <c r="H20" s="245"/>
      <c r="I20" s="29"/>
      <c r="J20" s="245"/>
      <c r="K20" s="29"/>
      <c r="L20" s="245"/>
      <c r="M20" s="246"/>
      <c r="N20" s="245"/>
      <c r="O20" s="246"/>
      <c r="P20" s="245"/>
      <c r="Q20" s="246"/>
      <c r="R20" s="245"/>
      <c r="S20" s="246"/>
      <c r="T20" s="245"/>
      <c r="U20" s="246"/>
      <c r="V20" s="245"/>
      <c r="W20" s="246"/>
      <c r="X20" s="245"/>
      <c r="Y20" s="246"/>
      <c r="Z20" s="245"/>
      <c r="AA20" s="246"/>
      <c r="AB20" s="245"/>
      <c r="AE20" s="56"/>
      <c r="AF20" s="57"/>
      <c r="AG20" s="57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</row>
    <row r="21" spans="1:43" x14ac:dyDescent="0.55000000000000004">
      <c r="A21" s="30">
        <v>1</v>
      </c>
      <c r="B21" s="249" t="s">
        <v>76</v>
      </c>
      <c r="C21" s="32">
        <v>8671.9500000000007</v>
      </c>
      <c r="D21" s="43">
        <v>46965.654168740999</v>
      </c>
      <c r="E21" s="32">
        <v>8691.98</v>
      </c>
      <c r="F21" s="43">
        <v>48446.698141958601</v>
      </c>
      <c r="G21" s="32">
        <v>10995.41</v>
      </c>
      <c r="H21" s="43">
        <v>61126.987437580101</v>
      </c>
      <c r="I21" s="32">
        <v>4695.6400000000003</v>
      </c>
      <c r="J21" s="43">
        <v>26359.130330902004</v>
      </c>
      <c r="K21" s="32">
        <v>10918.7</v>
      </c>
      <c r="L21" s="43">
        <v>53852.997915106003</v>
      </c>
      <c r="M21" s="32">
        <v>8020.26</v>
      </c>
      <c r="N21" s="43">
        <v>40234.222816678797</v>
      </c>
      <c r="O21" s="32">
        <v>27927.33</v>
      </c>
      <c r="P21" s="43">
        <v>138591.9701325036</v>
      </c>
      <c r="Q21" s="32">
        <v>17679.989999999998</v>
      </c>
      <c r="R21" s="43">
        <v>87087.26555046899</v>
      </c>
      <c r="S21" s="32">
        <v>25155.81</v>
      </c>
      <c r="T21" s="43">
        <v>105240.03046651802</v>
      </c>
      <c r="U21" s="32">
        <v>19990.379999999997</v>
      </c>
      <c r="V21" s="43">
        <v>82187.01981944518</v>
      </c>
      <c r="W21" s="32">
        <v>18587.940000000002</v>
      </c>
      <c r="X21" s="43">
        <v>77072.232160509608</v>
      </c>
      <c r="Y21" s="32">
        <v>12179.11</v>
      </c>
      <c r="Z21" s="43">
        <v>49254.9679695585</v>
      </c>
      <c r="AA21" s="243">
        <v>51993.939999999988</v>
      </c>
      <c r="AB21" s="244">
        <v>276985.69081096648</v>
      </c>
      <c r="AD21" s="4">
        <v>51993.94000000001</v>
      </c>
      <c r="AE21" s="56">
        <v>276985.69081096654</v>
      </c>
      <c r="AF21" s="57">
        <v>50757.43</v>
      </c>
      <c r="AG21" s="57">
        <v>208514.21994951327</v>
      </c>
      <c r="AH21" s="235">
        <v>50757.430000000022</v>
      </c>
      <c r="AI21" s="235">
        <v>208514.21994951332</v>
      </c>
      <c r="AJ21" s="235"/>
      <c r="AK21" s="235"/>
      <c r="AL21" s="235"/>
      <c r="AM21" s="235"/>
      <c r="AN21" s="235"/>
      <c r="AO21" s="235"/>
      <c r="AP21" s="235"/>
      <c r="AQ21" s="235"/>
    </row>
    <row r="22" spans="1:43" x14ac:dyDescent="0.55000000000000004">
      <c r="A22" s="28" t="s">
        <v>81</v>
      </c>
      <c r="B22" s="22"/>
      <c r="C22" s="29"/>
      <c r="D22" s="245"/>
      <c r="E22" s="29"/>
      <c r="F22" s="245"/>
      <c r="G22" s="29"/>
      <c r="H22" s="245"/>
      <c r="I22" s="29"/>
      <c r="J22" s="245"/>
      <c r="K22" s="29"/>
      <c r="L22" s="245"/>
      <c r="M22" s="246"/>
      <c r="N22" s="245"/>
      <c r="O22" s="246"/>
      <c r="P22" s="245"/>
      <c r="Q22" s="246"/>
      <c r="R22" s="245"/>
      <c r="S22" s="246"/>
      <c r="T22" s="245"/>
      <c r="U22" s="246"/>
      <c r="V22" s="245"/>
      <c r="W22" s="246"/>
      <c r="X22" s="245"/>
      <c r="Y22" s="246"/>
      <c r="Z22" s="245"/>
      <c r="AA22" s="246"/>
      <c r="AB22" s="245"/>
      <c r="AE22" s="56"/>
      <c r="AF22" s="57"/>
      <c r="AG22" s="57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</row>
    <row r="23" spans="1:43" x14ac:dyDescent="0.55000000000000004">
      <c r="A23" s="30">
        <v>1</v>
      </c>
      <c r="B23" s="249" t="s">
        <v>81</v>
      </c>
      <c r="C23" s="243">
        <v>7058.68</v>
      </c>
      <c r="D23" s="244">
        <v>38258.045599999998</v>
      </c>
      <c r="E23" s="243">
        <v>8512.25</v>
      </c>
      <c r="F23" s="244">
        <v>47413.232500000006</v>
      </c>
      <c r="G23" s="243">
        <v>8854.25</v>
      </c>
      <c r="H23" s="244">
        <v>49223.596802592503</v>
      </c>
      <c r="I23" s="243">
        <v>8419.07</v>
      </c>
      <c r="J23" s="244">
        <v>47260.7276952635</v>
      </c>
      <c r="K23" s="243">
        <v>9886.61</v>
      </c>
      <c r="L23" s="244">
        <v>48762.543866711807</v>
      </c>
      <c r="M23" s="243">
        <v>10235.48</v>
      </c>
      <c r="N23" s="244">
        <v>51347.036499522394</v>
      </c>
      <c r="O23" s="243">
        <v>19473.3</v>
      </c>
      <c r="P23" s="244">
        <v>96638.060709035984</v>
      </c>
      <c r="Q23" s="243">
        <v>18307.95</v>
      </c>
      <c r="R23" s="244">
        <v>90180.441467144992</v>
      </c>
      <c r="S23" s="243">
        <v>16734.71</v>
      </c>
      <c r="T23" s="244">
        <v>70010.124509938003</v>
      </c>
      <c r="U23" s="243">
        <v>15287.69</v>
      </c>
      <c r="V23" s="244">
        <v>62852.716207672594</v>
      </c>
      <c r="W23" s="243">
        <v>9465.7099999999991</v>
      </c>
      <c r="X23" s="244">
        <v>39248.211403956397</v>
      </c>
      <c r="Y23" s="243">
        <v>8256.3799999999992</v>
      </c>
      <c r="Z23" s="244">
        <v>33390.595244192999</v>
      </c>
      <c r="AA23" s="243">
        <v>52966.340000000004</v>
      </c>
      <c r="AB23" s="244">
        <v>282265.1829640902</v>
      </c>
      <c r="AD23" s="4">
        <v>52966.34</v>
      </c>
      <c r="AE23" s="56">
        <v>282265.18296409026</v>
      </c>
      <c r="AF23" s="57">
        <v>33009.78</v>
      </c>
      <c r="AG23" s="57">
        <v>135491.522855822</v>
      </c>
      <c r="AH23" s="235">
        <v>33009.779999999992</v>
      </c>
      <c r="AI23" s="235">
        <v>135491.52285582206</v>
      </c>
      <c r="AJ23" s="235"/>
      <c r="AK23" s="235"/>
      <c r="AL23" s="235"/>
      <c r="AM23" s="235"/>
      <c r="AN23" s="235"/>
      <c r="AO23" s="235"/>
      <c r="AP23" s="235"/>
      <c r="AQ23" s="235"/>
    </row>
    <row r="24" spans="1:43" x14ac:dyDescent="0.55000000000000004">
      <c r="A24" s="28" t="s">
        <v>169</v>
      </c>
      <c r="B24" s="22"/>
      <c r="C24" s="29"/>
      <c r="D24" s="245"/>
      <c r="E24" s="29"/>
      <c r="F24" s="245"/>
      <c r="G24" s="29"/>
      <c r="H24" s="245"/>
      <c r="I24" s="29"/>
      <c r="J24" s="245"/>
      <c r="K24" s="29"/>
      <c r="L24" s="245"/>
      <c r="M24" s="246"/>
      <c r="N24" s="245"/>
      <c r="O24" s="246"/>
      <c r="P24" s="245"/>
      <c r="Q24" s="246"/>
      <c r="R24" s="245"/>
      <c r="S24" s="246"/>
      <c r="T24" s="245"/>
      <c r="U24" s="246"/>
      <c r="V24" s="245"/>
      <c r="W24" s="246"/>
      <c r="X24" s="245"/>
      <c r="Y24" s="246"/>
      <c r="Z24" s="245"/>
      <c r="AA24" s="246"/>
      <c r="AB24" s="245"/>
      <c r="AE24" s="56"/>
      <c r="AF24" s="57"/>
      <c r="AG24" s="57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</row>
    <row r="25" spans="1:43" x14ac:dyDescent="0.55000000000000004">
      <c r="A25" s="30">
        <v>1</v>
      </c>
      <c r="B25" s="249" t="s">
        <v>169</v>
      </c>
      <c r="C25" s="32">
        <v>8667.0400000000009</v>
      </c>
      <c r="D25" s="43">
        <v>46975.356799999994</v>
      </c>
      <c r="E25" s="32">
        <v>9734.06</v>
      </c>
      <c r="F25" s="43">
        <v>54218.714200000002</v>
      </c>
      <c r="G25" s="32">
        <v>12853</v>
      </c>
      <c r="H25" s="43">
        <v>71462.679999999993</v>
      </c>
      <c r="I25" s="32">
        <v>13003.38</v>
      </c>
      <c r="J25" s="43">
        <v>72948.96179999999</v>
      </c>
      <c r="K25" s="32">
        <v>15010.59</v>
      </c>
      <c r="L25" s="43">
        <v>74002.208700000003</v>
      </c>
      <c r="M25" s="32">
        <v>14691.48</v>
      </c>
      <c r="N25" s="43">
        <v>73751.229599999991</v>
      </c>
      <c r="O25" s="32">
        <v>18284.95</v>
      </c>
      <c r="P25" s="43">
        <v>90693.351999999999</v>
      </c>
      <c r="Q25" s="32">
        <v>15742.01</v>
      </c>
      <c r="R25" s="43">
        <v>77608.109299999996</v>
      </c>
      <c r="S25" s="32">
        <v>15865.67</v>
      </c>
      <c r="T25" s="43">
        <v>66318.500599999999</v>
      </c>
      <c r="U25" s="32">
        <v>14867.09</v>
      </c>
      <c r="V25" s="43">
        <v>61103.7399</v>
      </c>
      <c r="W25" s="32">
        <v>10330.209999999999</v>
      </c>
      <c r="X25" s="43">
        <v>42870.371500000001</v>
      </c>
      <c r="Y25" s="32">
        <v>8170.18</v>
      </c>
      <c r="Z25" s="43">
        <v>33007.527199999997</v>
      </c>
      <c r="AA25" s="243">
        <v>73959.549999999988</v>
      </c>
      <c r="AB25" s="244">
        <v>393359.15109999996</v>
      </c>
      <c r="AD25" s="4">
        <v>73959.549999999988</v>
      </c>
      <c r="AE25" s="56">
        <v>393359.15110000002</v>
      </c>
      <c r="AF25" s="57">
        <v>33367.479999999996</v>
      </c>
      <c r="AG25" s="57">
        <v>136981.63860000001</v>
      </c>
      <c r="AH25" s="235">
        <v>33367.479999999996</v>
      </c>
      <c r="AI25" s="235">
        <v>136981.63860000012</v>
      </c>
      <c r="AJ25" s="235"/>
      <c r="AK25" s="235"/>
      <c r="AL25" s="235"/>
      <c r="AM25" s="235"/>
      <c r="AN25" s="235"/>
      <c r="AO25" s="235"/>
      <c r="AP25" s="235"/>
      <c r="AQ25" s="235"/>
    </row>
    <row r="26" spans="1:43" x14ac:dyDescent="0.55000000000000004">
      <c r="A26" s="28" t="s">
        <v>78</v>
      </c>
      <c r="B26" s="22"/>
      <c r="C26" s="29"/>
      <c r="D26" s="35"/>
      <c r="E26" s="29"/>
      <c r="F26" s="35"/>
      <c r="G26" s="29"/>
      <c r="H26" s="35"/>
      <c r="I26" s="29"/>
      <c r="J26" s="35"/>
      <c r="K26" s="29"/>
      <c r="L26" s="35"/>
      <c r="M26" s="24"/>
      <c r="N26" s="35"/>
      <c r="O26" s="24"/>
      <c r="P26" s="35"/>
      <c r="Q26" s="24"/>
      <c r="R26" s="35"/>
      <c r="S26" s="24"/>
      <c r="T26" s="35"/>
      <c r="U26" s="24"/>
      <c r="V26" s="35"/>
      <c r="W26" s="24"/>
      <c r="X26" s="35"/>
      <c r="Y26" s="24"/>
      <c r="Z26" s="35"/>
      <c r="AA26" s="246"/>
      <c r="AB26" s="245"/>
      <c r="AE26" s="56"/>
      <c r="AF26" s="57"/>
      <c r="AG26" s="57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</row>
    <row r="27" spans="1:43" x14ac:dyDescent="0.55000000000000004">
      <c r="A27" s="30">
        <v>1</v>
      </c>
      <c r="B27" s="249" t="s">
        <v>78</v>
      </c>
      <c r="C27" s="32">
        <v>66713.06</v>
      </c>
      <c r="D27" s="43">
        <v>361485.39928388258</v>
      </c>
      <c r="E27" s="32">
        <v>71880.639999999999</v>
      </c>
      <c r="F27" s="43">
        <v>400470.57275482884</v>
      </c>
      <c r="G27" s="32">
        <v>94626.61</v>
      </c>
      <c r="H27" s="43">
        <v>526101.45482775988</v>
      </c>
      <c r="I27" s="32">
        <v>91620.150000000009</v>
      </c>
      <c r="J27" s="43">
        <v>514094.98519783356</v>
      </c>
      <c r="K27" s="32">
        <v>116180.73</v>
      </c>
      <c r="L27" s="43">
        <v>572861.5681349464</v>
      </c>
      <c r="M27" s="32">
        <v>106527.41</v>
      </c>
      <c r="N27" s="43">
        <v>534641.267801143</v>
      </c>
      <c r="O27" s="32">
        <v>126895.52799999999</v>
      </c>
      <c r="P27" s="43">
        <v>629525.07143418258</v>
      </c>
      <c r="Q27" s="32">
        <v>117389.19</v>
      </c>
      <c r="R27" s="43">
        <v>578544.20000209298</v>
      </c>
      <c r="S27" s="32">
        <v>115506.90000000001</v>
      </c>
      <c r="T27" s="43">
        <v>482970.39219575201</v>
      </c>
      <c r="U27" s="32">
        <v>101319.15000000001</v>
      </c>
      <c r="V27" s="43">
        <v>416470.00805606984</v>
      </c>
      <c r="W27" s="32">
        <v>89918.39</v>
      </c>
      <c r="X27" s="43">
        <v>373049.69524714915</v>
      </c>
      <c r="Y27" s="32">
        <v>77137.16</v>
      </c>
      <c r="Z27" s="43">
        <v>311751.04239145701</v>
      </c>
      <c r="AA27" s="243">
        <v>547548.60000000009</v>
      </c>
      <c r="AB27" s="244">
        <v>2909655.2480003946</v>
      </c>
      <c r="AD27" s="4">
        <v>547548.6</v>
      </c>
      <c r="AE27" s="56">
        <v>2909655.2480003946</v>
      </c>
      <c r="AF27" s="57">
        <v>268374.7</v>
      </c>
      <c r="AG27" s="57">
        <v>1101270.7456946759</v>
      </c>
      <c r="AH27" s="235">
        <v>268374.69999999995</v>
      </c>
      <c r="AI27" s="235">
        <v>1101270.7456946759</v>
      </c>
      <c r="AJ27" s="235"/>
      <c r="AK27" s="235"/>
      <c r="AL27" s="235"/>
      <c r="AM27" s="235"/>
      <c r="AN27" s="235"/>
      <c r="AO27" s="235"/>
      <c r="AP27" s="235"/>
      <c r="AQ27" s="235"/>
    </row>
    <row r="28" spans="1:43" x14ac:dyDescent="0.55000000000000004">
      <c r="A28" s="28" t="s">
        <v>79</v>
      </c>
      <c r="B28" s="22"/>
      <c r="C28" s="29"/>
      <c r="D28" s="245"/>
      <c r="E28" s="29"/>
      <c r="F28" s="245"/>
      <c r="G28" s="29"/>
      <c r="H28" s="245"/>
      <c r="I28" s="29"/>
      <c r="J28" s="245"/>
      <c r="K28" s="29"/>
      <c r="L28" s="245"/>
      <c r="M28" s="246"/>
      <c r="N28" s="245"/>
      <c r="O28" s="246"/>
      <c r="P28" s="245"/>
      <c r="Q28" s="246"/>
      <c r="R28" s="245"/>
      <c r="S28" s="246"/>
      <c r="T28" s="245"/>
      <c r="U28" s="246"/>
      <c r="V28" s="245"/>
      <c r="W28" s="246"/>
      <c r="X28" s="245"/>
      <c r="Y28" s="246"/>
      <c r="Z28" s="245"/>
      <c r="AA28" s="246"/>
      <c r="AB28" s="245"/>
      <c r="AE28" s="56"/>
      <c r="AF28" s="57"/>
      <c r="AG28" s="57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</row>
    <row r="29" spans="1:43" x14ac:dyDescent="0.55000000000000004">
      <c r="A29" s="30">
        <v>1</v>
      </c>
      <c r="B29" s="249" t="s">
        <v>79</v>
      </c>
      <c r="C29" s="32">
        <v>3831.4</v>
      </c>
      <c r="D29" s="43">
        <v>20750.143552732003</v>
      </c>
      <c r="E29" s="32">
        <v>4241.3</v>
      </c>
      <c r="F29" s="43">
        <v>23639.835898091002</v>
      </c>
      <c r="G29" s="32">
        <v>6680.69</v>
      </c>
      <c r="H29" s="43">
        <v>37140.084244640901</v>
      </c>
      <c r="I29" s="32">
        <v>5247.77</v>
      </c>
      <c r="J29" s="43">
        <v>29458.530333798502</v>
      </c>
      <c r="K29" s="32">
        <v>7202.04</v>
      </c>
      <c r="L29" s="43">
        <v>35521.760383975197</v>
      </c>
      <c r="M29" s="32">
        <v>9375.07</v>
      </c>
      <c r="N29" s="43">
        <v>47030.726597636596</v>
      </c>
      <c r="O29" s="32">
        <v>14916.51</v>
      </c>
      <c r="P29" s="43">
        <v>74024.566917109201</v>
      </c>
      <c r="Q29" s="32">
        <v>13286</v>
      </c>
      <c r="R29" s="43">
        <v>65443.555686599997</v>
      </c>
      <c r="S29" s="32">
        <v>12426.49</v>
      </c>
      <c r="T29" s="43">
        <v>51986.566371421999</v>
      </c>
      <c r="U29" s="32">
        <v>10421.81</v>
      </c>
      <c r="V29" s="43">
        <v>42847.484891457396</v>
      </c>
      <c r="W29" s="32">
        <v>6964.73</v>
      </c>
      <c r="X29" s="43">
        <v>28878.255874253198</v>
      </c>
      <c r="Y29" s="32">
        <v>7272.89</v>
      </c>
      <c r="Z29" s="43">
        <v>29413.147922641503</v>
      </c>
      <c r="AA29" s="243">
        <v>36578.269999999997</v>
      </c>
      <c r="AB29" s="244">
        <v>193541.08101087419</v>
      </c>
      <c r="AD29" s="4">
        <v>36578.270000000004</v>
      </c>
      <c r="AE29" s="56">
        <v>193541.08101087419</v>
      </c>
      <c r="AF29" s="57">
        <v>24659.43</v>
      </c>
      <c r="AG29" s="57">
        <v>101138.8886883521</v>
      </c>
      <c r="AH29" s="235">
        <v>24659.430000000008</v>
      </c>
      <c r="AI29" s="235">
        <v>101138.88868835213</v>
      </c>
      <c r="AJ29" s="235"/>
      <c r="AK29" s="235"/>
      <c r="AL29" s="235"/>
      <c r="AM29" s="235"/>
      <c r="AN29" s="235"/>
      <c r="AO29" s="235"/>
      <c r="AP29" s="235"/>
      <c r="AQ29" s="235"/>
    </row>
    <row r="30" spans="1:43" x14ac:dyDescent="0.55000000000000004">
      <c r="A30" s="28" t="s">
        <v>175</v>
      </c>
      <c r="B30" s="22"/>
      <c r="C30" s="29"/>
      <c r="D30" s="245"/>
      <c r="E30" s="29"/>
      <c r="F30" s="245"/>
      <c r="G30" s="29"/>
      <c r="H30" s="245"/>
      <c r="I30" s="29"/>
      <c r="J30" s="245"/>
      <c r="K30" s="29"/>
      <c r="L30" s="245"/>
      <c r="M30" s="246"/>
      <c r="N30" s="245"/>
      <c r="O30" s="246"/>
      <c r="P30" s="245"/>
      <c r="Q30" s="246"/>
      <c r="R30" s="245"/>
      <c r="S30" s="246"/>
      <c r="T30" s="245"/>
      <c r="U30" s="246"/>
      <c r="V30" s="245"/>
      <c r="W30" s="246"/>
      <c r="X30" s="245"/>
      <c r="Y30" s="246"/>
      <c r="Z30" s="245"/>
      <c r="AA30" s="246"/>
      <c r="AB30" s="245"/>
      <c r="AE30" s="56"/>
      <c r="AF30" s="57"/>
      <c r="AG30" s="57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</row>
    <row r="31" spans="1:43" x14ac:dyDescent="0.55000000000000004">
      <c r="A31" s="30">
        <v>1</v>
      </c>
      <c r="B31" s="249" t="s">
        <v>175</v>
      </c>
      <c r="C31" s="32">
        <v>1226</v>
      </c>
      <c r="D31" s="43">
        <v>6639.7859778800002</v>
      </c>
      <c r="E31" s="32">
        <v>1620.7900000000373</v>
      </c>
      <c r="F31" s="43">
        <v>9033.836235415507</v>
      </c>
      <c r="G31" s="32">
        <v>1760.4899999999907</v>
      </c>
      <c r="H31" s="43">
        <v>9787.1248197188488</v>
      </c>
      <c r="I31" s="32">
        <v>1440.4400000000023</v>
      </c>
      <c r="J31" s="43">
        <v>8085.957546542013</v>
      </c>
      <c r="K31" s="32">
        <v>2411.359999999986</v>
      </c>
      <c r="L31" s="43">
        <v>11893.262481116732</v>
      </c>
      <c r="M31" s="32">
        <v>2004.1199999999953</v>
      </c>
      <c r="N31" s="43">
        <v>10053.815042325576</v>
      </c>
      <c r="O31" s="32">
        <v>4749.4000000000233</v>
      </c>
      <c r="P31" s="43">
        <v>23569.338814248113</v>
      </c>
      <c r="Q31" s="32">
        <v>3321.4799999999814</v>
      </c>
      <c r="R31" s="43">
        <v>16360.790406587907</v>
      </c>
      <c r="S31" s="32">
        <v>4242.320000000007</v>
      </c>
      <c r="T31" s="43">
        <v>17747.863656496029</v>
      </c>
      <c r="U31" s="32">
        <v>3029.5599999999977</v>
      </c>
      <c r="V31" s="43">
        <v>12455.516491642389</v>
      </c>
      <c r="W31" s="32">
        <v>3804.8800000000047</v>
      </c>
      <c r="X31" s="43">
        <v>15776.39021337922</v>
      </c>
      <c r="Y31" s="32">
        <v>1018.5</v>
      </c>
      <c r="Z31" s="43">
        <v>4119.0353709750007</v>
      </c>
      <c r="AA31" s="243">
        <v>10463.200000000012</v>
      </c>
      <c r="AB31" s="244">
        <v>55493.782102998674</v>
      </c>
      <c r="AD31" s="4">
        <v>10463.200000000012</v>
      </c>
      <c r="AE31" s="56">
        <v>55493.782102998681</v>
      </c>
      <c r="AF31" s="57">
        <v>7852.9400000000023</v>
      </c>
      <c r="AG31" s="57">
        <v>32350.942075996612</v>
      </c>
      <c r="AH31" s="235">
        <v>7852.9400000000023</v>
      </c>
      <c r="AI31" s="235">
        <v>32350.942075996623</v>
      </c>
      <c r="AJ31" s="235"/>
      <c r="AK31" s="235"/>
      <c r="AL31" s="235"/>
      <c r="AM31" s="235"/>
      <c r="AN31" s="235"/>
      <c r="AO31" s="235"/>
      <c r="AP31" s="235"/>
      <c r="AQ31" s="235"/>
    </row>
    <row r="32" spans="1:43" x14ac:dyDescent="0.55000000000000004">
      <c r="A32" s="28" t="s">
        <v>80</v>
      </c>
      <c r="B32" s="22"/>
      <c r="C32" s="29"/>
      <c r="D32" s="245"/>
      <c r="E32" s="29"/>
      <c r="F32" s="245"/>
      <c r="G32" s="29"/>
      <c r="H32" s="245"/>
      <c r="I32" s="29"/>
      <c r="J32" s="245"/>
      <c r="K32" s="29"/>
      <c r="L32" s="245"/>
      <c r="M32" s="246"/>
      <c r="N32" s="245"/>
      <c r="O32" s="246"/>
      <c r="P32" s="245"/>
      <c r="Q32" s="246"/>
      <c r="R32" s="245"/>
      <c r="S32" s="246"/>
      <c r="T32" s="245"/>
      <c r="U32" s="246"/>
      <c r="V32" s="245"/>
      <c r="W32" s="246"/>
      <c r="X32" s="245"/>
      <c r="Y32" s="246"/>
      <c r="Z32" s="245"/>
      <c r="AA32" s="246"/>
      <c r="AB32" s="245"/>
      <c r="AE32" s="5"/>
      <c r="AF32" s="5"/>
      <c r="AG32" s="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</row>
    <row r="33" spans="1:43" x14ac:dyDescent="0.55000000000000004">
      <c r="A33" s="30">
        <v>1</v>
      </c>
      <c r="B33" s="249" t="s">
        <v>80</v>
      </c>
      <c r="C33" s="32">
        <v>5949.58</v>
      </c>
      <c r="D33" s="43">
        <v>32245.651569280002</v>
      </c>
      <c r="E33" s="32">
        <v>6370.79</v>
      </c>
      <c r="F33" s="43">
        <v>35485.460435009998</v>
      </c>
      <c r="G33" s="32">
        <v>9334.39</v>
      </c>
      <c r="H33" s="43">
        <v>51898.906544229991</v>
      </c>
      <c r="I33" s="32">
        <v>8442.16</v>
      </c>
      <c r="J33" s="43">
        <v>47361.648176000002</v>
      </c>
      <c r="K33" s="32">
        <v>11102.66</v>
      </c>
      <c r="L33" s="43">
        <v>54739.253547199995</v>
      </c>
      <c r="M33" s="32">
        <v>10384.700000000001</v>
      </c>
      <c r="N33" s="43">
        <v>52126.807926399997</v>
      </c>
      <c r="O33" s="32">
        <v>14815.14</v>
      </c>
      <c r="P33" s="43">
        <v>73487.499771079994</v>
      </c>
      <c r="Q33" s="32">
        <v>10895.74</v>
      </c>
      <c r="R33" s="43">
        <v>53712.243940399996</v>
      </c>
      <c r="S33" s="32">
        <v>11300.01</v>
      </c>
      <c r="T33" s="43">
        <v>47236.094979599999</v>
      </c>
      <c r="U33" s="32">
        <v>10031.620000000001</v>
      </c>
      <c r="V33" s="43">
        <v>41230.545414680004</v>
      </c>
      <c r="W33" s="32">
        <v>9886.51</v>
      </c>
      <c r="X33" s="43">
        <v>41025.664792800002</v>
      </c>
      <c r="Y33" s="32">
        <v>9302.5400000000009</v>
      </c>
      <c r="Z33" s="43">
        <v>37582.13929685</v>
      </c>
      <c r="AA33" s="243">
        <v>51584.280000000006</v>
      </c>
      <c r="AB33" s="244">
        <v>273857.72819811996</v>
      </c>
      <c r="AD33" s="4">
        <v>51584.28</v>
      </c>
      <c r="AE33" s="5">
        <v>273857.72819811996</v>
      </c>
      <c r="AF33" s="5">
        <v>29220.670000000002</v>
      </c>
      <c r="AG33" s="5">
        <v>119838.34950433001</v>
      </c>
      <c r="AH33" s="235">
        <v>29220.669999999991</v>
      </c>
      <c r="AI33" s="235">
        <v>119838.34950433002</v>
      </c>
      <c r="AJ33" s="235"/>
      <c r="AK33" s="235"/>
      <c r="AL33" s="235"/>
      <c r="AM33" s="235"/>
      <c r="AN33" s="235"/>
      <c r="AO33" s="235"/>
      <c r="AP33" s="235"/>
      <c r="AQ33" s="235"/>
    </row>
    <row r="34" spans="1:43" x14ac:dyDescent="0.55000000000000004">
      <c r="A34" s="28" t="s">
        <v>86</v>
      </c>
      <c r="B34" s="22"/>
      <c r="C34" s="29"/>
      <c r="D34" s="245"/>
      <c r="E34" s="29"/>
      <c r="F34" s="245"/>
      <c r="G34" s="29"/>
      <c r="H34" s="245"/>
      <c r="I34" s="29"/>
      <c r="J34" s="245"/>
      <c r="K34" s="29"/>
      <c r="L34" s="245"/>
      <c r="M34" s="246"/>
      <c r="N34" s="245"/>
      <c r="O34" s="246"/>
      <c r="P34" s="245"/>
      <c r="Q34" s="246"/>
      <c r="R34" s="245"/>
      <c r="S34" s="246"/>
      <c r="T34" s="245"/>
      <c r="U34" s="246"/>
      <c r="V34" s="245"/>
      <c r="W34" s="246"/>
      <c r="X34" s="245"/>
      <c r="Y34" s="246"/>
      <c r="Z34" s="245"/>
      <c r="AA34" s="246"/>
      <c r="AB34" s="245"/>
      <c r="AE34" s="54"/>
      <c r="AF34" s="233"/>
      <c r="AG34" s="234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</row>
    <row r="35" spans="1:43" x14ac:dyDescent="0.55000000000000004">
      <c r="A35" s="30">
        <v>1</v>
      </c>
      <c r="B35" s="249" t="s">
        <v>86</v>
      </c>
      <c r="C35" s="32">
        <v>45563.21</v>
      </c>
      <c r="D35" s="43">
        <v>246862.27454481978</v>
      </c>
      <c r="E35" s="32">
        <v>39001.25</v>
      </c>
      <c r="F35" s="43">
        <v>217325.76760423751</v>
      </c>
      <c r="G35" s="32">
        <v>46210.17</v>
      </c>
      <c r="H35" s="43">
        <v>256907.76541472372</v>
      </c>
      <c r="I35" s="32">
        <v>52781.32</v>
      </c>
      <c r="J35" s="43">
        <v>296207.84467242594</v>
      </c>
      <c r="K35" s="32">
        <v>67922.14</v>
      </c>
      <c r="L35" s="43">
        <v>334931.39977981319</v>
      </c>
      <c r="M35" s="32">
        <v>49896.259999999995</v>
      </c>
      <c r="N35" s="43">
        <v>250370.56618887876</v>
      </c>
      <c r="O35" s="32">
        <v>76979.540000000008</v>
      </c>
      <c r="P35" s="43">
        <v>381934.65409405687</v>
      </c>
      <c r="Q35" s="32">
        <v>64061.03</v>
      </c>
      <c r="R35" s="43">
        <v>315661.12638219295</v>
      </c>
      <c r="S35" s="32">
        <v>57304.460000000006</v>
      </c>
      <c r="T35" s="43">
        <v>239669.90759298796</v>
      </c>
      <c r="U35" s="32">
        <v>56120.92</v>
      </c>
      <c r="V35" s="43">
        <v>230699.37613365683</v>
      </c>
      <c r="W35" s="32">
        <v>50384.800000000003</v>
      </c>
      <c r="X35" s="43">
        <v>208989.89197415198</v>
      </c>
      <c r="Y35" s="32">
        <v>38191.47</v>
      </c>
      <c r="Z35" s="43">
        <v>154385.14162415452</v>
      </c>
      <c r="AA35" s="243">
        <v>301374.35000000003</v>
      </c>
      <c r="AB35" s="244">
        <v>1602605.6182048987</v>
      </c>
      <c r="AD35" s="4">
        <v>301374.34999999998</v>
      </c>
      <c r="AE35" s="59">
        <v>1602605.6182048989</v>
      </c>
      <c r="AF35" s="55">
        <v>144697.19</v>
      </c>
      <c r="AG35" s="55">
        <v>594074.4097319633</v>
      </c>
      <c r="AH35" s="235">
        <v>144697.18999999994</v>
      </c>
      <c r="AI35" s="235">
        <v>594074.40973196365</v>
      </c>
      <c r="AJ35" s="235"/>
      <c r="AK35" s="235"/>
      <c r="AL35" s="235"/>
      <c r="AM35" s="235"/>
      <c r="AN35" s="235"/>
      <c r="AO35" s="235"/>
      <c r="AP35" s="235"/>
      <c r="AQ35" s="235"/>
    </row>
    <row r="36" spans="1:43" x14ac:dyDescent="0.55000000000000004">
      <c r="A36" s="28" t="s">
        <v>214</v>
      </c>
      <c r="B36" s="22"/>
      <c r="C36" s="29"/>
      <c r="D36" s="245"/>
      <c r="E36" s="29"/>
      <c r="F36" s="245"/>
      <c r="G36" s="29"/>
      <c r="H36" s="245"/>
      <c r="I36" s="29"/>
      <c r="J36" s="245"/>
      <c r="K36" s="29"/>
      <c r="L36" s="245"/>
      <c r="M36" s="246"/>
      <c r="N36" s="245"/>
      <c r="O36" s="246"/>
      <c r="P36" s="245"/>
      <c r="Q36" s="246"/>
      <c r="R36" s="245"/>
      <c r="S36" s="246"/>
      <c r="T36" s="245"/>
      <c r="U36" s="246"/>
      <c r="V36" s="245"/>
      <c r="W36" s="246"/>
      <c r="X36" s="245"/>
      <c r="Y36" s="246"/>
      <c r="Z36" s="245"/>
      <c r="AA36" s="246"/>
      <c r="AB36" s="245"/>
      <c r="AE36" s="56"/>
      <c r="AF36" s="57"/>
      <c r="AG36" s="57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</row>
    <row r="37" spans="1:43" x14ac:dyDescent="0.55000000000000004">
      <c r="A37" s="30">
        <v>1</v>
      </c>
      <c r="B37" s="249" t="s">
        <v>214</v>
      </c>
      <c r="C37" s="32">
        <v>4292</v>
      </c>
      <c r="D37" s="43">
        <v>23262.639999999999</v>
      </c>
      <c r="E37" s="32">
        <v>2845</v>
      </c>
      <c r="F37" s="43">
        <v>15846.650000000001</v>
      </c>
      <c r="G37" s="32">
        <v>2817</v>
      </c>
      <c r="H37" s="43">
        <v>15662.519999999999</v>
      </c>
      <c r="I37" s="32">
        <v>6715</v>
      </c>
      <c r="J37" s="43">
        <v>37671.15</v>
      </c>
      <c r="K37" s="32">
        <v>8209</v>
      </c>
      <c r="L37" s="43">
        <v>40470.369999999995</v>
      </c>
      <c r="M37" s="32">
        <v>5500</v>
      </c>
      <c r="N37" s="43">
        <v>27609.999999999996</v>
      </c>
      <c r="O37" s="32">
        <v>8857</v>
      </c>
      <c r="P37" s="43">
        <v>43930.719999999994</v>
      </c>
      <c r="Q37" s="32">
        <v>7084</v>
      </c>
      <c r="R37" s="43">
        <v>34924.120000000003</v>
      </c>
      <c r="S37" s="32">
        <v>6463</v>
      </c>
      <c r="T37" s="43">
        <v>27015.34</v>
      </c>
      <c r="U37" s="32">
        <v>5539</v>
      </c>
      <c r="V37" s="43">
        <v>22765.290000000005</v>
      </c>
      <c r="W37" s="32">
        <v>6731</v>
      </c>
      <c r="X37" s="43">
        <v>27933.650000000005</v>
      </c>
      <c r="Y37" s="32">
        <v>905</v>
      </c>
      <c r="Z37" s="43">
        <v>3656.2000000000003</v>
      </c>
      <c r="AA37" s="243">
        <v>30378</v>
      </c>
      <c r="AB37" s="244">
        <v>160523.33000000002</v>
      </c>
      <c r="AD37" s="4">
        <v>30378</v>
      </c>
      <c r="AE37" s="56">
        <v>160523.32999999999</v>
      </c>
      <c r="AF37" s="57">
        <v>13175</v>
      </c>
      <c r="AG37" s="57">
        <v>54355.140000000007</v>
      </c>
      <c r="AH37" s="235">
        <v>13175</v>
      </c>
      <c r="AI37" s="235">
        <v>54355.139999999985</v>
      </c>
      <c r="AJ37" s="235"/>
      <c r="AK37" s="235"/>
      <c r="AL37" s="235"/>
      <c r="AM37" s="235"/>
      <c r="AN37" s="235"/>
      <c r="AO37" s="235"/>
      <c r="AP37" s="235"/>
      <c r="AQ37" s="235"/>
    </row>
    <row r="38" spans="1:43" x14ac:dyDescent="0.55000000000000004">
      <c r="A38" s="28" t="s">
        <v>217</v>
      </c>
      <c r="B38" s="22"/>
      <c r="C38" s="29"/>
      <c r="D38" s="245"/>
      <c r="E38" s="29"/>
      <c r="F38" s="245"/>
      <c r="G38" s="29"/>
      <c r="H38" s="245"/>
      <c r="I38" s="29"/>
      <c r="J38" s="245"/>
      <c r="K38" s="29"/>
      <c r="L38" s="245"/>
      <c r="M38" s="246"/>
      <c r="N38" s="245"/>
      <c r="O38" s="246"/>
      <c r="P38" s="245"/>
      <c r="Q38" s="246"/>
      <c r="R38" s="245"/>
      <c r="S38" s="246"/>
      <c r="T38" s="245"/>
      <c r="U38" s="246"/>
      <c r="V38" s="245"/>
      <c r="W38" s="246"/>
      <c r="X38" s="245"/>
      <c r="Y38" s="246"/>
      <c r="Z38" s="245"/>
      <c r="AA38" s="246"/>
      <c r="AB38" s="245"/>
      <c r="AE38" s="56"/>
      <c r="AF38" s="57"/>
      <c r="AG38" s="57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</row>
    <row r="39" spans="1:43" x14ac:dyDescent="0.55000000000000004">
      <c r="A39" s="30">
        <v>1</v>
      </c>
      <c r="B39" s="249" t="s">
        <v>217</v>
      </c>
      <c r="C39" s="32">
        <v>1189</v>
      </c>
      <c r="D39" s="43">
        <v>6444.38</v>
      </c>
      <c r="E39" s="32">
        <v>611</v>
      </c>
      <c r="F39" s="43">
        <v>3403.27</v>
      </c>
      <c r="G39" s="32">
        <v>806</v>
      </c>
      <c r="H39" s="43">
        <v>4481.3599999999997</v>
      </c>
      <c r="I39" s="32">
        <v>507</v>
      </c>
      <c r="J39" s="43">
        <v>2844.27</v>
      </c>
      <c r="K39" s="32">
        <v>799</v>
      </c>
      <c r="L39" s="43">
        <v>3939.0699999999997</v>
      </c>
      <c r="M39" s="32">
        <v>481</v>
      </c>
      <c r="N39" s="43">
        <v>2414.62</v>
      </c>
      <c r="O39" s="32">
        <v>536</v>
      </c>
      <c r="P39" s="43">
        <v>2658.56</v>
      </c>
      <c r="Q39" s="32">
        <v>511</v>
      </c>
      <c r="R39" s="43">
        <v>2519.23</v>
      </c>
      <c r="S39" s="32">
        <v>376</v>
      </c>
      <c r="T39" s="43">
        <v>1571.6799999999998</v>
      </c>
      <c r="U39" s="32">
        <v>385</v>
      </c>
      <c r="V39" s="43">
        <v>1582.3500000000001</v>
      </c>
      <c r="W39" s="32">
        <v>681</v>
      </c>
      <c r="X39" s="43">
        <v>2826.15</v>
      </c>
      <c r="Y39" s="32">
        <v>181</v>
      </c>
      <c r="Z39" s="43">
        <v>731.24</v>
      </c>
      <c r="AA39" s="243">
        <v>4393</v>
      </c>
      <c r="AB39" s="244">
        <v>23526.97</v>
      </c>
      <c r="AD39" s="4">
        <v>4393</v>
      </c>
      <c r="AE39" s="56">
        <v>23526.969999999998</v>
      </c>
      <c r="AF39" s="57">
        <v>1247</v>
      </c>
      <c r="AG39" s="57">
        <v>4410.5</v>
      </c>
      <c r="AH39" s="235">
        <v>1247</v>
      </c>
      <c r="AI39" s="235">
        <v>4410.4999999999964</v>
      </c>
      <c r="AJ39" s="235"/>
      <c r="AK39" s="235"/>
      <c r="AL39" s="235"/>
      <c r="AM39" s="235"/>
      <c r="AN39" s="235"/>
      <c r="AO39" s="235"/>
      <c r="AP39" s="235"/>
      <c r="AQ39" s="235"/>
    </row>
    <row r="40" spans="1:43" x14ac:dyDescent="0.55000000000000004">
      <c r="A40" s="28" t="s">
        <v>220</v>
      </c>
      <c r="B40" s="22"/>
      <c r="C40" s="29"/>
      <c r="D40" s="245"/>
      <c r="E40" s="29"/>
      <c r="F40" s="245"/>
      <c r="G40" s="29"/>
      <c r="H40" s="245"/>
      <c r="I40" s="29"/>
      <c r="J40" s="245"/>
      <c r="K40" s="29"/>
      <c r="L40" s="245"/>
      <c r="M40" s="246"/>
      <c r="N40" s="245"/>
      <c r="O40" s="246"/>
      <c r="P40" s="245"/>
      <c r="Q40" s="246"/>
      <c r="R40" s="245"/>
      <c r="S40" s="246"/>
      <c r="T40" s="245"/>
      <c r="U40" s="246"/>
      <c r="V40" s="245"/>
      <c r="W40" s="246"/>
      <c r="X40" s="245"/>
      <c r="Y40" s="246"/>
      <c r="Z40" s="245"/>
      <c r="AA40" s="246"/>
      <c r="AB40" s="245"/>
      <c r="AE40" s="56"/>
      <c r="AF40" s="57"/>
      <c r="AG40" s="57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</row>
    <row r="41" spans="1:43" x14ac:dyDescent="0.55000000000000004">
      <c r="A41" s="30">
        <v>1</v>
      </c>
      <c r="B41" s="249" t="s">
        <v>220</v>
      </c>
      <c r="C41" s="32">
        <v>10075.9</v>
      </c>
      <c r="D41" s="43">
        <v>54611.377999999997</v>
      </c>
      <c r="E41" s="32">
        <v>11041.26</v>
      </c>
      <c r="F41" s="43">
        <v>61499.818200000002</v>
      </c>
      <c r="G41" s="32">
        <v>14166.58</v>
      </c>
      <c r="H41" s="43">
        <v>78766.184799999988</v>
      </c>
      <c r="I41" s="32">
        <v>13100.01</v>
      </c>
      <c r="J41" s="43">
        <v>73491.056100000002</v>
      </c>
      <c r="K41" s="32">
        <v>17219.900000000001</v>
      </c>
      <c r="L41" s="43">
        <v>84894.107000000004</v>
      </c>
      <c r="M41" s="32">
        <v>15600.54</v>
      </c>
      <c r="N41" s="43">
        <v>78314.710800000001</v>
      </c>
      <c r="O41" s="32">
        <v>16996.25</v>
      </c>
      <c r="P41" s="43">
        <v>84301.4</v>
      </c>
      <c r="Q41" s="32">
        <v>17139.080000000002</v>
      </c>
      <c r="R41" s="43">
        <v>84495.664400000009</v>
      </c>
      <c r="S41" s="32">
        <v>12526.87</v>
      </c>
      <c r="T41" s="43">
        <v>52362.316599999998</v>
      </c>
      <c r="U41" s="32">
        <v>13942.17</v>
      </c>
      <c r="V41" s="43">
        <v>57302.318700000003</v>
      </c>
      <c r="W41" s="32">
        <v>10387.39</v>
      </c>
      <c r="X41" s="43">
        <v>43107.6685</v>
      </c>
      <c r="Y41" s="32">
        <v>11665.83</v>
      </c>
      <c r="Z41" s="43">
        <v>47129.953200000004</v>
      </c>
      <c r="AA41" s="243">
        <v>81204.19</v>
      </c>
      <c r="AB41" s="244">
        <v>431577.25489999994</v>
      </c>
      <c r="AD41" s="4">
        <v>81204.19</v>
      </c>
      <c r="AE41" s="56">
        <v>431577.2549</v>
      </c>
      <c r="AF41" s="57">
        <v>35995.39</v>
      </c>
      <c r="AG41" s="57">
        <v>147539.94040000002</v>
      </c>
      <c r="AH41" s="235">
        <v>35995.39</v>
      </c>
      <c r="AI41" s="235">
        <v>147539.94040000008</v>
      </c>
      <c r="AJ41" s="235"/>
      <c r="AK41" s="235"/>
      <c r="AL41" s="235"/>
      <c r="AM41" s="235"/>
      <c r="AN41" s="235"/>
      <c r="AO41" s="235"/>
      <c r="AP41" s="235"/>
      <c r="AQ41" s="235"/>
    </row>
    <row r="42" spans="1:43" x14ac:dyDescent="0.55000000000000004">
      <c r="A42" s="28" t="s">
        <v>222</v>
      </c>
      <c r="B42" s="22"/>
      <c r="C42" s="29"/>
      <c r="D42" s="245"/>
      <c r="E42" s="29"/>
      <c r="F42" s="245"/>
      <c r="G42" s="29"/>
      <c r="H42" s="245"/>
      <c r="I42" s="29"/>
      <c r="J42" s="245"/>
      <c r="K42" s="29"/>
      <c r="L42" s="245"/>
      <c r="M42" s="246"/>
      <c r="N42" s="245"/>
      <c r="O42" s="246"/>
      <c r="P42" s="245"/>
      <c r="Q42" s="246"/>
      <c r="R42" s="245"/>
      <c r="S42" s="246"/>
      <c r="T42" s="245"/>
      <c r="U42" s="246"/>
      <c r="V42" s="245"/>
      <c r="W42" s="246"/>
      <c r="X42" s="245"/>
      <c r="Y42" s="246"/>
      <c r="Z42" s="245"/>
      <c r="AA42" s="246"/>
      <c r="AB42" s="245"/>
      <c r="AE42" s="56"/>
      <c r="AF42" s="57"/>
      <c r="AG42" s="57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</row>
    <row r="43" spans="1:43" x14ac:dyDescent="0.55000000000000004">
      <c r="A43" s="30">
        <v>1</v>
      </c>
      <c r="B43" s="249" t="s">
        <v>222</v>
      </c>
      <c r="C43" s="32">
        <v>32058.520000000004</v>
      </c>
      <c r="D43" s="43">
        <v>173651.40531647758</v>
      </c>
      <c r="E43" s="32">
        <v>31123.18</v>
      </c>
      <c r="F43" s="43">
        <v>173456.00399994262</v>
      </c>
      <c r="G43" s="32">
        <v>34245.81</v>
      </c>
      <c r="H43" s="43">
        <v>190386.43510252409</v>
      </c>
      <c r="I43" s="32">
        <v>39008.620000000003</v>
      </c>
      <c r="J43" s="43">
        <v>218950.739644891</v>
      </c>
      <c r="K43" s="32">
        <v>41162.480000000003</v>
      </c>
      <c r="L43" s="43">
        <v>203003.3332081424</v>
      </c>
      <c r="M43" s="32">
        <v>36757.379999999997</v>
      </c>
      <c r="N43" s="43">
        <v>184412.19914054437</v>
      </c>
      <c r="O43" s="32">
        <v>48173.86</v>
      </c>
      <c r="P43" s="43">
        <v>239047.03178907119</v>
      </c>
      <c r="Q43" s="32">
        <v>43971.130000000005</v>
      </c>
      <c r="R43" s="43">
        <v>216631.27545800302</v>
      </c>
      <c r="S43" s="32">
        <v>44989.69</v>
      </c>
      <c r="T43" s="43">
        <v>188191.27700838202</v>
      </c>
      <c r="U43" s="32">
        <v>41953.479999999996</v>
      </c>
      <c r="V43" s="43">
        <v>172474.0442103192</v>
      </c>
      <c r="W43" s="32">
        <v>36603.4</v>
      </c>
      <c r="X43" s="43">
        <v>151800.631869256</v>
      </c>
      <c r="Y43" s="32">
        <v>30436.34</v>
      </c>
      <c r="Z43" s="43">
        <v>123086.535213499</v>
      </c>
      <c r="AA43" s="243">
        <v>214355.99</v>
      </c>
      <c r="AB43" s="244">
        <v>1143860.116412522</v>
      </c>
      <c r="AD43" s="4">
        <v>214355.99000000002</v>
      </c>
      <c r="AE43" s="56">
        <v>1143860.116412522</v>
      </c>
      <c r="AF43" s="57">
        <v>108993.22</v>
      </c>
      <c r="AG43" s="57">
        <v>447361.21129307419</v>
      </c>
      <c r="AH43" s="235">
        <v>108993.22000000003</v>
      </c>
      <c r="AI43" s="235">
        <v>447361.21129307407</v>
      </c>
      <c r="AJ43" s="235"/>
      <c r="AK43" s="235"/>
      <c r="AL43" s="235"/>
      <c r="AM43" s="235"/>
      <c r="AN43" s="235"/>
      <c r="AO43" s="235"/>
      <c r="AP43" s="235"/>
      <c r="AQ43" s="235"/>
    </row>
    <row r="44" spans="1:43" x14ac:dyDescent="0.55000000000000004">
      <c r="A44" s="28" t="s">
        <v>231</v>
      </c>
      <c r="B44" s="22"/>
      <c r="C44" s="29"/>
      <c r="D44" s="245"/>
      <c r="E44" s="29"/>
      <c r="F44" s="245"/>
      <c r="G44" s="29"/>
      <c r="H44" s="245"/>
      <c r="I44" s="29"/>
      <c r="J44" s="245"/>
      <c r="K44" s="29"/>
      <c r="L44" s="245"/>
      <c r="M44" s="246"/>
      <c r="N44" s="245"/>
      <c r="O44" s="246"/>
      <c r="P44" s="245"/>
      <c r="Q44" s="246"/>
      <c r="R44" s="245"/>
      <c r="S44" s="246"/>
      <c r="T44" s="245"/>
      <c r="U44" s="246"/>
      <c r="V44" s="245"/>
      <c r="W44" s="246"/>
      <c r="X44" s="245"/>
      <c r="Y44" s="246"/>
      <c r="Z44" s="245"/>
      <c r="AA44" s="246"/>
      <c r="AB44" s="245"/>
      <c r="AE44" s="56"/>
      <c r="AF44" s="57"/>
      <c r="AG44" s="57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</row>
    <row r="45" spans="1:43" x14ac:dyDescent="0.55000000000000004">
      <c r="A45" s="30">
        <v>1</v>
      </c>
      <c r="B45" s="249" t="s">
        <v>231</v>
      </c>
      <c r="C45" s="32">
        <v>24854.999999999996</v>
      </c>
      <c r="D45" s="43">
        <v>134688.74814851998</v>
      </c>
      <c r="E45" s="32">
        <v>16064</v>
      </c>
      <c r="F45" s="43">
        <v>89489.193974980008</v>
      </c>
      <c r="G45" s="32">
        <v>11622</v>
      </c>
      <c r="H45" s="43">
        <v>64616.248574400001</v>
      </c>
      <c r="I45" s="32">
        <v>13933.000000000005</v>
      </c>
      <c r="J45" s="43">
        <v>78180.155914800038</v>
      </c>
      <c r="K45" s="32">
        <v>15045</v>
      </c>
      <c r="L45" s="43">
        <v>74185.57331172</v>
      </c>
      <c r="M45" s="32">
        <v>8206.9999999999909</v>
      </c>
      <c r="N45" s="43">
        <v>41183.463213499956</v>
      </c>
      <c r="O45" s="32">
        <v>19921.000000000004</v>
      </c>
      <c r="P45" s="43">
        <v>98826.805687720014</v>
      </c>
      <c r="Q45" s="32">
        <v>25007</v>
      </c>
      <c r="R45" s="43">
        <v>123255.5334013</v>
      </c>
      <c r="S45" s="32">
        <v>19648</v>
      </c>
      <c r="T45" s="43">
        <v>82142.405475599997</v>
      </c>
      <c r="U45" s="32">
        <v>22258.999999999989</v>
      </c>
      <c r="V45" s="43">
        <v>91491.168570579961</v>
      </c>
      <c r="W45" s="32">
        <v>34680.000000000022</v>
      </c>
      <c r="X45" s="43">
        <v>143897.10628772009</v>
      </c>
      <c r="Y45" s="32">
        <v>12454.999999999989</v>
      </c>
      <c r="Z45" s="43">
        <v>50332.298601049959</v>
      </c>
      <c r="AA45" s="243">
        <v>89726</v>
      </c>
      <c r="AB45" s="244">
        <v>482343.38313791994</v>
      </c>
      <c r="AD45" s="4">
        <v>89725.999999999985</v>
      </c>
      <c r="AE45" s="56">
        <v>482343.38313791994</v>
      </c>
      <c r="AF45" s="57">
        <v>69394</v>
      </c>
      <c r="AG45" s="57">
        <v>285720.57345935004</v>
      </c>
      <c r="AH45" s="235">
        <v>69394</v>
      </c>
      <c r="AI45" s="235">
        <v>285720.57345935004</v>
      </c>
      <c r="AJ45" s="235"/>
      <c r="AK45" s="235"/>
      <c r="AL45" s="235"/>
      <c r="AM45" s="235"/>
      <c r="AN45" s="235"/>
      <c r="AO45" s="235"/>
      <c r="AP45" s="235"/>
      <c r="AQ45" s="235"/>
    </row>
    <row r="46" spans="1:43" x14ac:dyDescent="0.55000000000000004">
      <c r="A46" s="28" t="s">
        <v>266</v>
      </c>
      <c r="B46" s="22"/>
      <c r="C46" s="250"/>
      <c r="D46" s="251"/>
      <c r="E46" s="250"/>
      <c r="F46" s="251"/>
      <c r="G46" s="250"/>
      <c r="H46" s="251"/>
      <c r="I46" s="250"/>
      <c r="J46" s="251"/>
      <c r="K46" s="250"/>
      <c r="L46" s="251"/>
      <c r="M46" s="252"/>
      <c r="N46" s="251"/>
      <c r="O46" s="252"/>
      <c r="P46" s="251"/>
      <c r="Q46" s="252"/>
      <c r="R46" s="251"/>
      <c r="S46" s="252"/>
      <c r="T46" s="251"/>
      <c r="U46" s="252"/>
      <c r="V46" s="251"/>
      <c r="W46" s="252"/>
      <c r="X46" s="251"/>
      <c r="Y46" s="252"/>
      <c r="Z46" s="251"/>
      <c r="AA46" s="252"/>
      <c r="AB46" s="251"/>
      <c r="AE46" s="56"/>
      <c r="AF46" s="57"/>
      <c r="AG46" s="57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</row>
    <row r="47" spans="1:43" x14ac:dyDescent="0.55000000000000004">
      <c r="A47" s="30">
        <v>1</v>
      </c>
      <c r="B47" s="249" t="s">
        <v>267</v>
      </c>
      <c r="C47" s="32">
        <v>810</v>
      </c>
      <c r="D47" s="43">
        <v>4390.2</v>
      </c>
      <c r="E47" s="32">
        <v>761</v>
      </c>
      <c r="F47" s="43">
        <v>4238.7700000000004</v>
      </c>
      <c r="G47" s="32">
        <v>942</v>
      </c>
      <c r="H47" s="43">
        <v>5237.5199999999995</v>
      </c>
      <c r="I47" s="32">
        <v>2052</v>
      </c>
      <c r="J47" s="43">
        <v>11511.720000000001</v>
      </c>
      <c r="K47" s="32">
        <v>2791</v>
      </c>
      <c r="L47" s="43">
        <v>13759.63</v>
      </c>
      <c r="M47" s="32">
        <v>1939</v>
      </c>
      <c r="N47" s="43">
        <v>9733.7799999999988</v>
      </c>
      <c r="O47" s="32">
        <v>2496</v>
      </c>
      <c r="P47" s="43">
        <v>12380.16</v>
      </c>
      <c r="Q47" s="32">
        <v>2210</v>
      </c>
      <c r="R47" s="43">
        <v>10895.3</v>
      </c>
      <c r="S47" s="32">
        <v>1535</v>
      </c>
      <c r="T47" s="43">
        <v>6416.2999999999993</v>
      </c>
      <c r="U47" s="32">
        <v>2012</v>
      </c>
      <c r="V47" s="43">
        <v>8269.3200000000015</v>
      </c>
      <c r="W47" s="32">
        <v>2330</v>
      </c>
      <c r="X47" s="43">
        <v>9669.5</v>
      </c>
      <c r="Y47" s="32">
        <v>435</v>
      </c>
      <c r="Z47" s="43">
        <v>1757.4</v>
      </c>
      <c r="AA47" s="243">
        <v>9295</v>
      </c>
      <c r="AB47" s="244">
        <v>48871.619999999995</v>
      </c>
      <c r="AD47" s="4">
        <v>9295</v>
      </c>
      <c r="AE47" s="56">
        <v>48871.62</v>
      </c>
      <c r="AF47" s="57">
        <v>4777</v>
      </c>
      <c r="AG47" s="57">
        <v>19696.22</v>
      </c>
      <c r="AH47" s="235">
        <v>4777</v>
      </c>
      <c r="AI47" s="235">
        <v>19696.22</v>
      </c>
      <c r="AJ47" s="235"/>
      <c r="AK47" s="235"/>
      <c r="AL47" s="235"/>
      <c r="AM47" s="235"/>
      <c r="AN47" s="235"/>
      <c r="AO47" s="235"/>
      <c r="AP47" s="235"/>
      <c r="AQ47" s="235"/>
    </row>
    <row r="48" spans="1:43" s="172" customFormat="1" x14ac:dyDescent="0.55000000000000004">
      <c r="A48" s="199" t="s">
        <v>16</v>
      </c>
      <c r="B48" s="190"/>
      <c r="C48" s="210"/>
      <c r="D48" s="211"/>
      <c r="E48" s="210"/>
      <c r="F48" s="211"/>
      <c r="G48" s="210"/>
      <c r="H48" s="211"/>
      <c r="I48" s="210"/>
      <c r="J48" s="211"/>
      <c r="K48" s="210"/>
      <c r="L48" s="211"/>
      <c r="M48" s="212"/>
      <c r="N48" s="211"/>
      <c r="O48" s="212"/>
      <c r="P48" s="211"/>
      <c r="Q48" s="212"/>
      <c r="R48" s="211"/>
      <c r="S48" s="212"/>
      <c r="T48" s="211"/>
      <c r="U48" s="212"/>
      <c r="V48" s="211"/>
      <c r="W48" s="212"/>
      <c r="X48" s="211"/>
      <c r="Y48" s="212"/>
      <c r="Z48" s="211"/>
      <c r="AA48" s="212"/>
      <c r="AB48" s="211"/>
      <c r="AD48" s="4"/>
      <c r="AE48" s="4"/>
      <c r="AF48" s="4"/>
      <c r="AG48" s="4"/>
      <c r="AH48" s="4"/>
      <c r="AI48" s="4"/>
    </row>
    <row r="49" spans="1:43" s="172" customFormat="1" x14ac:dyDescent="0.55000000000000004">
      <c r="A49" s="195">
        <v>1</v>
      </c>
      <c r="B49" s="206" t="s">
        <v>8</v>
      </c>
      <c r="C49" s="207">
        <v>60116</v>
      </c>
      <c r="D49" s="208">
        <v>344395.11</v>
      </c>
      <c r="E49" s="207">
        <v>61284</v>
      </c>
      <c r="F49" s="208">
        <v>350762.86</v>
      </c>
      <c r="G49" s="207">
        <v>64552</v>
      </c>
      <c r="H49" s="208">
        <v>364254.45</v>
      </c>
      <c r="I49" s="207">
        <v>56496</v>
      </c>
      <c r="J49" s="208">
        <v>320071.51</v>
      </c>
      <c r="K49" s="207">
        <v>60844</v>
      </c>
      <c r="L49" s="208">
        <v>301402.03999999998</v>
      </c>
      <c r="M49" s="207">
        <v>60152.01</v>
      </c>
      <c r="N49" s="208">
        <v>306936.93</v>
      </c>
      <c r="O49" s="207">
        <v>69868</v>
      </c>
      <c r="P49" s="208">
        <v>351381.85</v>
      </c>
      <c r="Q49" s="207">
        <v>68556</v>
      </c>
      <c r="R49" s="208">
        <v>336116</v>
      </c>
      <c r="S49" s="207">
        <v>63340</v>
      </c>
      <c r="T49" s="208">
        <v>269442.65000000002</v>
      </c>
      <c r="U49" s="207">
        <v>49040</v>
      </c>
      <c r="V49" s="208">
        <v>210107.16</v>
      </c>
      <c r="W49" s="207">
        <v>52755.99</v>
      </c>
      <c r="X49" s="208">
        <v>227121.01</v>
      </c>
      <c r="Y49" s="207">
        <v>51188</v>
      </c>
      <c r="Z49" s="208">
        <v>218610.63</v>
      </c>
      <c r="AA49" s="197">
        <v>363444.01</v>
      </c>
      <c r="AB49" s="198">
        <v>1987822.9</v>
      </c>
      <c r="AD49" s="71">
        <v>363444.01</v>
      </c>
      <c r="AE49" s="72">
        <v>1987822.9</v>
      </c>
      <c r="AF49" s="71">
        <v>152983.99</v>
      </c>
      <c r="AG49" s="161">
        <v>655838.80000000005</v>
      </c>
      <c r="AH49" s="71">
        <v>152983.99</v>
      </c>
      <c r="AI49" s="89">
        <v>655838.80000000028</v>
      </c>
    </row>
    <row r="50" spans="1:43" s="172" customFormat="1" x14ac:dyDescent="0.55000000000000004">
      <c r="A50" s="199" t="s">
        <v>10</v>
      </c>
      <c r="B50" s="439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0"/>
      <c r="N50" s="211"/>
      <c r="O50" s="210"/>
      <c r="P50" s="211"/>
      <c r="Q50" s="210"/>
      <c r="R50" s="211"/>
      <c r="S50" s="210"/>
      <c r="T50" s="211"/>
      <c r="U50" s="210"/>
      <c r="V50" s="211"/>
      <c r="W50" s="210"/>
      <c r="X50" s="211"/>
      <c r="Y50" s="210"/>
      <c r="Z50" s="211"/>
      <c r="AA50" s="210"/>
      <c r="AB50" s="211"/>
      <c r="AD50" s="4"/>
      <c r="AE50" s="4"/>
      <c r="AF50" s="4"/>
      <c r="AG50" s="4"/>
      <c r="AH50" s="4"/>
      <c r="AI50" s="4"/>
    </row>
    <row r="51" spans="1:43" s="172" customFormat="1" x14ac:dyDescent="0.55000000000000004">
      <c r="A51" s="195">
        <v>1</v>
      </c>
      <c r="B51" s="206" t="s">
        <v>10</v>
      </c>
      <c r="C51" s="207">
        <v>7820</v>
      </c>
      <c r="D51" s="208">
        <v>43567.07</v>
      </c>
      <c r="E51" s="207">
        <v>8260</v>
      </c>
      <c r="F51" s="208">
        <v>47076.84</v>
      </c>
      <c r="G51" s="207">
        <v>8620</v>
      </c>
      <c r="H51" s="208">
        <v>48670.01</v>
      </c>
      <c r="I51" s="207">
        <v>7700</v>
      </c>
      <c r="J51" s="208">
        <v>46791.86</v>
      </c>
      <c r="K51" s="207">
        <v>8880</v>
      </c>
      <c r="L51" s="208">
        <v>47446.52</v>
      </c>
      <c r="M51" s="207">
        <v>9060</v>
      </c>
      <c r="N51" s="208">
        <v>55710.27</v>
      </c>
      <c r="O51" s="207">
        <v>10920</v>
      </c>
      <c r="P51" s="208">
        <v>58324.44</v>
      </c>
      <c r="Q51" s="207">
        <v>11080</v>
      </c>
      <c r="R51" s="208">
        <v>58453.84</v>
      </c>
      <c r="S51" s="207">
        <v>10860</v>
      </c>
      <c r="T51" s="208">
        <v>51031.85</v>
      </c>
      <c r="U51" s="207">
        <v>11700</v>
      </c>
      <c r="V51" s="208">
        <v>51535.63</v>
      </c>
      <c r="W51" s="207">
        <v>9920</v>
      </c>
      <c r="X51" s="208">
        <v>43820.38</v>
      </c>
      <c r="Y51" s="207">
        <v>10240</v>
      </c>
      <c r="Z51" s="208">
        <v>44706.879999999997</v>
      </c>
      <c r="AA51" s="197">
        <v>50340</v>
      </c>
      <c r="AB51" s="198">
        <v>289262.57</v>
      </c>
      <c r="AD51" s="71">
        <v>50340</v>
      </c>
      <c r="AE51" s="72">
        <v>289262.57</v>
      </c>
      <c r="AF51" s="71">
        <v>31860</v>
      </c>
      <c r="AG51" s="161">
        <v>140062.88999999998</v>
      </c>
      <c r="AH51" s="71">
        <v>31860</v>
      </c>
      <c r="AI51" s="89">
        <v>140062.88999999996</v>
      </c>
    </row>
    <row r="52" spans="1:43" s="172" customFormat="1" x14ac:dyDescent="0.55000000000000004">
      <c r="A52" s="199" t="s">
        <v>14</v>
      </c>
      <c r="B52" s="190"/>
      <c r="C52" s="200"/>
      <c r="D52" s="205"/>
      <c r="E52" s="200"/>
      <c r="F52" s="205"/>
      <c r="G52" s="200"/>
      <c r="H52" s="205"/>
      <c r="I52" s="200"/>
      <c r="J52" s="205"/>
      <c r="K52" s="200"/>
      <c r="L52" s="205"/>
      <c r="M52" s="200"/>
      <c r="N52" s="205"/>
      <c r="O52" s="200"/>
      <c r="P52" s="205"/>
      <c r="Q52" s="200"/>
      <c r="R52" s="205"/>
      <c r="S52" s="200"/>
      <c r="T52" s="205"/>
      <c r="U52" s="200"/>
      <c r="V52" s="205"/>
      <c r="W52" s="200"/>
      <c r="X52" s="205"/>
      <c r="Y52" s="200"/>
      <c r="Z52" s="205"/>
      <c r="AA52" s="200"/>
      <c r="AB52" s="205"/>
      <c r="AD52" s="4"/>
      <c r="AE52" s="4"/>
      <c r="AF52" s="4"/>
      <c r="AG52" s="4"/>
      <c r="AH52" s="4"/>
      <c r="AI52" s="4"/>
    </row>
    <row r="53" spans="1:43" s="172" customFormat="1" x14ac:dyDescent="0.55000000000000004">
      <c r="A53" s="195">
        <v>1</v>
      </c>
      <c r="B53" s="206" t="s">
        <v>14</v>
      </c>
      <c r="C53" s="207">
        <v>1193.49</v>
      </c>
      <c r="D53" s="208">
        <v>7303.88</v>
      </c>
      <c r="E53" s="207">
        <v>1159.5</v>
      </c>
      <c r="F53" s="208">
        <v>7105.39</v>
      </c>
      <c r="G53" s="207">
        <v>768.5</v>
      </c>
      <c r="H53" s="208">
        <v>4822.01</v>
      </c>
      <c r="I53" s="207">
        <v>703.01</v>
      </c>
      <c r="J53" s="208">
        <v>4439.57</v>
      </c>
      <c r="K53" s="207">
        <v>809.51</v>
      </c>
      <c r="L53" s="208">
        <v>4509.49</v>
      </c>
      <c r="M53" s="207">
        <v>2201</v>
      </c>
      <c r="N53" s="208">
        <v>11686.71</v>
      </c>
      <c r="O53" s="207">
        <v>2576</v>
      </c>
      <c r="P53" s="208">
        <v>13620.94</v>
      </c>
      <c r="Q53" s="207">
        <v>1962.5</v>
      </c>
      <c r="R53" s="208">
        <v>10456.540000000001</v>
      </c>
      <c r="S53" s="207">
        <v>2125.5</v>
      </c>
      <c r="T53" s="208">
        <v>9689.14</v>
      </c>
      <c r="U53" s="207">
        <v>3286.99</v>
      </c>
      <c r="V53" s="208">
        <v>14801.26</v>
      </c>
      <c r="W53" s="207">
        <v>2976.5</v>
      </c>
      <c r="X53" s="208">
        <v>13434.7</v>
      </c>
      <c r="Y53" s="207">
        <v>2326</v>
      </c>
      <c r="Z53" s="208">
        <v>10571.61</v>
      </c>
      <c r="AA53" s="197">
        <v>6835.01</v>
      </c>
      <c r="AB53" s="198">
        <v>39867.049999999996</v>
      </c>
      <c r="AD53" s="71">
        <v>6835.01</v>
      </c>
      <c r="AE53" s="72">
        <v>39867.049999999996</v>
      </c>
      <c r="AF53" s="71">
        <v>8589.49</v>
      </c>
      <c r="AG53" s="161">
        <v>38807.57</v>
      </c>
      <c r="AH53" s="71">
        <v>8589.49</v>
      </c>
      <c r="AI53" s="89">
        <v>38807.57</v>
      </c>
    </row>
    <row r="54" spans="1:43" s="172" customFormat="1" x14ac:dyDescent="0.55000000000000004">
      <c r="A54" s="199" t="s">
        <v>24</v>
      </c>
      <c r="B54" s="190"/>
      <c r="C54" s="210"/>
      <c r="D54" s="211"/>
      <c r="E54" s="210"/>
      <c r="F54" s="211"/>
      <c r="G54" s="210"/>
      <c r="H54" s="211"/>
      <c r="I54" s="210"/>
      <c r="J54" s="211"/>
      <c r="K54" s="210"/>
      <c r="L54" s="211"/>
      <c r="M54" s="210"/>
      <c r="N54" s="211"/>
      <c r="O54" s="210"/>
      <c r="P54" s="211"/>
      <c r="Q54" s="210"/>
      <c r="R54" s="211"/>
      <c r="S54" s="210"/>
      <c r="T54" s="211"/>
      <c r="U54" s="210"/>
      <c r="V54" s="211"/>
      <c r="W54" s="210"/>
      <c r="X54" s="211"/>
      <c r="Y54" s="210"/>
      <c r="Z54" s="211"/>
      <c r="AA54" s="210"/>
      <c r="AB54" s="211"/>
      <c r="AD54" s="4"/>
      <c r="AE54" s="4"/>
      <c r="AF54" s="4"/>
      <c r="AG54" s="4"/>
      <c r="AH54" s="4"/>
      <c r="AI54" s="4"/>
    </row>
    <row r="55" spans="1:43" s="172" customFormat="1" x14ac:dyDescent="0.55000000000000004">
      <c r="A55" s="213">
        <v>1</v>
      </c>
      <c r="B55" s="206" t="s">
        <v>24</v>
      </c>
      <c r="C55" s="207">
        <v>41373.449999999997</v>
      </c>
      <c r="D55" s="208">
        <v>234158.63</v>
      </c>
      <c r="E55" s="207">
        <v>43026.52</v>
      </c>
      <c r="F55" s="208">
        <v>243424.91999999998</v>
      </c>
      <c r="G55" s="207">
        <v>51509.38</v>
      </c>
      <c r="H55" s="208">
        <v>291920.72000000003</v>
      </c>
      <c r="I55" s="207">
        <v>58047.01</v>
      </c>
      <c r="J55" s="208">
        <v>324792.3</v>
      </c>
      <c r="K55" s="207">
        <v>50042.36</v>
      </c>
      <c r="L55" s="208">
        <v>250745.90999999997</v>
      </c>
      <c r="M55" s="207">
        <v>39951.81</v>
      </c>
      <c r="N55" s="208">
        <v>203872.93</v>
      </c>
      <c r="O55" s="207">
        <v>52013.299999999996</v>
      </c>
      <c r="P55" s="208">
        <v>261916.53999999998</v>
      </c>
      <c r="Q55" s="207">
        <v>47112.65</v>
      </c>
      <c r="R55" s="208">
        <v>236714.15999999997</v>
      </c>
      <c r="S55" s="207">
        <v>47797.47</v>
      </c>
      <c r="T55" s="208">
        <v>203241.69</v>
      </c>
      <c r="U55" s="207">
        <v>47993.11</v>
      </c>
      <c r="V55" s="208">
        <v>200757.05000000002</v>
      </c>
      <c r="W55" s="207">
        <v>44117.98</v>
      </c>
      <c r="X55" s="208">
        <v>187763.45</v>
      </c>
      <c r="Y55" s="207">
        <v>39737.759999999995</v>
      </c>
      <c r="Z55" s="208">
        <v>166148.91</v>
      </c>
      <c r="AA55" s="197">
        <v>283950.52999999997</v>
      </c>
      <c r="AB55" s="198">
        <v>1548915.4099999997</v>
      </c>
      <c r="AD55" s="71">
        <v>283950.53000000003</v>
      </c>
      <c r="AE55" s="72">
        <v>1548915.41</v>
      </c>
      <c r="AF55" s="71">
        <v>131848.84999999998</v>
      </c>
      <c r="AG55" s="161">
        <v>554669.41</v>
      </c>
      <c r="AH55" s="71">
        <v>131848.85000000003</v>
      </c>
      <c r="AI55" s="89">
        <v>554669.41000000015</v>
      </c>
    </row>
    <row r="56" spans="1:43" s="172" customFormat="1" x14ac:dyDescent="0.55000000000000004">
      <c r="A56" s="199" t="s">
        <v>25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43" s="172" customFormat="1" x14ac:dyDescent="0.55000000000000004">
      <c r="A57" s="213">
        <v>1</v>
      </c>
      <c r="B57" s="206" t="s">
        <v>25</v>
      </c>
      <c r="C57" s="207">
        <v>1396</v>
      </c>
      <c r="D57" s="208">
        <v>8820.6200000000008</v>
      </c>
      <c r="E57" s="207">
        <v>2132</v>
      </c>
      <c r="F57" s="208">
        <v>13118.75</v>
      </c>
      <c r="G57" s="207">
        <v>2396</v>
      </c>
      <c r="H57" s="208">
        <v>14660.470000000001</v>
      </c>
      <c r="I57" s="207">
        <v>2548</v>
      </c>
      <c r="J57" s="208">
        <v>15548.12</v>
      </c>
      <c r="K57" s="207">
        <v>2288</v>
      </c>
      <c r="L57" s="208">
        <v>12469.56</v>
      </c>
      <c r="M57" s="207">
        <v>2452</v>
      </c>
      <c r="N57" s="208">
        <v>13315.460000000001</v>
      </c>
      <c r="O57" s="207">
        <v>3388</v>
      </c>
      <c r="P57" s="208">
        <v>18143.289999999997</v>
      </c>
      <c r="Q57" s="207">
        <v>2616</v>
      </c>
      <c r="R57" s="208">
        <v>14161.35</v>
      </c>
      <c r="S57" s="207">
        <v>4548</v>
      </c>
      <c r="T57" s="208">
        <v>20685.48</v>
      </c>
      <c r="U57" s="207">
        <v>7816</v>
      </c>
      <c r="V57" s="208">
        <v>35069.049999999996</v>
      </c>
      <c r="W57" s="207">
        <v>6680</v>
      </c>
      <c r="X57" s="208">
        <v>30069.129999999997</v>
      </c>
      <c r="Y57" s="207">
        <v>15712</v>
      </c>
      <c r="Z57" s="208">
        <v>61984.78</v>
      </c>
      <c r="AA57" s="197">
        <v>13212</v>
      </c>
      <c r="AB57" s="198">
        <v>77932.98</v>
      </c>
      <c r="AD57" s="71">
        <v>13212</v>
      </c>
      <c r="AE57" s="72">
        <v>77932.98000000001</v>
      </c>
      <c r="AF57" s="71">
        <v>30208</v>
      </c>
      <c r="AG57" s="161">
        <v>127122.95999999999</v>
      </c>
      <c r="AH57" s="71">
        <v>30208</v>
      </c>
      <c r="AI57" s="89">
        <v>127122.96</v>
      </c>
    </row>
    <row r="58" spans="1:43" s="172" customFormat="1" hidden="1" x14ac:dyDescent="0.55000000000000004">
      <c r="A58" s="199" t="s">
        <v>26</v>
      </c>
      <c r="B58" s="190"/>
      <c r="C58" s="200">
        <v>574666.12000000011</v>
      </c>
      <c r="D58" s="335">
        <v>3145447.9501431347</v>
      </c>
      <c r="E58" s="200">
        <v>609467.91000000015</v>
      </c>
      <c r="F58" s="335">
        <v>3411918.5332980095</v>
      </c>
      <c r="G58" s="200">
        <v>658596.71999999974</v>
      </c>
      <c r="H58" s="335">
        <v>3675098.5002335082</v>
      </c>
      <c r="I58" s="200">
        <v>606820.90000000014</v>
      </c>
      <c r="J58" s="335">
        <v>3412698.7189120213</v>
      </c>
      <c r="K58" s="200">
        <v>698950.31</v>
      </c>
      <c r="L58" s="335">
        <v>3457310.9320544675</v>
      </c>
      <c r="M58" s="200">
        <v>642687.75999999978</v>
      </c>
      <c r="N58" s="335">
        <v>3245496.6462655053</v>
      </c>
      <c r="O58" s="200">
        <v>1008415.9980000003</v>
      </c>
      <c r="P58" s="335">
        <v>5018232.7631605547</v>
      </c>
      <c r="Q58" s="200">
        <v>907119.5299999998</v>
      </c>
      <c r="R58" s="205">
        <v>4478544.7396837426</v>
      </c>
      <c r="S58" s="200">
        <v>894315.91000000015</v>
      </c>
      <c r="T58" s="335">
        <v>3756230.1391647044</v>
      </c>
      <c r="U58" s="200">
        <v>853028.70000000019</v>
      </c>
      <c r="V58" s="335">
        <v>3526286.7714097034</v>
      </c>
      <c r="W58" s="200">
        <v>707741.83</v>
      </c>
      <c r="X58" s="205">
        <v>2954880.6894032098</v>
      </c>
      <c r="Y58" s="200">
        <v>602675.43000000005</v>
      </c>
      <c r="Z58" s="335">
        <v>2456538.0965288389</v>
      </c>
      <c r="AA58" s="200">
        <v>3791189.7199999993</v>
      </c>
      <c r="AB58" s="335">
        <v>20347971.280906647</v>
      </c>
      <c r="AD58" s="438">
        <v>3791189.72</v>
      </c>
      <c r="AE58" s="335">
        <v>20347971.280906647</v>
      </c>
      <c r="AF58" s="438">
        <v>2163445.9600000004</v>
      </c>
      <c r="AG58" s="463">
        <v>8937705.5573417526</v>
      </c>
      <c r="AH58" s="438">
        <v>2163445.9600000014</v>
      </c>
      <c r="AI58" s="441">
        <v>8937705.5573417544</v>
      </c>
      <c r="AJ58" s="464" t="s">
        <v>335</v>
      </c>
    </row>
    <row r="59" spans="1:43" s="172" customFormat="1" x14ac:dyDescent="0.55000000000000004">
      <c r="A59" s="199" t="s">
        <v>26</v>
      </c>
      <c r="B59" s="190"/>
      <c r="C59" s="200"/>
      <c r="D59" s="335"/>
      <c r="E59" s="200"/>
      <c r="F59" s="335"/>
      <c r="G59" s="200"/>
      <c r="H59" s="335"/>
      <c r="I59" s="200"/>
      <c r="J59" s="335"/>
      <c r="K59" s="200"/>
      <c r="L59" s="335"/>
      <c r="M59" s="200"/>
      <c r="N59" s="335"/>
      <c r="O59" s="200"/>
      <c r="P59" s="335"/>
      <c r="Q59" s="200"/>
      <c r="R59" s="205"/>
      <c r="S59" s="200"/>
      <c r="T59" s="335"/>
      <c r="U59" s="200"/>
      <c r="V59" s="335"/>
      <c r="W59" s="200"/>
      <c r="X59" s="205"/>
      <c r="Y59" s="200"/>
      <c r="Z59" s="335"/>
      <c r="AA59" s="200"/>
      <c r="AB59" s="335"/>
      <c r="AD59" s="438"/>
      <c r="AE59" s="335"/>
      <c r="AF59" s="438"/>
      <c r="AG59" s="463"/>
      <c r="AH59" s="438"/>
      <c r="AI59" s="441"/>
      <c r="AJ59" s="464"/>
    </row>
    <row r="60" spans="1:43" s="172" customFormat="1" x14ac:dyDescent="0.55000000000000004">
      <c r="A60" s="213">
        <v>1</v>
      </c>
      <c r="B60" s="206" t="s">
        <v>26</v>
      </c>
      <c r="C60" s="207">
        <v>78594.83</v>
      </c>
      <c r="D60" s="208">
        <v>454253.92000000004</v>
      </c>
      <c r="E60" s="207">
        <v>74643.429999999993</v>
      </c>
      <c r="F60" s="208">
        <v>437142.10000000003</v>
      </c>
      <c r="G60" s="207">
        <v>90962.51</v>
      </c>
      <c r="H60" s="208">
        <v>536945.35</v>
      </c>
      <c r="I60" s="207">
        <v>80151.199999999997</v>
      </c>
      <c r="J60" s="208">
        <v>471106.62</v>
      </c>
      <c r="K60" s="207">
        <v>78667.95</v>
      </c>
      <c r="L60" s="208">
        <v>403436.85000000003</v>
      </c>
      <c r="M60" s="207">
        <v>86961.37</v>
      </c>
      <c r="N60" s="208">
        <v>449816.15</v>
      </c>
      <c r="O60" s="207">
        <v>115514.93</v>
      </c>
      <c r="P60" s="208">
        <v>597401.51</v>
      </c>
      <c r="Q60" s="207">
        <v>102553.12</v>
      </c>
      <c r="R60" s="208">
        <v>538909.17000000004</v>
      </c>
      <c r="S60" s="207">
        <v>97887.28</v>
      </c>
      <c r="T60" s="208">
        <v>435854.61</v>
      </c>
      <c r="U60" s="207">
        <v>101022.53</v>
      </c>
      <c r="V60" s="208">
        <v>440125.19</v>
      </c>
      <c r="W60" s="207">
        <v>82555.94</v>
      </c>
      <c r="X60" s="208">
        <v>357726.36999999994</v>
      </c>
      <c r="Y60" s="207">
        <v>86551.12</v>
      </c>
      <c r="Z60" s="208">
        <v>371822.08000000002</v>
      </c>
      <c r="AA60" s="197">
        <v>489981.29000000004</v>
      </c>
      <c r="AB60" s="198">
        <v>2752700.99</v>
      </c>
      <c r="AD60" s="71">
        <v>489981.29000000004</v>
      </c>
      <c r="AE60" s="72">
        <v>2752700.99</v>
      </c>
      <c r="AF60" s="71">
        <v>270129.58999999997</v>
      </c>
      <c r="AG60" s="161">
        <v>1169673.6399999999</v>
      </c>
      <c r="AH60" s="71">
        <v>270129.58999999997</v>
      </c>
      <c r="AI60" s="89">
        <v>1169673.6399999997</v>
      </c>
    </row>
    <row r="61" spans="1:43" s="172" customFormat="1" x14ac:dyDescent="0.55000000000000004">
      <c r="A61" s="199" t="s">
        <v>27</v>
      </c>
      <c r="B61" s="190"/>
      <c r="C61" s="210"/>
      <c r="D61" s="211"/>
      <c r="E61" s="210"/>
      <c r="F61" s="211"/>
      <c r="G61" s="210"/>
      <c r="H61" s="211"/>
      <c r="I61" s="210"/>
      <c r="J61" s="211"/>
      <c r="K61" s="210"/>
      <c r="L61" s="211"/>
      <c r="M61" s="210"/>
      <c r="N61" s="211"/>
      <c r="O61" s="210"/>
      <c r="P61" s="211"/>
      <c r="Q61" s="210"/>
      <c r="R61" s="211"/>
      <c r="S61" s="210"/>
      <c r="T61" s="211"/>
      <c r="U61" s="210"/>
      <c r="V61" s="211"/>
      <c r="W61" s="210"/>
      <c r="X61" s="211"/>
      <c r="Y61" s="210"/>
      <c r="Z61" s="211"/>
      <c r="AA61" s="210"/>
      <c r="AB61" s="211"/>
      <c r="AD61" s="4"/>
      <c r="AE61" s="4"/>
      <c r="AF61" s="4"/>
      <c r="AG61" s="4"/>
      <c r="AH61" s="4"/>
      <c r="AI61" s="4"/>
    </row>
    <row r="62" spans="1:43" s="172" customFormat="1" x14ac:dyDescent="0.55000000000000004">
      <c r="A62" s="213">
        <v>1</v>
      </c>
      <c r="B62" s="196" t="s">
        <v>27</v>
      </c>
      <c r="C62" s="207">
        <v>23348.219999999998</v>
      </c>
      <c r="D62" s="208">
        <v>141291.34</v>
      </c>
      <c r="E62" s="207">
        <v>23583.559999999998</v>
      </c>
      <c r="F62" s="208">
        <v>145229.35999999999</v>
      </c>
      <c r="G62" s="207">
        <v>27382.61</v>
      </c>
      <c r="H62" s="208">
        <v>167797.27</v>
      </c>
      <c r="I62" s="207">
        <v>29023.129999999997</v>
      </c>
      <c r="J62" s="208">
        <v>180796.87</v>
      </c>
      <c r="K62" s="207">
        <v>29602.79</v>
      </c>
      <c r="L62" s="208">
        <v>160320.22</v>
      </c>
      <c r="M62" s="207">
        <v>25526.54</v>
      </c>
      <c r="N62" s="208">
        <v>143355.93</v>
      </c>
      <c r="O62" s="207">
        <v>29290.91</v>
      </c>
      <c r="P62" s="208">
        <v>161935.75000000003</v>
      </c>
      <c r="Q62" s="207">
        <v>28070</v>
      </c>
      <c r="R62" s="208">
        <v>155513.33000000005</v>
      </c>
      <c r="S62" s="207">
        <v>30043.83</v>
      </c>
      <c r="T62" s="208">
        <v>142500.89000000001</v>
      </c>
      <c r="U62" s="207">
        <v>28877.489999999998</v>
      </c>
      <c r="V62" s="208">
        <v>136597.5</v>
      </c>
      <c r="W62" s="207">
        <v>23828.2</v>
      </c>
      <c r="X62" s="208">
        <v>64550.170000000006</v>
      </c>
      <c r="Y62" s="207">
        <v>26830.28</v>
      </c>
      <c r="Z62" s="208">
        <v>124588.33</v>
      </c>
      <c r="AA62" s="197">
        <v>158466.85</v>
      </c>
      <c r="AB62" s="198">
        <v>938790.99</v>
      </c>
      <c r="AD62" s="71">
        <v>158466.85</v>
      </c>
      <c r="AE62" s="72">
        <v>938790.99</v>
      </c>
      <c r="AF62" s="71">
        <v>79535.97</v>
      </c>
      <c r="AG62" s="161">
        <v>325736</v>
      </c>
      <c r="AH62" s="71">
        <v>79535.97</v>
      </c>
      <c r="AI62" s="89">
        <v>325736</v>
      </c>
    </row>
    <row r="63" spans="1:43" x14ac:dyDescent="0.55000000000000004">
      <c r="AE63" s="56"/>
      <c r="AF63" s="57"/>
      <c r="AG63" s="57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</row>
    <row r="64" spans="1:43" x14ac:dyDescent="0.55000000000000004">
      <c r="AE64" s="56"/>
      <c r="AF64" s="57"/>
      <c r="AG64" s="57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</row>
    <row r="65" spans="31:43" x14ac:dyDescent="0.55000000000000004">
      <c r="AE65" s="56"/>
      <c r="AF65" s="57"/>
      <c r="AG65" s="57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</row>
    <row r="66" spans="31:43" x14ac:dyDescent="0.55000000000000004">
      <c r="AE66" s="56"/>
      <c r="AF66" s="57"/>
      <c r="AG66" s="57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</row>
    <row r="67" spans="31:43" x14ac:dyDescent="0.55000000000000004"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</row>
    <row r="68" spans="31:43" x14ac:dyDescent="0.55000000000000004"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</row>
    <row r="69" spans="31:43" x14ac:dyDescent="0.55000000000000004">
      <c r="AE69" s="54"/>
      <c r="AF69" s="233"/>
      <c r="AG69" s="58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</row>
    <row r="70" spans="31:43" x14ac:dyDescent="0.55000000000000004">
      <c r="AE70" s="59"/>
      <c r="AF70" s="55"/>
      <c r="AG70" s="5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</row>
    <row r="71" spans="31:43" x14ac:dyDescent="0.55000000000000004">
      <c r="AE71" s="56"/>
      <c r="AF71" s="57"/>
      <c r="AG71" s="57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</row>
    <row r="72" spans="31:43" x14ac:dyDescent="0.55000000000000004">
      <c r="AE72" s="56"/>
      <c r="AF72" s="57"/>
      <c r="AG72" s="57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</row>
    <row r="73" spans="31:43" x14ac:dyDescent="0.55000000000000004">
      <c r="AE73" s="56"/>
      <c r="AF73" s="57"/>
      <c r="AG73" s="57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</row>
    <row r="74" spans="31:43" x14ac:dyDescent="0.55000000000000004">
      <c r="AE74" s="56"/>
      <c r="AF74" s="57"/>
      <c r="AG74" s="57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</row>
    <row r="75" spans="31:43" x14ac:dyDescent="0.55000000000000004">
      <c r="AE75" s="56"/>
      <c r="AF75" s="57"/>
      <c r="AG75" s="57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</row>
    <row r="76" spans="31:43" x14ac:dyDescent="0.55000000000000004">
      <c r="AE76" s="56"/>
      <c r="AF76" s="57"/>
      <c r="AG76" s="57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</row>
    <row r="77" spans="31:43" x14ac:dyDescent="0.55000000000000004">
      <c r="AE77" s="56"/>
      <c r="AF77" s="57"/>
      <c r="AG77" s="57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</row>
    <row r="78" spans="31:43" x14ac:dyDescent="0.55000000000000004">
      <c r="AE78" s="56"/>
      <c r="AF78" s="57"/>
      <c r="AG78" s="57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</row>
    <row r="79" spans="31:43" x14ac:dyDescent="0.55000000000000004">
      <c r="AE79" s="56"/>
      <c r="AF79" s="57"/>
      <c r="AG79" s="57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</row>
    <row r="80" spans="31:43" x14ac:dyDescent="0.55000000000000004">
      <c r="AE80" s="56"/>
      <c r="AF80" s="57"/>
      <c r="AG80" s="57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</row>
    <row r="81" spans="31:43" x14ac:dyDescent="0.55000000000000004">
      <c r="AE81" s="56"/>
      <c r="AF81" s="57"/>
      <c r="AG81" s="57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</row>
    <row r="82" spans="31:43" x14ac:dyDescent="0.55000000000000004">
      <c r="AE82" s="56"/>
      <c r="AF82" s="57"/>
      <c r="AG82" s="57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</row>
    <row r="83" spans="31:43" x14ac:dyDescent="0.55000000000000004"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</row>
    <row r="84" spans="31:43" x14ac:dyDescent="0.55000000000000004"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</row>
    <row r="85" spans="31:43" x14ac:dyDescent="0.55000000000000004">
      <c r="AE85" s="54"/>
      <c r="AF85" s="233"/>
      <c r="AG85" s="58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</row>
    <row r="86" spans="31:43" x14ac:dyDescent="0.55000000000000004">
      <c r="AE86" s="59"/>
      <c r="AF86" s="55"/>
      <c r="AG86" s="5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</row>
    <row r="87" spans="31:43" x14ac:dyDescent="0.55000000000000004">
      <c r="AE87" s="56"/>
      <c r="AF87" s="57"/>
      <c r="AG87" s="57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</row>
    <row r="88" spans="31:43" x14ac:dyDescent="0.55000000000000004">
      <c r="AE88" s="56"/>
      <c r="AF88" s="57"/>
      <c r="AG88" s="57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</row>
    <row r="89" spans="31:43" x14ac:dyDescent="0.55000000000000004">
      <c r="AE89" s="56"/>
      <c r="AF89" s="57"/>
      <c r="AG89" s="57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</row>
    <row r="90" spans="31:43" x14ac:dyDescent="0.55000000000000004">
      <c r="AE90" s="56"/>
      <c r="AF90" s="57"/>
      <c r="AG90" s="57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</row>
    <row r="91" spans="31:43" x14ac:dyDescent="0.55000000000000004">
      <c r="AE91" s="56"/>
      <c r="AF91" s="57"/>
      <c r="AG91" s="57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</row>
    <row r="92" spans="31:43" x14ac:dyDescent="0.55000000000000004">
      <c r="AE92" s="56"/>
      <c r="AF92" s="57"/>
      <c r="AG92" s="57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</row>
    <row r="93" spans="31:43" x14ac:dyDescent="0.55000000000000004">
      <c r="AE93" s="56"/>
      <c r="AF93" s="57"/>
      <c r="AG93" s="57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</row>
    <row r="94" spans="31:43" x14ac:dyDescent="0.55000000000000004">
      <c r="AE94" s="56"/>
      <c r="AF94" s="57"/>
      <c r="AG94" s="57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</row>
    <row r="95" spans="31:43" x14ac:dyDescent="0.55000000000000004">
      <c r="AE95" s="56"/>
      <c r="AF95" s="57"/>
      <c r="AG95" s="57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</row>
    <row r="96" spans="31:43" x14ac:dyDescent="0.55000000000000004">
      <c r="AE96" s="56"/>
      <c r="AF96" s="57"/>
      <c r="AG96" s="57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</row>
    <row r="97" spans="31:43" x14ac:dyDescent="0.55000000000000004">
      <c r="AE97" s="56"/>
      <c r="AF97" s="57"/>
      <c r="AG97" s="57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</row>
    <row r="98" spans="31:43" x14ac:dyDescent="0.55000000000000004">
      <c r="AE98" s="56"/>
      <c r="AF98" s="57"/>
      <c r="AG98" s="57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</row>
    <row r="99" spans="31:43" x14ac:dyDescent="0.55000000000000004"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</row>
    <row r="100" spans="31:43" x14ac:dyDescent="0.55000000000000004"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</row>
    <row r="101" spans="31:43" x14ac:dyDescent="0.55000000000000004">
      <c r="AE101" s="54"/>
      <c r="AF101" s="233"/>
      <c r="AG101" s="58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</row>
    <row r="102" spans="31:43" x14ac:dyDescent="0.55000000000000004">
      <c r="AE102" s="59"/>
      <c r="AF102" s="55"/>
      <c r="AG102" s="5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</row>
    <row r="103" spans="31:43" x14ac:dyDescent="0.55000000000000004">
      <c r="AE103" s="56"/>
      <c r="AF103" s="57"/>
      <c r="AG103" s="57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</row>
    <row r="104" spans="31:43" x14ac:dyDescent="0.55000000000000004">
      <c r="AE104" s="56"/>
      <c r="AF104" s="57"/>
      <c r="AG104" s="57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</row>
    <row r="105" spans="31:43" x14ac:dyDescent="0.55000000000000004">
      <c r="AE105" s="56"/>
      <c r="AF105" s="57"/>
      <c r="AG105" s="57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</row>
    <row r="106" spans="31:43" x14ac:dyDescent="0.55000000000000004">
      <c r="AE106" s="56"/>
      <c r="AF106" s="57"/>
      <c r="AG106" s="57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</row>
    <row r="107" spans="31:43" x14ac:dyDescent="0.55000000000000004">
      <c r="AE107" s="56"/>
      <c r="AF107" s="57"/>
      <c r="AG107" s="57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</row>
    <row r="108" spans="31:43" x14ac:dyDescent="0.55000000000000004">
      <c r="AE108" s="56"/>
      <c r="AF108" s="57"/>
      <c r="AG108" s="57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</row>
    <row r="109" spans="31:43" x14ac:dyDescent="0.55000000000000004">
      <c r="AE109" s="56"/>
      <c r="AF109" s="57"/>
      <c r="AG109" s="57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</row>
    <row r="110" spans="31:43" x14ac:dyDescent="0.55000000000000004">
      <c r="AE110" s="56"/>
      <c r="AF110" s="57"/>
      <c r="AG110" s="57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</row>
    <row r="111" spans="31:43" x14ac:dyDescent="0.55000000000000004">
      <c r="AE111" s="56"/>
      <c r="AF111" s="57"/>
      <c r="AG111" s="57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</row>
    <row r="112" spans="31:43" x14ac:dyDescent="0.55000000000000004">
      <c r="AE112" s="56"/>
      <c r="AF112" s="57"/>
      <c r="AG112" s="57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</row>
    <row r="113" spans="31:43" x14ac:dyDescent="0.55000000000000004">
      <c r="AE113" s="56"/>
      <c r="AF113" s="57"/>
      <c r="AG113" s="57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</row>
    <row r="114" spans="31:43" x14ac:dyDescent="0.55000000000000004">
      <c r="AE114" s="56"/>
      <c r="AF114" s="57"/>
      <c r="AG114" s="57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</row>
    <row r="115" spans="31:43" x14ac:dyDescent="0.55000000000000004"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</row>
    <row r="116" spans="31:43" x14ac:dyDescent="0.55000000000000004"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</row>
    <row r="117" spans="31:43" x14ac:dyDescent="0.55000000000000004">
      <c r="AE117" s="54"/>
      <c r="AF117" s="233"/>
      <c r="AG117" s="58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</row>
    <row r="118" spans="31:43" x14ac:dyDescent="0.55000000000000004">
      <c r="AE118" s="59"/>
      <c r="AF118" s="55"/>
      <c r="AG118" s="5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</row>
    <row r="119" spans="31:43" x14ac:dyDescent="0.55000000000000004">
      <c r="AE119" s="56"/>
      <c r="AF119" s="57"/>
      <c r="AG119" s="57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</row>
    <row r="120" spans="31:43" x14ac:dyDescent="0.55000000000000004">
      <c r="AE120" s="56"/>
      <c r="AF120" s="57"/>
      <c r="AG120" s="57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</row>
    <row r="121" spans="31:43" x14ac:dyDescent="0.55000000000000004">
      <c r="AE121" s="56"/>
      <c r="AF121" s="57"/>
      <c r="AG121" s="57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</row>
    <row r="122" spans="31:43" x14ac:dyDescent="0.55000000000000004">
      <c r="AE122" s="56"/>
      <c r="AF122" s="57"/>
      <c r="AG122" s="57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</row>
    <row r="123" spans="31:43" x14ac:dyDescent="0.55000000000000004">
      <c r="AE123" s="56"/>
      <c r="AF123" s="57"/>
      <c r="AG123" s="57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</row>
    <row r="124" spans="31:43" x14ac:dyDescent="0.55000000000000004">
      <c r="AE124" s="56"/>
      <c r="AF124" s="57"/>
      <c r="AG124" s="57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</row>
    <row r="125" spans="31:43" x14ac:dyDescent="0.55000000000000004">
      <c r="AE125" s="56"/>
      <c r="AF125" s="57"/>
      <c r="AG125" s="57"/>
      <c r="AH125" s="235"/>
      <c r="AI125" s="235"/>
      <c r="AJ125" s="235"/>
      <c r="AK125" s="235"/>
      <c r="AL125" s="235"/>
      <c r="AM125" s="235"/>
      <c r="AN125" s="235"/>
      <c r="AO125" s="235"/>
      <c r="AP125" s="235"/>
      <c r="AQ125" s="235"/>
    </row>
    <row r="126" spans="31:43" x14ac:dyDescent="0.55000000000000004">
      <c r="AE126" s="56"/>
      <c r="AF126" s="57"/>
      <c r="AG126" s="57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</row>
    <row r="127" spans="31:43" x14ac:dyDescent="0.55000000000000004">
      <c r="AE127" s="56"/>
      <c r="AF127" s="57"/>
      <c r="AG127" s="57"/>
      <c r="AH127" s="235"/>
      <c r="AI127" s="235"/>
      <c r="AJ127" s="235"/>
      <c r="AK127" s="235"/>
      <c r="AL127" s="235"/>
      <c r="AM127" s="235"/>
      <c r="AN127" s="235"/>
      <c r="AO127" s="235"/>
      <c r="AP127" s="235"/>
      <c r="AQ127" s="235"/>
    </row>
    <row r="128" spans="31:43" x14ac:dyDescent="0.55000000000000004">
      <c r="AE128" s="56"/>
      <c r="AF128" s="57"/>
      <c r="AG128" s="57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</row>
    <row r="129" spans="31:43" x14ac:dyDescent="0.55000000000000004">
      <c r="AE129" s="56"/>
      <c r="AF129" s="57"/>
      <c r="AG129" s="57"/>
      <c r="AH129" s="235"/>
      <c r="AI129" s="235"/>
      <c r="AJ129" s="235"/>
      <c r="AK129" s="235"/>
      <c r="AL129" s="235"/>
      <c r="AM129" s="235"/>
      <c r="AN129" s="235"/>
      <c r="AO129" s="235"/>
      <c r="AP129" s="235"/>
      <c r="AQ129" s="235"/>
    </row>
    <row r="130" spans="31:43" x14ac:dyDescent="0.55000000000000004">
      <c r="AE130" s="56"/>
      <c r="AF130" s="57"/>
      <c r="AG130" s="57"/>
      <c r="AH130" s="235"/>
      <c r="AI130" s="235"/>
      <c r="AJ130" s="235"/>
      <c r="AK130" s="235"/>
      <c r="AL130" s="235"/>
      <c r="AM130" s="235"/>
      <c r="AN130" s="235"/>
      <c r="AO130" s="235"/>
      <c r="AP130" s="235"/>
      <c r="AQ130" s="235"/>
    </row>
    <row r="131" spans="31:43" x14ac:dyDescent="0.55000000000000004"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</row>
    <row r="132" spans="31:43" x14ac:dyDescent="0.55000000000000004"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  <c r="AP132" s="235"/>
      <c r="AQ132" s="235"/>
    </row>
    <row r="133" spans="31:43" x14ac:dyDescent="0.55000000000000004">
      <c r="AE133" s="54"/>
      <c r="AF133" s="233"/>
      <c r="AG133" s="58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</row>
    <row r="134" spans="31:43" x14ac:dyDescent="0.55000000000000004">
      <c r="AE134" s="59"/>
      <c r="AF134" s="55"/>
      <c r="AG134" s="5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</row>
    <row r="135" spans="31:43" x14ac:dyDescent="0.55000000000000004">
      <c r="AE135" s="56"/>
      <c r="AF135" s="57"/>
      <c r="AG135" s="57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</row>
    <row r="136" spans="31:43" x14ac:dyDescent="0.55000000000000004">
      <c r="AE136" s="56"/>
      <c r="AF136" s="57"/>
      <c r="AG136" s="57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</row>
    <row r="137" spans="31:43" x14ac:dyDescent="0.55000000000000004">
      <c r="AE137" s="56"/>
      <c r="AF137" s="57"/>
      <c r="AG137" s="57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</row>
    <row r="138" spans="31:43" x14ac:dyDescent="0.55000000000000004">
      <c r="AE138" s="56"/>
      <c r="AF138" s="57"/>
      <c r="AG138" s="57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</row>
    <row r="139" spans="31:43" x14ac:dyDescent="0.55000000000000004">
      <c r="AE139" s="56"/>
      <c r="AF139" s="57"/>
      <c r="AG139" s="57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</row>
    <row r="140" spans="31:43" x14ac:dyDescent="0.55000000000000004">
      <c r="AE140" s="56"/>
      <c r="AF140" s="57"/>
      <c r="AG140" s="57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</row>
    <row r="141" spans="31:43" x14ac:dyDescent="0.55000000000000004">
      <c r="AE141" s="56"/>
      <c r="AF141" s="57"/>
      <c r="AG141" s="57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</row>
    <row r="142" spans="31:43" x14ac:dyDescent="0.55000000000000004">
      <c r="AE142" s="56"/>
      <c r="AF142" s="57"/>
      <c r="AG142" s="57"/>
      <c r="AH142" s="235"/>
      <c r="AI142" s="235"/>
      <c r="AJ142" s="235"/>
      <c r="AK142" s="235"/>
      <c r="AL142" s="235"/>
      <c r="AM142" s="235"/>
      <c r="AN142" s="235"/>
      <c r="AO142" s="235"/>
      <c r="AP142" s="235"/>
      <c r="AQ142" s="235"/>
    </row>
    <row r="143" spans="31:43" x14ac:dyDescent="0.55000000000000004">
      <c r="AE143" s="56"/>
      <c r="AF143" s="57"/>
      <c r="AG143" s="57"/>
      <c r="AH143" s="235"/>
      <c r="AI143" s="235"/>
      <c r="AJ143" s="235"/>
      <c r="AK143" s="235"/>
      <c r="AL143" s="235"/>
      <c r="AM143" s="235"/>
      <c r="AN143" s="235"/>
      <c r="AO143" s="235"/>
      <c r="AP143" s="235"/>
      <c r="AQ143" s="235"/>
    </row>
    <row r="144" spans="31:43" x14ac:dyDescent="0.55000000000000004">
      <c r="AE144" s="56"/>
      <c r="AF144" s="57"/>
      <c r="AG144" s="57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</row>
    <row r="145" spans="31:43" x14ac:dyDescent="0.55000000000000004">
      <c r="AE145" s="56"/>
      <c r="AF145" s="57"/>
      <c r="AG145" s="57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</row>
    <row r="146" spans="31:43" x14ac:dyDescent="0.55000000000000004">
      <c r="AE146" s="56"/>
      <c r="AF146" s="57"/>
      <c r="AG146" s="57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</row>
    <row r="147" spans="31:43" x14ac:dyDescent="0.55000000000000004"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</row>
    <row r="148" spans="31:43" x14ac:dyDescent="0.55000000000000004"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</row>
    <row r="149" spans="31:43" x14ac:dyDescent="0.55000000000000004">
      <c r="AE149" s="54"/>
      <c r="AF149" s="233"/>
      <c r="AG149" s="58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</row>
    <row r="150" spans="31:43" x14ac:dyDescent="0.55000000000000004">
      <c r="AE150" s="59"/>
      <c r="AF150" s="55"/>
      <c r="AG150" s="55"/>
      <c r="AH150" s="235"/>
      <c r="AI150" s="235"/>
      <c r="AJ150" s="235"/>
      <c r="AK150" s="235"/>
      <c r="AL150" s="235"/>
      <c r="AM150" s="235"/>
      <c r="AN150" s="235"/>
      <c r="AO150" s="235"/>
      <c r="AP150" s="235"/>
      <c r="AQ150" s="235"/>
    </row>
    <row r="151" spans="31:43" x14ac:dyDescent="0.55000000000000004">
      <c r="AE151" s="56"/>
      <c r="AF151" s="57"/>
      <c r="AG151" s="57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</row>
    <row r="152" spans="31:43" x14ac:dyDescent="0.55000000000000004">
      <c r="AE152" s="56"/>
      <c r="AF152" s="57"/>
      <c r="AG152" s="57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</row>
    <row r="153" spans="31:43" x14ac:dyDescent="0.55000000000000004">
      <c r="AE153" s="56"/>
      <c r="AF153" s="57"/>
      <c r="AG153" s="57"/>
      <c r="AH153" s="235"/>
      <c r="AI153" s="235"/>
      <c r="AJ153" s="235"/>
      <c r="AK153" s="235"/>
      <c r="AL153" s="235"/>
      <c r="AM153" s="235"/>
      <c r="AN153" s="235"/>
      <c r="AO153" s="235"/>
      <c r="AP153" s="235"/>
      <c r="AQ153" s="235"/>
    </row>
    <row r="154" spans="31:43" x14ac:dyDescent="0.55000000000000004">
      <c r="AE154" s="56"/>
      <c r="AF154" s="57"/>
      <c r="AG154" s="57"/>
      <c r="AH154" s="235"/>
      <c r="AI154" s="235"/>
      <c r="AJ154" s="235"/>
      <c r="AK154" s="235"/>
      <c r="AL154" s="235"/>
      <c r="AM154" s="235"/>
      <c r="AN154" s="235"/>
      <c r="AO154" s="235"/>
      <c r="AP154" s="235"/>
      <c r="AQ154" s="235"/>
    </row>
    <row r="155" spans="31:43" x14ac:dyDescent="0.55000000000000004">
      <c r="AE155" s="56"/>
      <c r="AF155" s="57"/>
      <c r="AG155" s="57"/>
      <c r="AH155" s="235"/>
      <c r="AI155" s="235"/>
      <c r="AJ155" s="235"/>
      <c r="AK155" s="235"/>
      <c r="AL155" s="235"/>
      <c r="AM155" s="235"/>
      <c r="AN155" s="235"/>
      <c r="AO155" s="235"/>
      <c r="AP155" s="235"/>
      <c r="AQ155" s="235"/>
    </row>
    <row r="156" spans="31:43" x14ac:dyDescent="0.55000000000000004">
      <c r="AE156" s="56"/>
      <c r="AF156" s="57"/>
      <c r="AG156" s="57"/>
      <c r="AH156" s="235"/>
      <c r="AI156" s="235"/>
      <c r="AJ156" s="235"/>
      <c r="AK156" s="235"/>
      <c r="AL156" s="235"/>
      <c r="AM156" s="235"/>
      <c r="AN156" s="235"/>
      <c r="AO156" s="235"/>
      <c r="AP156" s="235"/>
      <c r="AQ156" s="235"/>
    </row>
    <row r="157" spans="31:43" x14ac:dyDescent="0.55000000000000004">
      <c r="AE157" s="56"/>
      <c r="AF157" s="57"/>
      <c r="AG157" s="57"/>
      <c r="AH157" s="235"/>
      <c r="AI157" s="235"/>
      <c r="AJ157" s="235"/>
      <c r="AK157" s="235"/>
      <c r="AL157" s="235"/>
      <c r="AM157" s="235"/>
      <c r="AN157" s="235"/>
      <c r="AO157" s="235"/>
      <c r="AP157" s="235"/>
      <c r="AQ157" s="235"/>
    </row>
    <row r="158" spans="31:43" x14ac:dyDescent="0.55000000000000004">
      <c r="AE158" s="56"/>
      <c r="AF158" s="57"/>
      <c r="AG158" s="57"/>
      <c r="AH158" s="235"/>
      <c r="AI158" s="235"/>
      <c r="AJ158" s="235"/>
      <c r="AK158" s="235"/>
      <c r="AL158" s="235"/>
      <c r="AM158" s="235"/>
      <c r="AN158" s="235"/>
      <c r="AO158" s="235"/>
      <c r="AP158" s="235"/>
      <c r="AQ158" s="235"/>
    </row>
    <row r="159" spans="31:43" x14ac:dyDescent="0.55000000000000004">
      <c r="AE159" s="56"/>
      <c r="AF159" s="57"/>
      <c r="AG159" s="57"/>
      <c r="AH159" s="235"/>
      <c r="AI159" s="235"/>
      <c r="AJ159" s="235"/>
      <c r="AK159" s="235"/>
      <c r="AL159" s="235"/>
      <c r="AM159" s="235"/>
      <c r="AN159" s="235"/>
      <c r="AO159" s="235"/>
      <c r="AP159" s="235"/>
      <c r="AQ159" s="235"/>
    </row>
    <row r="160" spans="31:43" x14ac:dyDescent="0.55000000000000004">
      <c r="AE160" s="56"/>
      <c r="AF160" s="57"/>
      <c r="AG160" s="57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</row>
    <row r="161" spans="31:43" x14ac:dyDescent="0.55000000000000004">
      <c r="AE161" s="56"/>
      <c r="AF161" s="57"/>
      <c r="AG161" s="57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</row>
    <row r="162" spans="31:43" x14ac:dyDescent="0.55000000000000004">
      <c r="AE162" s="56"/>
      <c r="AF162" s="57"/>
      <c r="AG162" s="57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</row>
    <row r="163" spans="31:43" x14ac:dyDescent="0.55000000000000004"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</row>
    <row r="164" spans="31:43" x14ac:dyDescent="0.55000000000000004"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</row>
    <row r="165" spans="31:43" x14ac:dyDescent="0.55000000000000004">
      <c r="AE165" s="54"/>
      <c r="AF165" s="233"/>
      <c r="AG165" s="58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</row>
    <row r="166" spans="31:43" x14ac:dyDescent="0.55000000000000004">
      <c r="AE166" s="59"/>
      <c r="AF166" s="55"/>
      <c r="AG166" s="5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</row>
    <row r="167" spans="31:43" x14ac:dyDescent="0.55000000000000004">
      <c r="AE167" s="56"/>
      <c r="AF167" s="57"/>
      <c r="AG167" s="57"/>
      <c r="AH167" s="235"/>
      <c r="AI167" s="235"/>
      <c r="AJ167" s="235"/>
      <c r="AK167" s="235"/>
      <c r="AL167" s="235"/>
      <c r="AM167" s="235"/>
      <c r="AN167" s="235"/>
      <c r="AO167" s="235"/>
      <c r="AP167" s="235"/>
      <c r="AQ167" s="235"/>
    </row>
    <row r="168" spans="31:43" x14ac:dyDescent="0.55000000000000004">
      <c r="AE168" s="56"/>
      <c r="AF168" s="57"/>
      <c r="AG168" s="57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</row>
    <row r="169" spans="31:43" x14ac:dyDescent="0.55000000000000004">
      <c r="AE169" s="56"/>
      <c r="AF169" s="57"/>
      <c r="AG169" s="57"/>
      <c r="AH169" s="235"/>
      <c r="AI169" s="235"/>
      <c r="AJ169" s="235"/>
      <c r="AK169" s="235"/>
      <c r="AL169" s="235"/>
      <c r="AM169" s="235"/>
      <c r="AN169" s="235"/>
      <c r="AO169" s="235"/>
      <c r="AP169" s="235"/>
      <c r="AQ169" s="235"/>
    </row>
    <row r="170" spans="31:43" x14ac:dyDescent="0.55000000000000004">
      <c r="AE170" s="56"/>
      <c r="AF170" s="57"/>
      <c r="AG170" s="57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</row>
    <row r="171" spans="31:43" x14ac:dyDescent="0.55000000000000004">
      <c r="AE171" s="56"/>
      <c r="AF171" s="57"/>
      <c r="AG171" s="57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</row>
    <row r="172" spans="31:43" x14ac:dyDescent="0.55000000000000004">
      <c r="AE172" s="56"/>
      <c r="AF172" s="57"/>
      <c r="AG172" s="57"/>
      <c r="AH172" s="235"/>
      <c r="AI172" s="235"/>
      <c r="AJ172" s="235"/>
      <c r="AK172" s="235"/>
      <c r="AL172" s="235"/>
      <c r="AM172" s="235"/>
      <c r="AN172" s="235"/>
      <c r="AO172" s="235"/>
      <c r="AP172" s="235"/>
      <c r="AQ172" s="235"/>
    </row>
    <row r="173" spans="31:43" x14ac:dyDescent="0.55000000000000004">
      <c r="AE173" s="56"/>
      <c r="AF173" s="57"/>
      <c r="AG173" s="57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</row>
    <row r="174" spans="31:43" x14ac:dyDescent="0.55000000000000004">
      <c r="AE174" s="56"/>
      <c r="AF174" s="57"/>
      <c r="AG174" s="57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</row>
    <row r="175" spans="31:43" x14ac:dyDescent="0.55000000000000004">
      <c r="AE175" s="56"/>
      <c r="AF175" s="57"/>
      <c r="AG175" s="57"/>
      <c r="AH175" s="235"/>
      <c r="AI175" s="235"/>
      <c r="AJ175" s="235"/>
      <c r="AK175" s="235"/>
      <c r="AL175" s="235"/>
      <c r="AM175" s="235"/>
      <c r="AN175" s="235"/>
      <c r="AO175" s="235"/>
      <c r="AP175" s="235"/>
      <c r="AQ175" s="235"/>
    </row>
    <row r="176" spans="31:43" x14ac:dyDescent="0.55000000000000004">
      <c r="AE176" s="56"/>
      <c r="AF176" s="57"/>
      <c r="AG176" s="57"/>
      <c r="AH176" s="235"/>
      <c r="AI176" s="235"/>
      <c r="AJ176" s="235"/>
      <c r="AK176" s="235"/>
      <c r="AL176" s="235"/>
      <c r="AM176" s="235"/>
      <c r="AN176" s="235"/>
      <c r="AO176" s="235"/>
      <c r="AP176" s="235"/>
      <c r="AQ176" s="235"/>
    </row>
    <row r="177" spans="31:43" x14ac:dyDescent="0.55000000000000004">
      <c r="AE177" s="56"/>
      <c r="AF177" s="57"/>
      <c r="AG177" s="57"/>
      <c r="AH177" s="235"/>
      <c r="AI177" s="235"/>
      <c r="AJ177" s="235"/>
      <c r="AK177" s="235"/>
      <c r="AL177" s="235"/>
      <c r="AM177" s="235"/>
      <c r="AN177" s="235"/>
      <c r="AO177" s="235"/>
      <c r="AP177" s="235"/>
      <c r="AQ177" s="235"/>
    </row>
    <row r="178" spans="31:43" x14ac:dyDescent="0.55000000000000004">
      <c r="AE178" s="56"/>
      <c r="AF178" s="57"/>
      <c r="AG178" s="57"/>
      <c r="AH178" s="235"/>
      <c r="AI178" s="235"/>
      <c r="AJ178" s="235"/>
      <c r="AK178" s="235"/>
      <c r="AL178" s="235"/>
      <c r="AM178" s="235"/>
      <c r="AN178" s="235"/>
      <c r="AO178" s="235"/>
      <c r="AP178" s="235"/>
      <c r="AQ178" s="235"/>
    </row>
    <row r="179" spans="31:43" x14ac:dyDescent="0.55000000000000004">
      <c r="AE179" s="68"/>
      <c r="AF179" s="69"/>
      <c r="AG179" s="69"/>
      <c r="AH179" s="235"/>
      <c r="AI179" s="235"/>
      <c r="AJ179" s="235"/>
      <c r="AK179" s="235"/>
      <c r="AL179" s="235"/>
      <c r="AM179" s="235"/>
      <c r="AN179" s="235"/>
      <c r="AO179" s="235"/>
      <c r="AP179" s="235"/>
      <c r="AQ179" s="235"/>
    </row>
    <row r="180" spans="31:43" x14ac:dyDescent="0.55000000000000004">
      <c r="AE180" s="68"/>
      <c r="AF180" s="69"/>
      <c r="AG180" s="69"/>
      <c r="AH180" s="235"/>
      <c r="AI180" s="235"/>
      <c r="AJ180" s="235"/>
      <c r="AK180" s="235"/>
      <c r="AL180" s="235"/>
      <c r="AM180" s="235"/>
      <c r="AN180" s="235"/>
      <c r="AO180" s="235"/>
      <c r="AP180" s="235"/>
      <c r="AQ180" s="235"/>
    </row>
    <row r="181" spans="31:43" x14ac:dyDescent="0.55000000000000004">
      <c r="AE181" s="54"/>
      <c r="AF181" s="233"/>
      <c r="AG181" s="58"/>
      <c r="AH181" s="235"/>
      <c r="AI181" s="235"/>
      <c r="AJ181" s="235"/>
      <c r="AK181" s="235"/>
      <c r="AL181" s="235"/>
      <c r="AM181" s="235"/>
      <c r="AN181" s="235"/>
      <c r="AO181" s="235"/>
      <c r="AP181" s="235"/>
      <c r="AQ181" s="235"/>
    </row>
    <row r="182" spans="31:43" x14ac:dyDescent="0.55000000000000004">
      <c r="AE182" s="59"/>
      <c r="AF182" s="55"/>
      <c r="AG182" s="55"/>
      <c r="AH182" s="235"/>
      <c r="AI182" s="235"/>
      <c r="AJ182" s="235"/>
      <c r="AK182" s="235"/>
      <c r="AL182" s="235"/>
      <c r="AM182" s="235"/>
      <c r="AN182" s="235"/>
      <c r="AO182" s="235"/>
      <c r="AP182" s="235"/>
      <c r="AQ182" s="235"/>
    </row>
    <row r="183" spans="31:43" x14ac:dyDescent="0.55000000000000004">
      <c r="AE183" s="56"/>
      <c r="AF183" s="57"/>
      <c r="AG183" s="57"/>
      <c r="AH183" s="235"/>
      <c r="AI183" s="235"/>
      <c r="AJ183" s="235"/>
      <c r="AK183" s="235"/>
      <c r="AL183" s="235"/>
      <c r="AM183" s="235"/>
      <c r="AN183" s="235"/>
      <c r="AO183" s="235"/>
      <c r="AP183" s="235"/>
      <c r="AQ183" s="235"/>
    </row>
    <row r="184" spans="31:43" x14ac:dyDescent="0.55000000000000004">
      <c r="AE184" s="56"/>
      <c r="AF184" s="57"/>
      <c r="AG184" s="57"/>
      <c r="AH184" s="235"/>
      <c r="AI184" s="235"/>
      <c r="AJ184" s="235"/>
      <c r="AK184" s="235"/>
      <c r="AL184" s="235"/>
      <c r="AM184" s="235"/>
      <c r="AN184" s="235"/>
      <c r="AO184" s="235"/>
      <c r="AP184" s="235"/>
      <c r="AQ184" s="235"/>
    </row>
    <row r="185" spans="31:43" x14ac:dyDescent="0.55000000000000004">
      <c r="AE185" s="56"/>
      <c r="AF185" s="57"/>
      <c r="AG185" s="57"/>
      <c r="AH185" s="235"/>
      <c r="AI185" s="235"/>
      <c r="AJ185" s="235"/>
      <c r="AK185" s="235"/>
      <c r="AL185" s="235"/>
      <c r="AM185" s="235"/>
      <c r="AN185" s="235"/>
      <c r="AO185" s="235"/>
      <c r="AP185" s="235"/>
      <c r="AQ185" s="235"/>
    </row>
    <row r="186" spans="31:43" x14ac:dyDescent="0.55000000000000004">
      <c r="AE186" s="56"/>
      <c r="AF186" s="57"/>
      <c r="AG186" s="57"/>
      <c r="AH186" s="235"/>
      <c r="AI186" s="235"/>
      <c r="AJ186" s="235"/>
      <c r="AK186" s="235"/>
      <c r="AL186" s="235"/>
      <c r="AM186" s="235"/>
      <c r="AN186" s="235"/>
      <c r="AO186" s="235"/>
      <c r="AP186" s="235"/>
      <c r="AQ186" s="235"/>
    </row>
    <row r="187" spans="31:43" x14ac:dyDescent="0.55000000000000004">
      <c r="AE187" s="56"/>
      <c r="AF187" s="57"/>
      <c r="AG187" s="57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</row>
    <row r="188" spans="31:43" x14ac:dyDescent="0.55000000000000004">
      <c r="AE188" s="56"/>
      <c r="AF188" s="57"/>
      <c r="AG188" s="57"/>
      <c r="AH188" s="235"/>
      <c r="AI188" s="235"/>
      <c r="AJ188" s="235"/>
      <c r="AK188" s="235"/>
      <c r="AL188" s="235"/>
      <c r="AM188" s="235"/>
      <c r="AN188" s="235"/>
      <c r="AO188" s="235"/>
      <c r="AP188" s="235"/>
      <c r="AQ188" s="235"/>
    </row>
    <row r="189" spans="31:43" x14ac:dyDescent="0.55000000000000004">
      <c r="AE189" s="56"/>
      <c r="AF189" s="57"/>
      <c r="AG189" s="57"/>
      <c r="AH189" s="235"/>
      <c r="AI189" s="235"/>
      <c r="AJ189" s="235"/>
      <c r="AK189" s="235"/>
      <c r="AL189" s="235"/>
      <c r="AM189" s="235"/>
      <c r="AN189" s="235"/>
      <c r="AO189" s="235"/>
      <c r="AP189" s="235"/>
      <c r="AQ189" s="235"/>
    </row>
    <row r="190" spans="31:43" x14ac:dyDescent="0.55000000000000004">
      <c r="AE190" s="56"/>
      <c r="AF190" s="57"/>
      <c r="AG190" s="57"/>
      <c r="AH190" s="235"/>
      <c r="AI190" s="235"/>
      <c r="AJ190" s="235"/>
      <c r="AK190" s="235"/>
      <c r="AL190" s="235"/>
      <c r="AM190" s="235"/>
      <c r="AN190" s="235"/>
      <c r="AO190" s="235"/>
      <c r="AP190" s="235"/>
      <c r="AQ190" s="235"/>
    </row>
    <row r="191" spans="31:43" x14ac:dyDescent="0.55000000000000004">
      <c r="AE191" s="56"/>
      <c r="AF191" s="57"/>
      <c r="AG191" s="57"/>
      <c r="AH191" s="235"/>
      <c r="AI191" s="235"/>
      <c r="AJ191" s="235"/>
      <c r="AK191" s="235"/>
      <c r="AL191" s="235"/>
      <c r="AM191" s="235"/>
      <c r="AN191" s="235"/>
      <c r="AO191" s="235"/>
      <c r="AP191" s="235"/>
      <c r="AQ191" s="235"/>
    </row>
    <row r="192" spans="31:43" x14ac:dyDescent="0.55000000000000004">
      <c r="AE192" s="56"/>
      <c r="AF192" s="57"/>
      <c r="AG192" s="57"/>
      <c r="AH192" s="235"/>
      <c r="AI192" s="235"/>
      <c r="AJ192" s="235"/>
      <c r="AK192" s="235"/>
      <c r="AL192" s="235"/>
      <c r="AM192" s="235"/>
      <c r="AN192" s="235"/>
      <c r="AO192" s="235"/>
      <c r="AP192" s="235"/>
      <c r="AQ192" s="235"/>
    </row>
    <row r="193" spans="31:43" x14ac:dyDescent="0.55000000000000004">
      <c r="AE193" s="56"/>
      <c r="AF193" s="57"/>
      <c r="AG193" s="57"/>
      <c r="AH193" s="235"/>
      <c r="AI193" s="235"/>
      <c r="AJ193" s="235"/>
      <c r="AK193" s="235"/>
      <c r="AL193" s="235"/>
      <c r="AM193" s="235"/>
      <c r="AN193" s="235"/>
      <c r="AO193" s="235"/>
      <c r="AP193" s="235"/>
      <c r="AQ193" s="235"/>
    </row>
    <row r="194" spans="31:43" x14ac:dyDescent="0.55000000000000004">
      <c r="AE194" s="56"/>
      <c r="AF194" s="57"/>
      <c r="AG194" s="57"/>
      <c r="AH194" s="235"/>
      <c r="AI194" s="235"/>
      <c r="AJ194" s="235"/>
      <c r="AK194" s="235"/>
      <c r="AL194" s="235"/>
      <c r="AM194" s="235"/>
      <c r="AN194" s="235"/>
      <c r="AO194" s="235"/>
      <c r="AP194" s="235"/>
      <c r="AQ194" s="235"/>
    </row>
    <row r="195" spans="31:43" x14ac:dyDescent="0.55000000000000004">
      <c r="AE195" s="68"/>
      <c r="AF195" s="69"/>
      <c r="AG195" s="69"/>
      <c r="AH195" s="235"/>
      <c r="AI195" s="235"/>
      <c r="AJ195" s="235"/>
      <c r="AK195" s="235"/>
      <c r="AL195" s="235"/>
      <c r="AM195" s="235"/>
      <c r="AN195" s="235"/>
      <c r="AO195" s="235"/>
      <c r="AP195" s="235"/>
      <c r="AQ195" s="235"/>
    </row>
    <row r="196" spans="31:43" x14ac:dyDescent="0.55000000000000004">
      <c r="AE196" s="68"/>
      <c r="AF196" s="69"/>
      <c r="AG196" s="69"/>
      <c r="AH196" s="235"/>
      <c r="AI196" s="235"/>
      <c r="AJ196" s="235"/>
      <c r="AK196" s="235"/>
      <c r="AL196" s="235"/>
      <c r="AM196" s="235"/>
      <c r="AN196" s="235"/>
      <c r="AO196" s="235"/>
      <c r="AP196" s="235"/>
      <c r="AQ196" s="235"/>
    </row>
    <row r="197" spans="31:43" x14ac:dyDescent="0.55000000000000004">
      <c r="AE197" s="54"/>
      <c r="AF197" s="233"/>
      <c r="AG197" s="58"/>
      <c r="AH197" s="235"/>
      <c r="AI197" s="235"/>
      <c r="AJ197" s="235"/>
      <c r="AK197" s="235"/>
      <c r="AL197" s="235"/>
      <c r="AM197" s="235"/>
      <c r="AN197" s="235"/>
      <c r="AO197" s="235"/>
      <c r="AP197" s="235"/>
      <c r="AQ197" s="235"/>
    </row>
    <row r="198" spans="31:43" x14ac:dyDescent="0.55000000000000004">
      <c r="AE198" s="59"/>
      <c r="AF198" s="55"/>
      <c r="AG198" s="55"/>
      <c r="AH198" s="235"/>
      <c r="AI198" s="235"/>
      <c r="AJ198" s="235"/>
      <c r="AK198" s="235"/>
      <c r="AL198" s="235"/>
      <c r="AM198" s="235"/>
      <c r="AN198" s="235"/>
      <c r="AO198" s="235"/>
      <c r="AP198" s="235"/>
      <c r="AQ198" s="235"/>
    </row>
    <row r="199" spans="31:43" x14ac:dyDescent="0.55000000000000004">
      <c r="AE199" s="56"/>
      <c r="AF199" s="57"/>
      <c r="AG199" s="57"/>
      <c r="AH199" s="235"/>
      <c r="AI199" s="235"/>
      <c r="AJ199" s="235"/>
      <c r="AK199" s="235"/>
      <c r="AL199" s="235"/>
      <c r="AM199" s="235"/>
      <c r="AN199" s="235"/>
      <c r="AO199" s="235"/>
      <c r="AP199" s="235"/>
      <c r="AQ199" s="235"/>
    </row>
    <row r="200" spans="31:43" x14ac:dyDescent="0.55000000000000004">
      <c r="AE200" s="56"/>
      <c r="AF200" s="57"/>
      <c r="AG200" s="57"/>
      <c r="AH200" s="235"/>
      <c r="AI200" s="235"/>
      <c r="AJ200" s="235"/>
      <c r="AK200" s="235"/>
      <c r="AL200" s="235"/>
      <c r="AM200" s="235"/>
      <c r="AN200" s="235"/>
      <c r="AO200" s="235"/>
      <c r="AP200" s="235"/>
      <c r="AQ200" s="235"/>
    </row>
    <row r="201" spans="31:43" x14ac:dyDescent="0.55000000000000004">
      <c r="AE201" s="56"/>
      <c r="AF201" s="57"/>
      <c r="AG201" s="57"/>
      <c r="AH201" s="235"/>
      <c r="AI201" s="235"/>
      <c r="AJ201" s="235"/>
      <c r="AK201" s="235"/>
      <c r="AL201" s="235"/>
      <c r="AM201" s="235"/>
      <c r="AN201" s="235"/>
      <c r="AO201" s="235"/>
      <c r="AP201" s="235"/>
      <c r="AQ201" s="235"/>
    </row>
    <row r="202" spans="31:43" x14ac:dyDescent="0.55000000000000004">
      <c r="AE202" s="56"/>
      <c r="AF202" s="57"/>
      <c r="AG202" s="57"/>
      <c r="AH202" s="235"/>
      <c r="AI202" s="235"/>
      <c r="AJ202" s="235"/>
      <c r="AK202" s="235"/>
      <c r="AL202" s="235"/>
      <c r="AM202" s="235"/>
      <c r="AN202" s="235"/>
      <c r="AO202" s="235"/>
      <c r="AP202" s="235"/>
      <c r="AQ202" s="235"/>
    </row>
    <row r="203" spans="31:43" x14ac:dyDescent="0.55000000000000004">
      <c r="AE203" s="56"/>
      <c r="AF203" s="57"/>
      <c r="AG203" s="57"/>
      <c r="AH203" s="235"/>
      <c r="AI203" s="235"/>
      <c r="AJ203" s="235"/>
      <c r="AK203" s="235"/>
      <c r="AL203" s="235"/>
      <c r="AM203" s="235"/>
      <c r="AN203" s="235"/>
      <c r="AO203" s="235"/>
      <c r="AP203" s="235"/>
      <c r="AQ203" s="235"/>
    </row>
    <row r="204" spans="31:43" x14ac:dyDescent="0.55000000000000004">
      <c r="AE204" s="56"/>
      <c r="AF204" s="57"/>
      <c r="AG204" s="57"/>
      <c r="AH204" s="235"/>
      <c r="AI204" s="235"/>
      <c r="AJ204" s="235"/>
      <c r="AK204" s="235"/>
      <c r="AL204" s="235"/>
      <c r="AM204" s="235"/>
      <c r="AN204" s="235"/>
      <c r="AO204" s="235"/>
      <c r="AP204" s="235"/>
      <c r="AQ204" s="235"/>
    </row>
    <row r="205" spans="31:43" x14ac:dyDescent="0.55000000000000004">
      <c r="AE205" s="56"/>
      <c r="AF205" s="57"/>
      <c r="AG205" s="57"/>
      <c r="AH205" s="235"/>
      <c r="AI205" s="235"/>
      <c r="AJ205" s="235"/>
      <c r="AK205" s="235"/>
      <c r="AL205" s="235"/>
      <c r="AM205" s="235"/>
      <c r="AN205" s="235"/>
      <c r="AO205" s="235"/>
      <c r="AP205" s="235"/>
      <c r="AQ205" s="235"/>
    </row>
    <row r="206" spans="31:43" x14ac:dyDescent="0.55000000000000004">
      <c r="AE206" s="56"/>
      <c r="AF206" s="57"/>
      <c r="AG206" s="57"/>
      <c r="AH206" s="235"/>
      <c r="AI206" s="235"/>
      <c r="AJ206" s="235"/>
      <c r="AK206" s="235"/>
      <c r="AL206" s="235"/>
      <c r="AM206" s="235"/>
      <c r="AN206" s="235"/>
      <c r="AO206" s="235"/>
      <c r="AP206" s="235"/>
      <c r="AQ206" s="235"/>
    </row>
    <row r="207" spans="31:43" x14ac:dyDescent="0.55000000000000004">
      <c r="AE207" s="56"/>
      <c r="AF207" s="57"/>
      <c r="AG207" s="57"/>
      <c r="AH207" s="235"/>
      <c r="AI207" s="235"/>
      <c r="AJ207" s="235"/>
      <c r="AK207" s="235"/>
      <c r="AL207" s="235"/>
      <c r="AM207" s="235"/>
      <c r="AN207" s="235"/>
      <c r="AO207" s="235"/>
      <c r="AP207" s="235"/>
      <c r="AQ207" s="235"/>
    </row>
    <row r="208" spans="31:43" x14ac:dyDescent="0.55000000000000004">
      <c r="AE208" s="56"/>
      <c r="AF208" s="57"/>
      <c r="AG208" s="57"/>
      <c r="AH208" s="235"/>
      <c r="AI208" s="235"/>
      <c r="AJ208" s="235"/>
      <c r="AK208" s="235"/>
      <c r="AL208" s="235"/>
      <c r="AM208" s="235"/>
      <c r="AN208" s="235"/>
      <c r="AO208" s="235"/>
      <c r="AP208" s="235"/>
      <c r="AQ208" s="235"/>
    </row>
    <row r="209" spans="31:43" x14ac:dyDescent="0.55000000000000004">
      <c r="AE209" s="56"/>
      <c r="AF209" s="57"/>
      <c r="AG209" s="57"/>
      <c r="AH209" s="235"/>
      <c r="AI209" s="235"/>
      <c r="AJ209" s="235"/>
      <c r="AK209" s="235"/>
      <c r="AL209" s="235"/>
      <c r="AM209" s="235"/>
      <c r="AN209" s="235"/>
      <c r="AO209" s="235"/>
      <c r="AP209" s="235"/>
      <c r="AQ209" s="235"/>
    </row>
    <row r="210" spans="31:43" x14ac:dyDescent="0.55000000000000004">
      <c r="AE210" s="56"/>
      <c r="AF210" s="57"/>
      <c r="AG210" s="57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</row>
    <row r="211" spans="31:43" x14ac:dyDescent="0.55000000000000004">
      <c r="AE211" s="68"/>
      <c r="AF211" s="69"/>
      <c r="AG211" s="69"/>
      <c r="AH211" s="235"/>
      <c r="AI211" s="235"/>
      <c r="AJ211" s="235"/>
      <c r="AK211" s="235"/>
      <c r="AL211" s="235"/>
      <c r="AM211" s="235"/>
      <c r="AN211" s="235"/>
      <c r="AO211" s="235"/>
      <c r="AP211" s="235"/>
      <c r="AQ211" s="235"/>
    </row>
    <row r="212" spans="31:43" x14ac:dyDescent="0.55000000000000004">
      <c r="AE212" s="68"/>
      <c r="AF212" s="69"/>
      <c r="AG212" s="69"/>
      <c r="AH212" s="235"/>
      <c r="AI212" s="235"/>
      <c r="AJ212" s="235"/>
      <c r="AK212" s="235"/>
      <c r="AL212" s="235"/>
      <c r="AM212" s="235"/>
      <c r="AN212" s="235"/>
      <c r="AO212" s="235"/>
      <c r="AP212" s="235"/>
      <c r="AQ212" s="235"/>
    </row>
    <row r="213" spans="31:43" x14ac:dyDescent="0.55000000000000004">
      <c r="AE213" s="54"/>
      <c r="AF213" s="233"/>
      <c r="AG213" s="58"/>
      <c r="AH213" s="235"/>
      <c r="AI213" s="235"/>
      <c r="AJ213" s="235"/>
      <c r="AK213" s="235"/>
      <c r="AL213" s="235"/>
      <c r="AM213" s="235"/>
      <c r="AN213" s="235"/>
      <c r="AO213" s="235"/>
      <c r="AP213" s="235"/>
      <c r="AQ213" s="235"/>
    </row>
    <row r="214" spans="31:43" x14ac:dyDescent="0.55000000000000004">
      <c r="AE214" s="59"/>
      <c r="AF214" s="55"/>
      <c r="AG214" s="55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</row>
    <row r="215" spans="31:43" x14ac:dyDescent="0.55000000000000004">
      <c r="AE215" s="56"/>
      <c r="AF215" s="57"/>
      <c r="AG215" s="57"/>
      <c r="AH215" s="235"/>
      <c r="AI215" s="235"/>
      <c r="AJ215" s="235"/>
      <c r="AK215" s="235"/>
      <c r="AL215" s="235"/>
      <c r="AM215" s="235"/>
      <c r="AN215" s="235"/>
      <c r="AO215" s="235"/>
      <c r="AP215" s="235"/>
      <c r="AQ215" s="235"/>
    </row>
    <row r="216" spans="31:43" x14ac:dyDescent="0.55000000000000004">
      <c r="AE216" s="56"/>
      <c r="AF216" s="57"/>
      <c r="AG216" s="57"/>
      <c r="AH216" s="235"/>
      <c r="AI216" s="235"/>
      <c r="AJ216" s="235"/>
      <c r="AK216" s="235"/>
      <c r="AL216" s="235"/>
      <c r="AM216" s="235"/>
      <c r="AN216" s="235"/>
      <c r="AO216" s="235"/>
      <c r="AP216" s="235"/>
      <c r="AQ216" s="235"/>
    </row>
    <row r="217" spans="31:43" x14ac:dyDescent="0.55000000000000004">
      <c r="AE217" s="56"/>
      <c r="AF217" s="57"/>
      <c r="AG217" s="57"/>
      <c r="AH217" s="235"/>
      <c r="AI217" s="235"/>
      <c r="AJ217" s="235"/>
      <c r="AK217" s="235"/>
      <c r="AL217" s="235"/>
      <c r="AM217" s="235"/>
      <c r="AN217" s="235"/>
      <c r="AO217" s="235"/>
      <c r="AP217" s="235"/>
      <c r="AQ217" s="235"/>
    </row>
    <row r="218" spans="31:43" x14ac:dyDescent="0.55000000000000004">
      <c r="AE218" s="56"/>
      <c r="AF218" s="57"/>
      <c r="AG218" s="57"/>
      <c r="AH218" s="235"/>
      <c r="AI218" s="235"/>
      <c r="AJ218" s="235"/>
      <c r="AK218" s="235"/>
      <c r="AL218" s="235"/>
      <c r="AM218" s="235"/>
      <c r="AN218" s="235"/>
      <c r="AO218" s="235"/>
      <c r="AP218" s="235"/>
      <c r="AQ218" s="235"/>
    </row>
    <row r="219" spans="31:43" x14ac:dyDescent="0.55000000000000004">
      <c r="AE219" s="56"/>
      <c r="AF219" s="57"/>
      <c r="AG219" s="57"/>
      <c r="AH219" s="235"/>
      <c r="AI219" s="235"/>
      <c r="AJ219" s="235"/>
      <c r="AK219" s="235"/>
      <c r="AL219" s="235"/>
      <c r="AM219" s="235"/>
      <c r="AN219" s="235"/>
      <c r="AO219" s="235"/>
      <c r="AP219" s="235"/>
      <c r="AQ219" s="235"/>
    </row>
    <row r="220" spans="31:43" x14ac:dyDescent="0.55000000000000004">
      <c r="AE220" s="56"/>
      <c r="AF220" s="57"/>
      <c r="AG220" s="57"/>
      <c r="AH220" s="235"/>
      <c r="AI220" s="235"/>
      <c r="AJ220" s="235"/>
      <c r="AK220" s="235"/>
      <c r="AL220" s="235"/>
      <c r="AM220" s="235"/>
      <c r="AN220" s="235"/>
      <c r="AO220" s="235"/>
      <c r="AP220" s="235"/>
      <c r="AQ220" s="235"/>
    </row>
    <row r="221" spans="31:43" x14ac:dyDescent="0.55000000000000004">
      <c r="AE221" s="56"/>
      <c r="AF221" s="57"/>
      <c r="AG221" s="57"/>
      <c r="AH221" s="235"/>
      <c r="AI221" s="235"/>
      <c r="AJ221" s="235"/>
      <c r="AK221" s="235"/>
      <c r="AL221" s="235"/>
      <c r="AM221" s="235"/>
      <c r="AN221" s="235"/>
      <c r="AO221" s="235"/>
      <c r="AP221" s="235"/>
      <c r="AQ221" s="235"/>
    </row>
    <row r="222" spans="31:43" x14ac:dyDescent="0.55000000000000004">
      <c r="AE222" s="56"/>
      <c r="AF222" s="57"/>
      <c r="AG222" s="57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35"/>
    </row>
    <row r="223" spans="31:43" x14ac:dyDescent="0.55000000000000004">
      <c r="AE223" s="56"/>
      <c r="AF223" s="57"/>
      <c r="AG223" s="57"/>
      <c r="AH223" s="235"/>
      <c r="AI223" s="235"/>
      <c r="AJ223" s="235"/>
      <c r="AK223" s="235"/>
      <c r="AL223" s="235"/>
      <c r="AM223" s="235"/>
      <c r="AN223" s="235"/>
      <c r="AO223" s="235"/>
      <c r="AP223" s="235"/>
      <c r="AQ223" s="235"/>
    </row>
    <row r="224" spans="31:43" x14ac:dyDescent="0.55000000000000004">
      <c r="AE224" s="56"/>
      <c r="AF224" s="57"/>
      <c r="AG224" s="57"/>
      <c r="AH224" s="235"/>
      <c r="AI224" s="235"/>
      <c r="AJ224" s="235"/>
      <c r="AK224" s="235"/>
      <c r="AL224" s="235"/>
      <c r="AM224" s="235"/>
      <c r="AN224" s="235"/>
      <c r="AO224" s="235"/>
      <c r="AP224" s="235"/>
      <c r="AQ224" s="235"/>
    </row>
    <row r="225" spans="31:43" x14ac:dyDescent="0.55000000000000004">
      <c r="AE225" s="56"/>
      <c r="AF225" s="57"/>
      <c r="AG225" s="57"/>
      <c r="AH225" s="235"/>
      <c r="AI225" s="235"/>
      <c r="AJ225" s="235"/>
      <c r="AK225" s="235"/>
      <c r="AL225" s="235"/>
      <c r="AM225" s="235"/>
      <c r="AN225" s="235"/>
      <c r="AO225" s="235"/>
      <c r="AP225" s="235"/>
      <c r="AQ225" s="235"/>
    </row>
    <row r="226" spans="31:43" x14ac:dyDescent="0.55000000000000004">
      <c r="AE226" s="56"/>
      <c r="AF226" s="57"/>
      <c r="AG226" s="57"/>
      <c r="AH226" s="235"/>
      <c r="AI226" s="235"/>
      <c r="AJ226" s="235"/>
      <c r="AK226" s="235"/>
      <c r="AL226" s="235"/>
      <c r="AM226" s="235"/>
      <c r="AN226" s="235"/>
      <c r="AO226" s="235"/>
      <c r="AP226" s="235"/>
      <c r="AQ226" s="235"/>
    </row>
    <row r="227" spans="31:43" x14ac:dyDescent="0.55000000000000004">
      <c r="AE227" s="68"/>
      <c r="AF227" s="69"/>
      <c r="AG227" s="69"/>
      <c r="AH227" s="235"/>
      <c r="AI227" s="235"/>
      <c r="AJ227" s="235"/>
      <c r="AK227" s="235"/>
      <c r="AL227" s="235"/>
      <c r="AM227" s="235"/>
      <c r="AN227" s="235"/>
      <c r="AO227" s="235"/>
      <c r="AP227" s="235"/>
      <c r="AQ227" s="235"/>
    </row>
    <row r="228" spans="31:43" x14ac:dyDescent="0.55000000000000004">
      <c r="AE228" s="68"/>
      <c r="AF228" s="69"/>
      <c r="AG228" s="69"/>
      <c r="AH228" s="235"/>
      <c r="AI228" s="235"/>
      <c r="AJ228" s="235"/>
      <c r="AK228" s="235"/>
      <c r="AL228" s="235"/>
      <c r="AM228" s="235"/>
      <c r="AN228" s="235"/>
      <c r="AO228" s="235"/>
      <c r="AP228" s="235"/>
      <c r="AQ228" s="235"/>
    </row>
    <row r="229" spans="31:43" x14ac:dyDescent="0.55000000000000004">
      <c r="AE229" s="54"/>
      <c r="AF229" s="233"/>
      <c r="AG229" s="58"/>
      <c r="AH229" s="235"/>
      <c r="AI229" s="235"/>
      <c r="AJ229" s="235"/>
      <c r="AK229" s="235"/>
      <c r="AL229" s="235"/>
      <c r="AM229" s="235"/>
      <c r="AN229" s="235"/>
      <c r="AO229" s="235"/>
      <c r="AP229" s="235"/>
      <c r="AQ229" s="235"/>
    </row>
    <row r="230" spans="31:43" x14ac:dyDescent="0.55000000000000004">
      <c r="AE230" s="59"/>
      <c r="AF230" s="55"/>
      <c r="AG230" s="55"/>
      <c r="AH230" s="235"/>
      <c r="AI230" s="235"/>
      <c r="AJ230" s="235"/>
      <c r="AK230" s="235"/>
      <c r="AL230" s="235"/>
      <c r="AM230" s="235"/>
      <c r="AN230" s="235"/>
      <c r="AO230" s="235"/>
      <c r="AP230" s="235"/>
      <c r="AQ230" s="235"/>
    </row>
    <row r="231" spans="31:43" x14ac:dyDescent="0.55000000000000004">
      <c r="AE231" s="56"/>
      <c r="AF231" s="57"/>
      <c r="AG231" s="57"/>
      <c r="AH231" s="235"/>
      <c r="AI231" s="235"/>
      <c r="AJ231" s="235"/>
      <c r="AK231" s="235"/>
      <c r="AL231" s="235"/>
      <c r="AM231" s="235"/>
      <c r="AN231" s="235"/>
      <c r="AO231" s="235"/>
      <c r="AP231" s="235"/>
      <c r="AQ231" s="235"/>
    </row>
    <row r="232" spans="31:43" x14ac:dyDescent="0.55000000000000004">
      <c r="AE232" s="56"/>
      <c r="AF232" s="57"/>
      <c r="AG232" s="57"/>
      <c r="AH232" s="235"/>
      <c r="AI232" s="235"/>
      <c r="AJ232" s="235"/>
      <c r="AK232" s="235"/>
      <c r="AL232" s="235"/>
      <c r="AM232" s="235"/>
      <c r="AN232" s="235"/>
      <c r="AO232" s="235"/>
      <c r="AP232" s="235"/>
      <c r="AQ232" s="235"/>
    </row>
    <row r="233" spans="31:43" x14ac:dyDescent="0.55000000000000004">
      <c r="AE233" s="56"/>
      <c r="AF233" s="57"/>
      <c r="AG233" s="57"/>
      <c r="AH233" s="235"/>
      <c r="AI233" s="235"/>
      <c r="AJ233" s="235"/>
      <c r="AK233" s="235"/>
      <c r="AL233" s="235"/>
      <c r="AM233" s="235"/>
      <c r="AN233" s="235"/>
      <c r="AO233" s="235"/>
      <c r="AP233" s="235"/>
      <c r="AQ233" s="235"/>
    </row>
    <row r="234" spans="31:43" x14ac:dyDescent="0.55000000000000004">
      <c r="AE234" s="56"/>
      <c r="AF234" s="57"/>
      <c r="AG234" s="57"/>
      <c r="AH234" s="235"/>
      <c r="AI234" s="235"/>
      <c r="AJ234" s="235"/>
      <c r="AK234" s="235"/>
      <c r="AL234" s="235"/>
      <c r="AM234" s="235"/>
      <c r="AN234" s="235"/>
      <c r="AO234" s="235"/>
      <c r="AP234" s="235"/>
      <c r="AQ234" s="235"/>
    </row>
    <row r="235" spans="31:43" x14ac:dyDescent="0.55000000000000004">
      <c r="AE235" s="56"/>
      <c r="AF235" s="57"/>
      <c r="AG235" s="57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</row>
    <row r="236" spans="31:43" x14ac:dyDescent="0.55000000000000004">
      <c r="AE236" s="56"/>
      <c r="AF236" s="57"/>
      <c r="AG236" s="57"/>
      <c r="AH236" s="235"/>
      <c r="AI236" s="235"/>
      <c r="AJ236" s="235"/>
      <c r="AK236" s="235"/>
      <c r="AL236" s="235"/>
      <c r="AM236" s="235"/>
      <c r="AN236" s="235"/>
      <c r="AO236" s="235"/>
      <c r="AP236" s="235"/>
      <c r="AQ236" s="235"/>
    </row>
    <row r="237" spans="31:43" x14ac:dyDescent="0.55000000000000004">
      <c r="AE237" s="56"/>
      <c r="AF237" s="57"/>
      <c r="AG237" s="57"/>
      <c r="AH237" s="235"/>
      <c r="AI237" s="235"/>
      <c r="AJ237" s="235"/>
      <c r="AK237" s="235"/>
      <c r="AL237" s="235"/>
      <c r="AM237" s="235"/>
      <c r="AN237" s="235"/>
      <c r="AO237" s="235"/>
      <c r="AP237" s="235"/>
      <c r="AQ237" s="235"/>
    </row>
    <row r="238" spans="31:43" x14ac:dyDescent="0.55000000000000004">
      <c r="AE238" s="56"/>
      <c r="AF238" s="57"/>
      <c r="AG238" s="57"/>
      <c r="AH238" s="235"/>
      <c r="AI238" s="235"/>
      <c r="AJ238" s="235"/>
      <c r="AK238" s="235"/>
      <c r="AL238" s="235"/>
      <c r="AM238" s="235"/>
      <c r="AN238" s="235"/>
      <c r="AO238" s="235"/>
      <c r="AP238" s="235"/>
      <c r="AQ238" s="235"/>
    </row>
    <row r="239" spans="31:43" x14ac:dyDescent="0.55000000000000004">
      <c r="AE239" s="56"/>
      <c r="AF239" s="57"/>
      <c r="AG239" s="57"/>
      <c r="AH239" s="235"/>
      <c r="AI239" s="235"/>
      <c r="AJ239" s="235"/>
      <c r="AK239" s="235"/>
      <c r="AL239" s="235"/>
      <c r="AM239" s="235"/>
      <c r="AN239" s="235"/>
      <c r="AO239" s="235"/>
      <c r="AP239" s="235"/>
      <c r="AQ239" s="235"/>
    </row>
    <row r="240" spans="31:43" x14ac:dyDescent="0.55000000000000004">
      <c r="AE240" s="56"/>
      <c r="AF240" s="57"/>
      <c r="AG240" s="57"/>
      <c r="AH240" s="235"/>
      <c r="AI240" s="235"/>
      <c r="AJ240" s="235"/>
      <c r="AK240" s="235"/>
      <c r="AL240" s="235"/>
      <c r="AM240" s="235"/>
      <c r="AN240" s="235"/>
      <c r="AO240" s="235"/>
      <c r="AP240" s="235"/>
      <c r="AQ240" s="235"/>
    </row>
    <row r="241" spans="31:43" x14ac:dyDescent="0.55000000000000004">
      <c r="AE241" s="56"/>
      <c r="AF241" s="57"/>
      <c r="AG241" s="57"/>
      <c r="AH241" s="235"/>
      <c r="AI241" s="235"/>
      <c r="AJ241" s="235"/>
      <c r="AK241" s="235"/>
      <c r="AL241" s="235"/>
      <c r="AM241" s="235"/>
      <c r="AN241" s="235"/>
      <c r="AO241" s="235"/>
      <c r="AP241" s="235"/>
      <c r="AQ241" s="235"/>
    </row>
    <row r="242" spans="31:43" x14ac:dyDescent="0.55000000000000004">
      <c r="AE242" s="56"/>
      <c r="AF242" s="57"/>
      <c r="AG242" s="57"/>
      <c r="AH242" s="235"/>
      <c r="AI242" s="235"/>
      <c r="AJ242" s="235"/>
      <c r="AK242" s="235"/>
      <c r="AL242" s="235"/>
      <c r="AM242" s="235"/>
      <c r="AN242" s="235"/>
      <c r="AO242" s="235"/>
      <c r="AP242" s="235"/>
      <c r="AQ242" s="235"/>
    </row>
    <row r="243" spans="31:43" x14ac:dyDescent="0.55000000000000004">
      <c r="AE243" s="68"/>
      <c r="AF243" s="69"/>
      <c r="AG243" s="69"/>
      <c r="AH243" s="235"/>
      <c r="AI243" s="235"/>
      <c r="AJ243" s="235"/>
      <c r="AK243" s="235"/>
      <c r="AL243" s="235"/>
      <c r="AM243" s="235"/>
      <c r="AN243" s="235"/>
      <c r="AO243" s="235"/>
      <c r="AP243" s="235"/>
      <c r="AQ243" s="235"/>
    </row>
    <row r="244" spans="31:43" x14ac:dyDescent="0.55000000000000004">
      <c r="AE244" s="68"/>
      <c r="AF244" s="69"/>
      <c r="AG244" s="69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</row>
    <row r="245" spans="31:43" x14ac:dyDescent="0.55000000000000004">
      <c r="AE245" s="54"/>
      <c r="AF245" s="233"/>
      <c r="AG245" s="58"/>
      <c r="AH245" s="235"/>
      <c r="AI245" s="235"/>
      <c r="AJ245" s="235"/>
      <c r="AK245" s="235"/>
      <c r="AL245" s="235"/>
      <c r="AM245" s="235"/>
      <c r="AN245" s="235"/>
      <c r="AO245" s="235"/>
      <c r="AP245" s="235"/>
      <c r="AQ245" s="235"/>
    </row>
    <row r="246" spans="31:43" x14ac:dyDescent="0.55000000000000004">
      <c r="AE246" s="59"/>
      <c r="AF246" s="55"/>
      <c r="AG246" s="55"/>
      <c r="AH246" s="235"/>
      <c r="AI246" s="235"/>
      <c r="AJ246" s="235"/>
      <c r="AK246" s="235"/>
      <c r="AL246" s="235"/>
      <c r="AM246" s="235"/>
      <c r="AN246" s="235"/>
      <c r="AO246" s="235"/>
      <c r="AP246" s="235"/>
      <c r="AQ246" s="235"/>
    </row>
    <row r="247" spans="31:43" x14ac:dyDescent="0.55000000000000004">
      <c r="AE247" s="56"/>
      <c r="AF247" s="57"/>
      <c r="AG247" s="57"/>
      <c r="AH247" s="235"/>
      <c r="AI247" s="235"/>
      <c r="AJ247" s="235"/>
      <c r="AK247" s="235"/>
      <c r="AL247" s="235"/>
      <c r="AM247" s="235"/>
      <c r="AN247" s="235"/>
      <c r="AO247" s="235"/>
      <c r="AP247" s="235"/>
      <c r="AQ247" s="235"/>
    </row>
    <row r="248" spans="31:43" x14ac:dyDescent="0.55000000000000004">
      <c r="AE248" s="56"/>
      <c r="AF248" s="57"/>
      <c r="AG248" s="57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</row>
    <row r="249" spans="31:43" x14ac:dyDescent="0.55000000000000004">
      <c r="AE249" s="56"/>
      <c r="AF249" s="57"/>
      <c r="AG249" s="57"/>
      <c r="AH249" s="235"/>
      <c r="AI249" s="235"/>
      <c r="AJ249" s="235"/>
      <c r="AK249" s="235"/>
      <c r="AL249" s="235"/>
      <c r="AM249" s="235"/>
      <c r="AN249" s="235"/>
      <c r="AO249" s="235"/>
      <c r="AP249" s="235"/>
      <c r="AQ249" s="235"/>
    </row>
    <row r="250" spans="31:43" x14ac:dyDescent="0.55000000000000004">
      <c r="AE250" s="56"/>
      <c r="AF250" s="57"/>
      <c r="AG250" s="57"/>
      <c r="AH250" s="235"/>
      <c r="AI250" s="235"/>
      <c r="AJ250" s="235"/>
      <c r="AK250" s="235"/>
      <c r="AL250" s="235"/>
      <c r="AM250" s="235"/>
      <c r="AN250" s="235"/>
      <c r="AO250" s="235"/>
      <c r="AP250" s="235"/>
      <c r="AQ250" s="235"/>
    </row>
    <row r="251" spans="31:43" x14ac:dyDescent="0.55000000000000004">
      <c r="AE251" s="56"/>
      <c r="AF251" s="57"/>
      <c r="AG251" s="57"/>
      <c r="AH251" s="235"/>
      <c r="AI251" s="235"/>
      <c r="AJ251" s="235"/>
      <c r="AK251" s="235"/>
      <c r="AL251" s="235"/>
      <c r="AM251" s="235"/>
      <c r="AN251" s="235"/>
      <c r="AO251" s="235"/>
      <c r="AP251" s="235"/>
      <c r="AQ251" s="235"/>
    </row>
    <row r="252" spans="31:43" x14ac:dyDescent="0.55000000000000004">
      <c r="AE252" s="56"/>
      <c r="AF252" s="57"/>
      <c r="AG252" s="57"/>
      <c r="AH252" s="235"/>
      <c r="AI252" s="235"/>
      <c r="AJ252" s="235"/>
      <c r="AK252" s="235"/>
      <c r="AL252" s="235"/>
      <c r="AM252" s="235"/>
      <c r="AN252" s="235"/>
      <c r="AO252" s="235"/>
      <c r="AP252" s="235"/>
      <c r="AQ252" s="235"/>
    </row>
    <row r="253" spans="31:43" x14ac:dyDescent="0.55000000000000004">
      <c r="AE253" s="56"/>
      <c r="AF253" s="57"/>
      <c r="AG253" s="57"/>
      <c r="AH253" s="235"/>
      <c r="AI253" s="235"/>
      <c r="AJ253" s="235"/>
      <c r="AK253" s="235"/>
      <c r="AL253" s="235"/>
      <c r="AM253" s="235"/>
      <c r="AN253" s="235"/>
      <c r="AO253" s="235"/>
      <c r="AP253" s="235"/>
      <c r="AQ253" s="235"/>
    </row>
    <row r="254" spans="31:43" x14ac:dyDescent="0.55000000000000004">
      <c r="AE254" s="56"/>
      <c r="AF254" s="57"/>
      <c r="AG254" s="57"/>
      <c r="AH254" s="235"/>
      <c r="AI254" s="235"/>
      <c r="AJ254" s="235"/>
      <c r="AK254" s="235"/>
      <c r="AL254" s="235"/>
      <c r="AM254" s="235"/>
      <c r="AN254" s="235"/>
      <c r="AO254" s="235"/>
      <c r="AP254" s="235"/>
      <c r="AQ254" s="235"/>
    </row>
    <row r="255" spans="31:43" x14ac:dyDescent="0.55000000000000004">
      <c r="AE255" s="56"/>
      <c r="AF255" s="57"/>
      <c r="AG255" s="57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</row>
    <row r="256" spans="31:43" x14ac:dyDescent="0.55000000000000004">
      <c r="AE256" s="56"/>
      <c r="AF256" s="57"/>
      <c r="AG256" s="57"/>
      <c r="AH256" s="235"/>
      <c r="AI256" s="235"/>
      <c r="AJ256" s="235"/>
      <c r="AK256" s="235"/>
      <c r="AL256" s="235"/>
      <c r="AM256" s="235"/>
      <c r="AN256" s="235"/>
      <c r="AO256" s="235"/>
      <c r="AP256" s="235"/>
      <c r="AQ256" s="235"/>
    </row>
    <row r="257" spans="31:43" x14ac:dyDescent="0.55000000000000004">
      <c r="AE257" s="56"/>
      <c r="AF257" s="57"/>
      <c r="AG257" s="57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</row>
    <row r="258" spans="31:43" x14ac:dyDescent="0.55000000000000004">
      <c r="AE258" s="56"/>
      <c r="AF258" s="57"/>
      <c r="AG258" s="57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</row>
    <row r="259" spans="31:43" x14ac:dyDescent="0.55000000000000004">
      <c r="AE259" s="68"/>
      <c r="AF259" s="69"/>
      <c r="AG259" s="69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</row>
    <row r="260" spans="31:43" x14ac:dyDescent="0.55000000000000004">
      <c r="AE260" s="68"/>
      <c r="AF260" s="69"/>
      <c r="AG260" s="69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</row>
    <row r="261" spans="31:43" x14ac:dyDescent="0.55000000000000004">
      <c r="AE261" s="54"/>
      <c r="AF261" s="233"/>
      <c r="AG261" s="58"/>
      <c r="AH261" s="235"/>
      <c r="AI261" s="235"/>
      <c r="AJ261" s="235"/>
      <c r="AK261" s="235"/>
      <c r="AL261" s="235"/>
      <c r="AM261" s="235"/>
      <c r="AN261" s="235"/>
      <c r="AO261" s="235"/>
      <c r="AP261" s="235"/>
      <c r="AQ261" s="235"/>
    </row>
    <row r="262" spans="31:43" x14ac:dyDescent="0.55000000000000004">
      <c r="AE262" s="59"/>
      <c r="AF262" s="55"/>
      <c r="AG262" s="55"/>
      <c r="AH262" s="235"/>
      <c r="AI262" s="235"/>
      <c r="AJ262" s="235"/>
      <c r="AK262" s="235"/>
      <c r="AL262" s="235"/>
      <c r="AM262" s="235"/>
      <c r="AN262" s="235"/>
      <c r="AO262" s="235"/>
      <c r="AP262" s="235"/>
      <c r="AQ262" s="235"/>
    </row>
    <row r="263" spans="31:43" x14ac:dyDescent="0.55000000000000004">
      <c r="AE263" s="56"/>
      <c r="AF263" s="57"/>
      <c r="AG263" s="57"/>
      <c r="AH263" s="235"/>
      <c r="AI263" s="235"/>
      <c r="AJ263" s="235"/>
      <c r="AK263" s="235"/>
      <c r="AL263" s="235"/>
      <c r="AM263" s="235"/>
      <c r="AN263" s="235"/>
      <c r="AO263" s="235"/>
      <c r="AP263" s="235"/>
      <c r="AQ263" s="235"/>
    </row>
    <row r="264" spans="31:43" x14ac:dyDescent="0.55000000000000004">
      <c r="AE264" s="56"/>
      <c r="AF264" s="57"/>
      <c r="AG264" s="57"/>
      <c r="AH264" s="235"/>
      <c r="AI264" s="235"/>
      <c r="AJ264" s="235"/>
      <c r="AK264" s="235"/>
      <c r="AL264" s="235"/>
      <c r="AM264" s="235"/>
      <c r="AN264" s="235"/>
      <c r="AO264" s="235"/>
      <c r="AP264" s="235"/>
      <c r="AQ264" s="235"/>
    </row>
    <row r="265" spans="31:43" x14ac:dyDescent="0.55000000000000004">
      <c r="AE265" s="56"/>
      <c r="AF265" s="57"/>
      <c r="AG265" s="57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</row>
    <row r="266" spans="31:43" x14ac:dyDescent="0.55000000000000004">
      <c r="AE266" s="56"/>
      <c r="AF266" s="57"/>
      <c r="AG266" s="57"/>
      <c r="AH266" s="235"/>
      <c r="AI266" s="235"/>
      <c r="AJ266" s="235"/>
      <c r="AK266" s="235"/>
      <c r="AL266" s="235"/>
      <c r="AM266" s="235"/>
      <c r="AN266" s="235"/>
      <c r="AO266" s="235"/>
      <c r="AP266" s="235"/>
      <c r="AQ266" s="235"/>
    </row>
    <row r="267" spans="31:43" x14ac:dyDescent="0.55000000000000004">
      <c r="AE267" s="56"/>
      <c r="AF267" s="57"/>
      <c r="AG267" s="57"/>
      <c r="AH267" s="235"/>
      <c r="AI267" s="235"/>
      <c r="AJ267" s="235"/>
      <c r="AK267" s="235"/>
      <c r="AL267" s="235"/>
      <c r="AM267" s="235"/>
      <c r="AN267" s="235"/>
      <c r="AO267" s="235"/>
      <c r="AP267" s="235"/>
      <c r="AQ267" s="235"/>
    </row>
    <row r="268" spans="31:43" x14ac:dyDescent="0.55000000000000004">
      <c r="AE268" s="56"/>
      <c r="AF268" s="57"/>
      <c r="AG268" s="57"/>
      <c r="AH268" s="235"/>
      <c r="AI268" s="235"/>
      <c r="AJ268" s="235"/>
      <c r="AK268" s="235"/>
      <c r="AL268" s="235"/>
      <c r="AM268" s="235"/>
      <c r="AN268" s="235"/>
      <c r="AO268" s="235"/>
      <c r="AP268" s="235"/>
      <c r="AQ268" s="235"/>
    </row>
    <row r="269" spans="31:43" x14ac:dyDescent="0.55000000000000004">
      <c r="AE269" s="56"/>
      <c r="AF269" s="57"/>
      <c r="AG269" s="57"/>
      <c r="AH269" s="235"/>
      <c r="AI269" s="235"/>
      <c r="AJ269" s="235"/>
      <c r="AK269" s="235"/>
      <c r="AL269" s="235"/>
      <c r="AM269" s="235"/>
      <c r="AN269" s="235"/>
      <c r="AO269" s="235"/>
      <c r="AP269" s="235"/>
      <c r="AQ269" s="235"/>
    </row>
    <row r="270" spans="31:43" x14ac:dyDescent="0.55000000000000004">
      <c r="AE270" s="56"/>
      <c r="AF270" s="57"/>
      <c r="AG270" s="57"/>
      <c r="AH270" s="235"/>
      <c r="AI270" s="235"/>
      <c r="AJ270" s="235"/>
      <c r="AK270" s="235"/>
      <c r="AL270" s="235"/>
      <c r="AM270" s="235"/>
      <c r="AN270" s="235"/>
      <c r="AO270" s="235"/>
      <c r="AP270" s="235"/>
      <c r="AQ270" s="235"/>
    </row>
    <row r="271" spans="31:43" x14ac:dyDescent="0.55000000000000004">
      <c r="AE271" s="56"/>
      <c r="AF271" s="57"/>
      <c r="AG271" s="57"/>
      <c r="AH271" s="235"/>
      <c r="AI271" s="235"/>
      <c r="AJ271" s="235"/>
      <c r="AK271" s="235"/>
      <c r="AL271" s="235"/>
      <c r="AM271" s="235"/>
      <c r="AN271" s="235"/>
      <c r="AO271" s="235"/>
      <c r="AP271" s="235"/>
      <c r="AQ271" s="235"/>
    </row>
    <row r="272" spans="31:43" x14ac:dyDescent="0.55000000000000004">
      <c r="AE272" s="56"/>
      <c r="AF272" s="57"/>
      <c r="AG272" s="57"/>
      <c r="AH272" s="235"/>
      <c r="AI272" s="235"/>
      <c r="AJ272" s="235"/>
      <c r="AK272" s="235"/>
      <c r="AL272" s="235"/>
      <c r="AM272" s="235"/>
      <c r="AN272" s="235"/>
      <c r="AO272" s="235"/>
      <c r="AP272" s="235"/>
      <c r="AQ272" s="235"/>
    </row>
    <row r="273" spans="31:43" x14ac:dyDescent="0.55000000000000004">
      <c r="AE273" s="56"/>
      <c r="AF273" s="57"/>
      <c r="AG273" s="57"/>
      <c r="AH273" s="235"/>
      <c r="AI273" s="235"/>
      <c r="AJ273" s="235"/>
      <c r="AK273" s="235"/>
      <c r="AL273" s="235"/>
      <c r="AM273" s="235"/>
      <c r="AN273" s="235"/>
      <c r="AO273" s="235"/>
      <c r="AP273" s="235"/>
      <c r="AQ273" s="235"/>
    </row>
    <row r="274" spans="31:43" x14ac:dyDescent="0.55000000000000004">
      <c r="AE274" s="56"/>
      <c r="AF274" s="57"/>
      <c r="AG274" s="57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</row>
    <row r="275" spans="31:43" x14ac:dyDescent="0.55000000000000004">
      <c r="AE275" s="68"/>
      <c r="AF275" s="69"/>
      <c r="AG275" s="69"/>
      <c r="AH275" s="235"/>
      <c r="AI275" s="235"/>
      <c r="AJ275" s="235"/>
      <c r="AK275" s="235"/>
      <c r="AL275" s="235"/>
      <c r="AM275" s="235"/>
      <c r="AN275" s="235"/>
      <c r="AO275" s="235"/>
      <c r="AP275" s="235"/>
      <c r="AQ275" s="235"/>
    </row>
    <row r="276" spans="31:43" x14ac:dyDescent="0.55000000000000004">
      <c r="AE276" s="68"/>
      <c r="AF276" s="69"/>
      <c r="AG276" s="69"/>
      <c r="AH276" s="235"/>
      <c r="AI276" s="235"/>
      <c r="AJ276" s="235"/>
      <c r="AK276" s="235"/>
      <c r="AL276" s="235"/>
      <c r="AM276" s="235"/>
      <c r="AN276" s="235"/>
      <c r="AO276" s="235"/>
      <c r="AP276" s="235"/>
      <c r="AQ276" s="235"/>
    </row>
    <row r="277" spans="31:43" x14ac:dyDescent="0.55000000000000004">
      <c r="AE277" s="54"/>
      <c r="AF277" s="233"/>
      <c r="AG277" s="58"/>
      <c r="AH277" s="235"/>
      <c r="AI277" s="235"/>
      <c r="AJ277" s="235"/>
      <c r="AK277" s="235"/>
      <c r="AL277" s="235"/>
      <c r="AM277" s="235"/>
      <c r="AN277" s="235"/>
      <c r="AO277" s="235"/>
      <c r="AP277" s="235"/>
      <c r="AQ277" s="235"/>
    </row>
    <row r="278" spans="31:43" x14ac:dyDescent="0.55000000000000004">
      <c r="AE278" s="59"/>
      <c r="AF278" s="55"/>
      <c r="AG278" s="55"/>
      <c r="AH278" s="235"/>
      <c r="AI278" s="235"/>
      <c r="AJ278" s="235"/>
      <c r="AK278" s="235"/>
      <c r="AL278" s="235"/>
      <c r="AM278" s="235"/>
      <c r="AN278" s="235"/>
      <c r="AO278" s="235"/>
      <c r="AP278" s="235"/>
      <c r="AQ278" s="235"/>
    </row>
    <row r="279" spans="31:43" x14ac:dyDescent="0.55000000000000004">
      <c r="AE279" s="56"/>
      <c r="AF279" s="57"/>
      <c r="AG279" s="57"/>
      <c r="AH279" s="235"/>
      <c r="AI279" s="235"/>
      <c r="AJ279" s="235"/>
      <c r="AK279" s="235"/>
      <c r="AL279" s="235"/>
      <c r="AM279" s="235"/>
      <c r="AN279" s="235"/>
      <c r="AO279" s="235"/>
      <c r="AP279" s="235"/>
      <c r="AQ279" s="235"/>
    </row>
    <row r="280" spans="31:43" x14ac:dyDescent="0.55000000000000004">
      <c r="AE280" s="56"/>
      <c r="AF280" s="57"/>
      <c r="AG280" s="57"/>
      <c r="AH280" s="235"/>
      <c r="AI280" s="235"/>
      <c r="AJ280" s="235"/>
      <c r="AK280" s="235"/>
      <c r="AL280" s="235"/>
      <c r="AM280" s="235"/>
      <c r="AN280" s="235"/>
      <c r="AO280" s="235"/>
      <c r="AP280" s="235"/>
      <c r="AQ280" s="235"/>
    </row>
    <row r="281" spans="31:43" x14ac:dyDescent="0.55000000000000004">
      <c r="AE281" s="56"/>
      <c r="AF281" s="57"/>
      <c r="AG281" s="57"/>
      <c r="AH281" s="235"/>
      <c r="AI281" s="235"/>
      <c r="AJ281" s="235"/>
      <c r="AK281" s="235"/>
      <c r="AL281" s="235"/>
      <c r="AM281" s="235"/>
      <c r="AN281" s="235"/>
      <c r="AO281" s="235"/>
      <c r="AP281" s="235"/>
      <c r="AQ281" s="235"/>
    </row>
    <row r="282" spans="31:43" x14ac:dyDescent="0.55000000000000004">
      <c r="AE282" s="56"/>
      <c r="AF282" s="57"/>
      <c r="AG282" s="57"/>
      <c r="AH282" s="235"/>
      <c r="AI282" s="235"/>
      <c r="AJ282" s="235"/>
      <c r="AK282" s="235"/>
      <c r="AL282" s="235"/>
      <c r="AM282" s="235"/>
      <c r="AN282" s="235"/>
      <c r="AO282" s="235"/>
      <c r="AP282" s="235"/>
      <c r="AQ282" s="235"/>
    </row>
    <row r="283" spans="31:43" x14ac:dyDescent="0.55000000000000004">
      <c r="AE283" s="56"/>
      <c r="AF283" s="57"/>
      <c r="AG283" s="57"/>
      <c r="AH283" s="235"/>
      <c r="AI283" s="235"/>
      <c r="AJ283" s="235"/>
      <c r="AK283" s="235"/>
      <c r="AL283" s="235"/>
      <c r="AM283" s="235"/>
      <c r="AN283" s="235"/>
      <c r="AO283" s="235"/>
      <c r="AP283" s="235"/>
      <c r="AQ283" s="235"/>
    </row>
    <row r="284" spans="31:43" x14ac:dyDescent="0.55000000000000004">
      <c r="AE284" s="56"/>
      <c r="AF284" s="57"/>
      <c r="AG284" s="57"/>
      <c r="AH284" s="235"/>
      <c r="AI284" s="235"/>
      <c r="AJ284" s="235"/>
      <c r="AK284" s="235"/>
      <c r="AL284" s="235"/>
      <c r="AM284" s="235"/>
      <c r="AN284" s="235"/>
      <c r="AO284" s="235"/>
      <c r="AP284" s="235"/>
      <c r="AQ284" s="235"/>
    </row>
    <row r="285" spans="31:43" x14ac:dyDescent="0.55000000000000004">
      <c r="AE285" s="56"/>
      <c r="AF285" s="57"/>
      <c r="AG285" s="57"/>
      <c r="AH285" s="235"/>
      <c r="AI285" s="235"/>
      <c r="AJ285" s="235"/>
      <c r="AK285" s="235"/>
      <c r="AL285" s="235"/>
      <c r="AM285" s="235"/>
      <c r="AN285" s="235"/>
      <c r="AO285" s="235"/>
      <c r="AP285" s="235"/>
      <c r="AQ285" s="235"/>
    </row>
    <row r="286" spans="31:43" x14ac:dyDescent="0.55000000000000004">
      <c r="AE286" s="56"/>
      <c r="AF286" s="57"/>
      <c r="AG286" s="57"/>
      <c r="AH286" s="235"/>
      <c r="AI286" s="235"/>
      <c r="AJ286" s="235"/>
      <c r="AK286" s="235"/>
      <c r="AL286" s="235"/>
      <c r="AM286" s="235"/>
      <c r="AN286" s="235"/>
      <c r="AO286" s="235"/>
      <c r="AP286" s="235"/>
      <c r="AQ286" s="235"/>
    </row>
    <row r="287" spans="31:43" x14ac:dyDescent="0.55000000000000004">
      <c r="AE287" s="56"/>
      <c r="AF287" s="57"/>
      <c r="AG287" s="57"/>
      <c r="AH287" s="235"/>
      <c r="AI287" s="235"/>
      <c r="AJ287" s="235"/>
      <c r="AK287" s="235"/>
      <c r="AL287" s="235"/>
      <c r="AM287" s="235"/>
      <c r="AN287" s="235"/>
      <c r="AO287" s="235"/>
      <c r="AP287" s="235"/>
      <c r="AQ287" s="235"/>
    </row>
    <row r="288" spans="31:43" x14ac:dyDescent="0.55000000000000004">
      <c r="AE288" s="56"/>
      <c r="AF288" s="57"/>
      <c r="AG288" s="57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</row>
    <row r="289" spans="31:43" x14ac:dyDescent="0.55000000000000004">
      <c r="AE289" s="56"/>
      <c r="AF289" s="57"/>
      <c r="AG289" s="57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</row>
    <row r="290" spans="31:43" x14ac:dyDescent="0.55000000000000004">
      <c r="AE290" s="56"/>
      <c r="AF290" s="57"/>
      <c r="AG290" s="57"/>
      <c r="AH290" s="235"/>
      <c r="AI290" s="235"/>
      <c r="AJ290" s="235"/>
      <c r="AK290" s="235"/>
      <c r="AL290" s="235"/>
      <c r="AM290" s="235"/>
      <c r="AN290" s="235"/>
      <c r="AO290" s="235"/>
      <c r="AP290" s="235"/>
      <c r="AQ290" s="235"/>
    </row>
    <row r="291" spans="31:43" x14ac:dyDescent="0.55000000000000004">
      <c r="AE291" s="68"/>
      <c r="AF291" s="69"/>
      <c r="AG291" s="69"/>
      <c r="AH291" s="235"/>
      <c r="AI291" s="235"/>
      <c r="AJ291" s="235"/>
      <c r="AK291" s="235"/>
      <c r="AL291" s="235"/>
      <c r="AM291" s="235"/>
      <c r="AN291" s="235"/>
      <c r="AO291" s="235"/>
      <c r="AP291" s="235"/>
      <c r="AQ291" s="235"/>
    </row>
    <row r="292" spans="31:43" x14ac:dyDescent="0.55000000000000004">
      <c r="AE292" s="68"/>
      <c r="AF292" s="69"/>
      <c r="AG292" s="69"/>
      <c r="AH292" s="235"/>
      <c r="AI292" s="235"/>
      <c r="AJ292" s="235"/>
      <c r="AK292" s="235"/>
      <c r="AL292" s="235"/>
      <c r="AM292" s="235"/>
      <c r="AN292" s="235"/>
      <c r="AO292" s="235"/>
      <c r="AP292" s="235"/>
      <c r="AQ292" s="235"/>
    </row>
    <row r="293" spans="31:43" x14ac:dyDescent="0.55000000000000004">
      <c r="AE293" s="54"/>
      <c r="AF293" s="233"/>
      <c r="AG293" s="58"/>
      <c r="AH293" s="235"/>
      <c r="AI293" s="235"/>
      <c r="AJ293" s="235"/>
      <c r="AK293" s="235"/>
      <c r="AL293" s="235"/>
      <c r="AM293" s="235"/>
      <c r="AN293" s="235"/>
      <c r="AO293" s="235"/>
      <c r="AP293" s="235"/>
      <c r="AQ293" s="235"/>
    </row>
    <row r="294" spans="31:43" x14ac:dyDescent="0.55000000000000004">
      <c r="AE294" s="59"/>
      <c r="AF294" s="55"/>
      <c r="AG294" s="55"/>
      <c r="AH294" s="235"/>
      <c r="AI294" s="235"/>
      <c r="AJ294" s="235"/>
      <c r="AK294" s="235"/>
      <c r="AL294" s="235"/>
      <c r="AM294" s="235"/>
      <c r="AN294" s="235"/>
      <c r="AO294" s="235"/>
      <c r="AP294" s="235"/>
      <c r="AQ294" s="235"/>
    </row>
    <row r="295" spans="31:43" x14ac:dyDescent="0.55000000000000004">
      <c r="AE295" s="56"/>
      <c r="AF295" s="57"/>
      <c r="AG295" s="57"/>
      <c r="AH295" s="235"/>
      <c r="AI295" s="235"/>
      <c r="AJ295" s="235"/>
      <c r="AK295" s="235"/>
      <c r="AL295" s="235"/>
      <c r="AM295" s="235"/>
      <c r="AN295" s="235"/>
      <c r="AO295" s="235"/>
      <c r="AP295" s="235"/>
      <c r="AQ295" s="235"/>
    </row>
    <row r="296" spans="31:43" x14ac:dyDescent="0.55000000000000004">
      <c r="AE296" s="56"/>
      <c r="AF296" s="57"/>
      <c r="AG296" s="57"/>
      <c r="AH296" s="235"/>
      <c r="AI296" s="235"/>
      <c r="AJ296" s="235"/>
      <c r="AK296" s="235"/>
      <c r="AL296" s="235"/>
      <c r="AM296" s="235"/>
      <c r="AN296" s="235"/>
      <c r="AO296" s="235"/>
      <c r="AP296" s="235"/>
      <c r="AQ296" s="235"/>
    </row>
    <row r="297" spans="31:43" x14ac:dyDescent="0.55000000000000004">
      <c r="AE297" s="56"/>
      <c r="AF297" s="57"/>
      <c r="AG297" s="57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5"/>
    </row>
    <row r="298" spans="31:43" x14ac:dyDescent="0.55000000000000004">
      <c r="AE298" s="56"/>
      <c r="AF298" s="57"/>
      <c r="AG298" s="57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</row>
    <row r="299" spans="31:43" x14ac:dyDescent="0.55000000000000004">
      <c r="AE299" s="56"/>
      <c r="AF299" s="57"/>
      <c r="AG299" s="57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</row>
    <row r="300" spans="31:43" x14ac:dyDescent="0.55000000000000004">
      <c r="AE300" s="56"/>
      <c r="AF300" s="57"/>
      <c r="AG300" s="57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</row>
    <row r="301" spans="31:43" x14ac:dyDescent="0.55000000000000004">
      <c r="AE301" s="56"/>
      <c r="AF301" s="57"/>
      <c r="AG301" s="57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</row>
    <row r="302" spans="31:43" x14ac:dyDescent="0.55000000000000004">
      <c r="AE302" s="56"/>
      <c r="AF302" s="57"/>
      <c r="AG302" s="57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</row>
    <row r="303" spans="31:43" x14ac:dyDescent="0.55000000000000004">
      <c r="AE303" s="56"/>
      <c r="AF303" s="57"/>
      <c r="AG303" s="57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</row>
    <row r="304" spans="31:43" x14ac:dyDescent="0.55000000000000004">
      <c r="AE304" s="56"/>
      <c r="AF304" s="57"/>
      <c r="AG304" s="57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</row>
    <row r="305" spans="31:43" x14ac:dyDescent="0.55000000000000004">
      <c r="AE305" s="56"/>
      <c r="AF305" s="57"/>
      <c r="AG305" s="57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</row>
    <row r="306" spans="31:43" x14ac:dyDescent="0.55000000000000004">
      <c r="AE306" s="56"/>
      <c r="AF306" s="57"/>
      <c r="AG306" s="57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</row>
    <row r="307" spans="31:43" x14ac:dyDescent="0.55000000000000004">
      <c r="AE307" s="68"/>
      <c r="AF307" s="69"/>
      <c r="AG307" s="69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</row>
    <row r="308" spans="31:43" x14ac:dyDescent="0.55000000000000004">
      <c r="AE308" s="68"/>
      <c r="AF308" s="69"/>
      <c r="AG308" s="69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</row>
    <row r="309" spans="31:43" x14ac:dyDescent="0.55000000000000004">
      <c r="AE309" s="54"/>
      <c r="AF309" s="233"/>
      <c r="AG309" s="58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</row>
    <row r="310" spans="31:43" x14ac:dyDescent="0.55000000000000004">
      <c r="AE310" s="59"/>
      <c r="AF310" s="55"/>
      <c r="AG310" s="5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</row>
    <row r="311" spans="31:43" x14ac:dyDescent="0.55000000000000004">
      <c r="AE311" s="56"/>
      <c r="AF311" s="57"/>
      <c r="AG311" s="57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</row>
    <row r="312" spans="31:43" x14ac:dyDescent="0.55000000000000004">
      <c r="AE312" s="56"/>
      <c r="AF312" s="57"/>
      <c r="AG312" s="57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</row>
    <row r="313" spans="31:43" x14ac:dyDescent="0.55000000000000004">
      <c r="AE313" s="56"/>
      <c r="AF313" s="57"/>
      <c r="AG313" s="57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</row>
    <row r="314" spans="31:43" x14ac:dyDescent="0.55000000000000004">
      <c r="AE314" s="56"/>
      <c r="AF314" s="57"/>
      <c r="AG314" s="57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</row>
    <row r="315" spans="31:43" x14ac:dyDescent="0.55000000000000004">
      <c r="AE315" s="56"/>
      <c r="AF315" s="57"/>
      <c r="AG315" s="57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</row>
    <row r="316" spans="31:43" x14ac:dyDescent="0.55000000000000004">
      <c r="AE316" s="56"/>
      <c r="AF316" s="57"/>
      <c r="AG316" s="57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</row>
    <row r="317" spans="31:43" x14ac:dyDescent="0.55000000000000004">
      <c r="AE317" s="56"/>
      <c r="AF317" s="57"/>
      <c r="AG317" s="57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</row>
    <row r="318" spans="31:43" x14ac:dyDescent="0.55000000000000004">
      <c r="AE318" s="56"/>
      <c r="AF318" s="57"/>
      <c r="AG318" s="57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</row>
    <row r="319" spans="31:43" x14ac:dyDescent="0.55000000000000004">
      <c r="AE319" s="56"/>
      <c r="AF319" s="57"/>
      <c r="AG319" s="57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</row>
    <row r="320" spans="31:43" x14ac:dyDescent="0.55000000000000004">
      <c r="AE320" s="56"/>
      <c r="AF320" s="57"/>
      <c r="AG320" s="57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</row>
    <row r="321" spans="31:43" x14ac:dyDescent="0.55000000000000004">
      <c r="AE321" s="56"/>
      <c r="AF321" s="57"/>
      <c r="AG321" s="57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</row>
    <row r="322" spans="31:43" x14ac:dyDescent="0.55000000000000004">
      <c r="AE322" s="56"/>
      <c r="AF322" s="57"/>
      <c r="AG322" s="57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</row>
    <row r="323" spans="31:43" x14ac:dyDescent="0.55000000000000004">
      <c r="AE323" s="68"/>
      <c r="AF323" s="69"/>
      <c r="AG323" s="69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</row>
    <row r="324" spans="31:43" x14ac:dyDescent="0.55000000000000004">
      <c r="AE324" s="68"/>
      <c r="AF324" s="69"/>
      <c r="AG324" s="69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</row>
    <row r="325" spans="31:43" x14ac:dyDescent="0.55000000000000004">
      <c r="AE325" s="54"/>
      <c r="AF325" s="233"/>
      <c r="AG325" s="58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</row>
    <row r="326" spans="31:43" x14ac:dyDescent="0.55000000000000004">
      <c r="AE326" s="59"/>
      <c r="AF326" s="55"/>
      <c r="AG326" s="5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</row>
    <row r="327" spans="31:43" x14ac:dyDescent="0.55000000000000004">
      <c r="AE327" s="56"/>
      <c r="AF327" s="57"/>
      <c r="AG327" s="57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</row>
    <row r="328" spans="31:43" x14ac:dyDescent="0.55000000000000004">
      <c r="AE328" s="56"/>
      <c r="AF328" s="57"/>
      <c r="AG328" s="57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</row>
    <row r="329" spans="31:43" x14ac:dyDescent="0.55000000000000004">
      <c r="AE329" s="56"/>
      <c r="AF329" s="57"/>
      <c r="AG329" s="57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</row>
    <row r="330" spans="31:43" x14ac:dyDescent="0.55000000000000004">
      <c r="AE330" s="56"/>
      <c r="AF330" s="57"/>
      <c r="AG330" s="57"/>
      <c r="AH330" s="235"/>
      <c r="AI330" s="235"/>
      <c r="AJ330" s="235"/>
      <c r="AK330" s="235"/>
      <c r="AL330" s="235"/>
      <c r="AM330" s="235"/>
      <c r="AN330" s="235"/>
      <c r="AO330" s="235"/>
      <c r="AP330" s="235"/>
      <c r="AQ330" s="235"/>
    </row>
    <row r="331" spans="31:43" x14ac:dyDescent="0.55000000000000004">
      <c r="AE331" s="56"/>
      <c r="AF331" s="57"/>
      <c r="AG331" s="57"/>
      <c r="AH331" s="235"/>
      <c r="AI331" s="235"/>
      <c r="AJ331" s="235"/>
      <c r="AK331" s="235"/>
      <c r="AL331" s="235"/>
      <c r="AM331" s="235"/>
      <c r="AN331" s="235"/>
      <c r="AO331" s="235"/>
      <c r="AP331" s="235"/>
      <c r="AQ331" s="235"/>
    </row>
    <row r="332" spans="31:43" x14ac:dyDescent="0.55000000000000004">
      <c r="AE332" s="56"/>
      <c r="AF332" s="57"/>
      <c r="AG332" s="57"/>
      <c r="AH332" s="235"/>
      <c r="AI332" s="235"/>
      <c r="AJ332" s="235"/>
      <c r="AK332" s="235"/>
      <c r="AL332" s="235"/>
      <c r="AM332" s="235"/>
      <c r="AN332" s="235"/>
      <c r="AO332" s="235"/>
      <c r="AP332" s="235"/>
      <c r="AQ332" s="235"/>
    </row>
    <row r="333" spans="31:43" x14ac:dyDescent="0.55000000000000004">
      <c r="AE333" s="56"/>
      <c r="AF333" s="57"/>
      <c r="AG333" s="57"/>
      <c r="AH333" s="235"/>
      <c r="AI333" s="235"/>
      <c r="AJ333" s="235"/>
      <c r="AK333" s="235"/>
      <c r="AL333" s="235"/>
      <c r="AM333" s="235"/>
      <c r="AN333" s="235"/>
      <c r="AO333" s="235"/>
      <c r="AP333" s="235"/>
      <c r="AQ333" s="235"/>
    </row>
    <row r="334" spans="31:43" x14ac:dyDescent="0.55000000000000004">
      <c r="AE334" s="56"/>
      <c r="AF334" s="57"/>
      <c r="AG334" s="57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</row>
    <row r="335" spans="31:43" x14ac:dyDescent="0.55000000000000004">
      <c r="AE335" s="56"/>
      <c r="AF335" s="57"/>
      <c r="AG335" s="57"/>
      <c r="AH335" s="235"/>
      <c r="AI335" s="235"/>
      <c r="AJ335" s="235"/>
      <c r="AK335" s="235"/>
      <c r="AL335" s="235"/>
      <c r="AM335" s="235"/>
      <c r="AN335" s="235"/>
      <c r="AO335" s="235"/>
      <c r="AP335" s="235"/>
      <c r="AQ335" s="235"/>
    </row>
    <row r="336" spans="31:43" x14ac:dyDescent="0.55000000000000004">
      <c r="AE336" s="56"/>
      <c r="AF336" s="57"/>
      <c r="AG336" s="57"/>
      <c r="AH336" s="235"/>
      <c r="AI336" s="235"/>
      <c r="AJ336" s="235"/>
      <c r="AK336" s="235"/>
      <c r="AL336" s="235"/>
      <c r="AM336" s="235"/>
      <c r="AN336" s="235"/>
      <c r="AO336" s="235"/>
      <c r="AP336" s="235"/>
      <c r="AQ336" s="235"/>
    </row>
    <row r="337" spans="31:43" x14ac:dyDescent="0.55000000000000004">
      <c r="AE337" s="56"/>
      <c r="AF337" s="57"/>
      <c r="AG337" s="57"/>
      <c r="AH337" s="235"/>
      <c r="AI337" s="235"/>
      <c r="AJ337" s="235"/>
      <c r="AK337" s="235"/>
      <c r="AL337" s="235"/>
      <c r="AM337" s="235"/>
      <c r="AN337" s="235"/>
      <c r="AO337" s="235"/>
      <c r="AP337" s="235"/>
      <c r="AQ337" s="235"/>
    </row>
    <row r="338" spans="31:43" x14ac:dyDescent="0.55000000000000004">
      <c r="AE338" s="56"/>
      <c r="AF338" s="57"/>
      <c r="AG338" s="57"/>
      <c r="AH338" s="235"/>
      <c r="AI338" s="235"/>
      <c r="AJ338" s="235"/>
      <c r="AK338" s="235"/>
      <c r="AL338" s="235"/>
      <c r="AM338" s="235"/>
      <c r="AN338" s="235"/>
      <c r="AO338" s="235"/>
      <c r="AP338" s="235"/>
      <c r="AQ338" s="235"/>
    </row>
    <row r="339" spans="31:43" x14ac:dyDescent="0.55000000000000004">
      <c r="AE339" s="235"/>
      <c r="AF339" s="235"/>
      <c r="AG339" s="235"/>
      <c r="AH339" s="235"/>
      <c r="AI339" s="235"/>
      <c r="AJ339" s="235"/>
      <c r="AK339" s="235"/>
      <c r="AL339" s="235"/>
      <c r="AM339" s="235"/>
      <c r="AN339" s="235"/>
      <c r="AO339" s="235"/>
      <c r="AP339" s="235"/>
      <c r="AQ339" s="235"/>
    </row>
    <row r="340" spans="31:43" x14ac:dyDescent="0.55000000000000004">
      <c r="AE340" s="235"/>
      <c r="AF340" s="235"/>
      <c r="AG340" s="235"/>
      <c r="AH340" s="235"/>
      <c r="AI340" s="235"/>
      <c r="AJ340" s="235"/>
      <c r="AK340" s="235"/>
      <c r="AL340" s="235"/>
      <c r="AM340" s="235"/>
      <c r="AN340" s="235"/>
      <c r="AO340" s="235"/>
      <c r="AP340" s="235"/>
      <c r="AQ340" s="235"/>
    </row>
    <row r="341" spans="31:43" x14ac:dyDescent="0.55000000000000004">
      <c r="AE341" s="54"/>
      <c r="AF341" s="233"/>
      <c r="AG341" s="58"/>
      <c r="AH341" s="235"/>
      <c r="AI341" s="235"/>
      <c r="AJ341" s="235"/>
      <c r="AK341" s="235"/>
      <c r="AL341" s="235"/>
      <c r="AM341" s="235"/>
      <c r="AN341" s="235"/>
      <c r="AO341" s="235"/>
      <c r="AP341" s="235"/>
      <c r="AQ341" s="235"/>
    </row>
    <row r="342" spans="31:43" x14ac:dyDescent="0.55000000000000004">
      <c r="AE342" s="59"/>
      <c r="AF342" s="55"/>
      <c r="AG342" s="55"/>
      <c r="AH342" s="235"/>
      <c r="AI342" s="235"/>
      <c r="AJ342" s="235"/>
      <c r="AK342" s="235"/>
      <c r="AL342" s="235"/>
      <c r="AM342" s="235"/>
      <c r="AN342" s="235"/>
      <c r="AO342" s="235"/>
      <c r="AP342" s="235"/>
      <c r="AQ342" s="235"/>
    </row>
    <row r="343" spans="31:43" x14ac:dyDescent="0.55000000000000004">
      <c r="AE343" s="56"/>
      <c r="AF343" s="57"/>
      <c r="AG343" s="57"/>
      <c r="AH343" s="235"/>
      <c r="AI343" s="235"/>
      <c r="AJ343" s="235"/>
      <c r="AK343" s="235"/>
      <c r="AL343" s="235"/>
      <c r="AM343" s="235"/>
      <c r="AN343" s="235"/>
      <c r="AO343" s="235"/>
      <c r="AP343" s="235"/>
      <c r="AQ343" s="235"/>
    </row>
    <row r="344" spans="31:43" x14ac:dyDescent="0.55000000000000004">
      <c r="AE344" s="56"/>
      <c r="AF344" s="57"/>
      <c r="AG344" s="57"/>
      <c r="AH344" s="235"/>
      <c r="AI344" s="235"/>
      <c r="AJ344" s="235"/>
      <c r="AK344" s="235"/>
      <c r="AL344" s="235"/>
      <c r="AM344" s="235"/>
      <c r="AN344" s="235"/>
      <c r="AO344" s="235"/>
      <c r="AP344" s="235"/>
      <c r="AQ344" s="235"/>
    </row>
    <row r="345" spans="31:43" x14ac:dyDescent="0.55000000000000004">
      <c r="AE345" s="56"/>
      <c r="AF345" s="57"/>
      <c r="AG345" s="57"/>
      <c r="AH345" s="235"/>
      <c r="AI345" s="235"/>
      <c r="AJ345" s="235"/>
      <c r="AK345" s="235"/>
      <c r="AL345" s="235"/>
      <c r="AM345" s="235"/>
      <c r="AN345" s="235"/>
      <c r="AO345" s="235"/>
      <c r="AP345" s="235"/>
      <c r="AQ345" s="235"/>
    </row>
    <row r="346" spans="31:43" x14ac:dyDescent="0.55000000000000004">
      <c r="AE346" s="56"/>
      <c r="AF346" s="57"/>
      <c r="AG346" s="57"/>
      <c r="AH346" s="235"/>
      <c r="AI346" s="235"/>
      <c r="AJ346" s="235"/>
      <c r="AK346" s="235"/>
      <c r="AL346" s="235"/>
      <c r="AM346" s="235"/>
      <c r="AN346" s="235"/>
      <c r="AO346" s="235"/>
      <c r="AP346" s="235"/>
      <c r="AQ346" s="235"/>
    </row>
    <row r="347" spans="31:43" x14ac:dyDescent="0.55000000000000004">
      <c r="AE347" s="56"/>
      <c r="AF347" s="57"/>
      <c r="AG347" s="57"/>
      <c r="AH347" s="235"/>
      <c r="AI347" s="235"/>
      <c r="AJ347" s="235"/>
      <c r="AK347" s="235"/>
      <c r="AL347" s="235"/>
      <c r="AM347" s="235"/>
      <c r="AN347" s="235"/>
      <c r="AO347" s="235"/>
      <c r="AP347" s="235"/>
      <c r="AQ347" s="235"/>
    </row>
    <row r="348" spans="31:43" x14ac:dyDescent="0.55000000000000004">
      <c r="AE348" s="56"/>
      <c r="AF348" s="57"/>
      <c r="AG348" s="57"/>
      <c r="AH348" s="235"/>
      <c r="AI348" s="235"/>
      <c r="AJ348" s="235"/>
      <c r="AK348" s="235"/>
      <c r="AL348" s="235"/>
      <c r="AM348" s="235"/>
      <c r="AN348" s="235"/>
      <c r="AO348" s="235"/>
      <c r="AP348" s="235"/>
      <c r="AQ348" s="235"/>
    </row>
    <row r="349" spans="31:43" x14ac:dyDescent="0.55000000000000004">
      <c r="AE349" s="56"/>
      <c r="AF349" s="57"/>
      <c r="AG349" s="57"/>
      <c r="AH349" s="235"/>
      <c r="AI349" s="235"/>
      <c r="AJ349" s="235"/>
      <c r="AK349" s="235"/>
      <c r="AL349" s="235"/>
      <c r="AM349" s="235"/>
      <c r="AN349" s="235"/>
      <c r="AO349" s="235"/>
      <c r="AP349" s="235"/>
      <c r="AQ349" s="235"/>
    </row>
    <row r="350" spans="31:43" x14ac:dyDescent="0.55000000000000004">
      <c r="AE350" s="56"/>
      <c r="AF350" s="57"/>
      <c r="AG350" s="57"/>
      <c r="AH350" s="235"/>
      <c r="AI350" s="235"/>
      <c r="AJ350" s="235"/>
      <c r="AK350" s="235"/>
      <c r="AL350" s="235"/>
      <c r="AM350" s="235"/>
      <c r="AN350" s="235"/>
      <c r="AO350" s="235"/>
      <c r="AP350" s="235"/>
      <c r="AQ350" s="235"/>
    </row>
    <row r="351" spans="31:43" x14ac:dyDescent="0.55000000000000004">
      <c r="AE351" s="56"/>
      <c r="AF351" s="57"/>
      <c r="AG351" s="57"/>
      <c r="AH351" s="235"/>
      <c r="AI351" s="235"/>
      <c r="AJ351" s="235"/>
      <c r="AK351" s="235"/>
      <c r="AL351" s="235"/>
      <c r="AM351" s="235"/>
      <c r="AN351" s="235"/>
      <c r="AO351" s="235"/>
      <c r="AP351" s="235"/>
      <c r="AQ351" s="235"/>
    </row>
    <row r="352" spans="31:43" x14ac:dyDescent="0.55000000000000004">
      <c r="AE352" s="56"/>
      <c r="AF352" s="57"/>
      <c r="AG352" s="57"/>
      <c r="AH352" s="235"/>
      <c r="AI352" s="235"/>
      <c r="AJ352" s="235"/>
      <c r="AK352" s="235"/>
      <c r="AL352" s="235"/>
      <c r="AM352" s="235"/>
      <c r="AN352" s="235"/>
      <c r="AO352" s="235"/>
      <c r="AP352" s="235"/>
      <c r="AQ352" s="235"/>
    </row>
    <row r="353" spans="31:43" x14ac:dyDescent="0.55000000000000004">
      <c r="AE353" s="56"/>
      <c r="AF353" s="57"/>
      <c r="AG353" s="57"/>
      <c r="AH353" s="235"/>
      <c r="AI353" s="235"/>
      <c r="AJ353" s="235"/>
      <c r="AK353" s="235"/>
      <c r="AL353" s="235"/>
      <c r="AM353" s="235"/>
      <c r="AN353" s="235"/>
      <c r="AO353" s="235"/>
      <c r="AP353" s="235"/>
      <c r="AQ353" s="235"/>
    </row>
    <row r="354" spans="31:43" x14ac:dyDescent="0.55000000000000004">
      <c r="AE354" s="56"/>
      <c r="AF354" s="57"/>
      <c r="AG354" s="57"/>
      <c r="AH354" s="235"/>
      <c r="AI354" s="235"/>
      <c r="AJ354" s="235"/>
      <c r="AK354" s="235"/>
      <c r="AL354" s="235"/>
      <c r="AM354" s="235"/>
      <c r="AN354" s="235"/>
      <c r="AO354" s="235"/>
      <c r="AP354" s="235"/>
      <c r="AQ354" s="235"/>
    </row>
    <row r="355" spans="31:43" x14ac:dyDescent="0.55000000000000004">
      <c r="AE355" s="235"/>
      <c r="AF355" s="235"/>
      <c r="AG355" s="235"/>
      <c r="AH355" s="235"/>
      <c r="AI355" s="235"/>
      <c r="AJ355" s="235"/>
      <c r="AK355" s="235"/>
      <c r="AL355" s="235"/>
      <c r="AM355" s="235"/>
      <c r="AN355" s="235"/>
      <c r="AO355" s="235"/>
      <c r="AP355" s="235"/>
      <c r="AQ355" s="235"/>
    </row>
    <row r="356" spans="31:43" x14ac:dyDescent="0.55000000000000004">
      <c r="AE356" s="235"/>
      <c r="AF356" s="235"/>
      <c r="AG356" s="235"/>
      <c r="AH356" s="235"/>
      <c r="AI356" s="235"/>
      <c r="AJ356" s="235"/>
      <c r="AK356" s="235"/>
      <c r="AL356" s="235"/>
      <c r="AM356" s="235"/>
      <c r="AN356" s="235"/>
      <c r="AO356" s="235"/>
      <c r="AP356" s="235"/>
      <c r="AQ356" s="235"/>
    </row>
    <row r="357" spans="31:43" x14ac:dyDescent="0.55000000000000004">
      <c r="AE357" s="54"/>
      <c r="AF357" s="233"/>
      <c r="AG357" s="58"/>
      <c r="AH357" s="235"/>
      <c r="AI357" s="235"/>
      <c r="AJ357" s="235"/>
      <c r="AK357" s="235"/>
      <c r="AL357" s="235"/>
      <c r="AM357" s="235"/>
      <c r="AN357" s="235"/>
      <c r="AO357" s="235"/>
      <c r="AP357" s="235"/>
      <c r="AQ357" s="235"/>
    </row>
    <row r="358" spans="31:43" x14ac:dyDescent="0.55000000000000004">
      <c r="AE358" s="59"/>
      <c r="AF358" s="55"/>
      <c r="AG358" s="55"/>
      <c r="AH358" s="235"/>
      <c r="AI358" s="235"/>
      <c r="AJ358" s="235"/>
      <c r="AK358" s="235"/>
      <c r="AL358" s="235"/>
      <c r="AM358" s="235"/>
      <c r="AN358" s="235"/>
      <c r="AO358" s="235"/>
      <c r="AP358" s="235"/>
      <c r="AQ358" s="235"/>
    </row>
    <row r="359" spans="31:43" x14ac:dyDescent="0.55000000000000004">
      <c r="AE359" s="56"/>
      <c r="AF359" s="57"/>
      <c r="AG359" s="57"/>
      <c r="AH359" s="235"/>
      <c r="AI359" s="235"/>
      <c r="AJ359" s="235"/>
      <c r="AK359" s="235"/>
      <c r="AL359" s="235"/>
      <c r="AM359" s="235"/>
      <c r="AN359" s="235"/>
      <c r="AO359" s="235"/>
      <c r="AP359" s="235"/>
      <c r="AQ359" s="235"/>
    </row>
    <row r="360" spans="31:43" x14ac:dyDescent="0.55000000000000004">
      <c r="AE360" s="56"/>
      <c r="AF360" s="57"/>
      <c r="AG360" s="57"/>
      <c r="AH360" s="235"/>
      <c r="AI360" s="235"/>
      <c r="AJ360" s="235"/>
      <c r="AK360" s="235"/>
      <c r="AL360" s="235"/>
      <c r="AM360" s="235"/>
      <c r="AN360" s="235"/>
      <c r="AO360" s="235"/>
      <c r="AP360" s="235"/>
      <c r="AQ360" s="235"/>
    </row>
    <row r="361" spans="31:43" x14ac:dyDescent="0.55000000000000004">
      <c r="AE361" s="56"/>
      <c r="AF361" s="57"/>
      <c r="AG361" s="57"/>
      <c r="AH361" s="235"/>
      <c r="AI361" s="235"/>
      <c r="AJ361" s="235"/>
      <c r="AK361" s="235"/>
      <c r="AL361" s="235"/>
      <c r="AM361" s="235"/>
      <c r="AN361" s="235"/>
      <c r="AO361" s="235"/>
      <c r="AP361" s="235"/>
      <c r="AQ361" s="235"/>
    </row>
    <row r="362" spans="31:43" x14ac:dyDescent="0.55000000000000004">
      <c r="AE362" s="56"/>
      <c r="AF362" s="57"/>
      <c r="AG362" s="57"/>
      <c r="AH362" s="235"/>
      <c r="AI362" s="235"/>
      <c r="AJ362" s="235"/>
      <c r="AK362" s="235"/>
      <c r="AL362" s="235"/>
      <c r="AM362" s="235"/>
      <c r="AN362" s="235"/>
      <c r="AO362" s="235"/>
      <c r="AP362" s="235"/>
      <c r="AQ362" s="235"/>
    </row>
    <row r="363" spans="31:43" x14ac:dyDescent="0.55000000000000004">
      <c r="AE363" s="56"/>
      <c r="AF363" s="57"/>
      <c r="AG363" s="57"/>
      <c r="AH363" s="235"/>
      <c r="AI363" s="235"/>
      <c r="AJ363" s="235"/>
      <c r="AK363" s="235"/>
      <c r="AL363" s="235"/>
      <c r="AM363" s="235"/>
      <c r="AN363" s="235"/>
      <c r="AO363" s="235"/>
      <c r="AP363" s="235"/>
      <c r="AQ363" s="235"/>
    </row>
    <row r="364" spans="31:43" x14ac:dyDescent="0.55000000000000004">
      <c r="AE364" s="56"/>
      <c r="AF364" s="57"/>
      <c r="AG364" s="57"/>
      <c r="AH364" s="235"/>
      <c r="AI364" s="235"/>
      <c r="AJ364" s="235"/>
      <c r="AK364" s="235"/>
      <c r="AL364" s="235"/>
      <c r="AM364" s="235"/>
      <c r="AN364" s="235"/>
      <c r="AO364" s="235"/>
      <c r="AP364" s="235"/>
      <c r="AQ364" s="235"/>
    </row>
    <row r="365" spans="31:43" x14ac:dyDescent="0.55000000000000004">
      <c r="AE365" s="56"/>
      <c r="AF365" s="57"/>
      <c r="AG365" s="57"/>
      <c r="AH365" s="235"/>
      <c r="AI365" s="235"/>
      <c r="AJ365" s="235"/>
      <c r="AK365" s="235"/>
      <c r="AL365" s="235"/>
      <c r="AM365" s="235"/>
      <c r="AN365" s="235"/>
      <c r="AO365" s="235"/>
      <c r="AP365" s="235"/>
      <c r="AQ365" s="235"/>
    </row>
    <row r="366" spans="31:43" x14ac:dyDescent="0.55000000000000004">
      <c r="AE366" s="56"/>
      <c r="AF366" s="57"/>
      <c r="AG366" s="57"/>
      <c r="AH366" s="235"/>
      <c r="AI366" s="235"/>
      <c r="AJ366" s="235"/>
      <c r="AK366" s="235"/>
      <c r="AL366" s="235"/>
      <c r="AM366" s="235"/>
      <c r="AN366" s="235"/>
      <c r="AO366" s="235"/>
      <c r="AP366" s="235"/>
      <c r="AQ366" s="235"/>
    </row>
    <row r="367" spans="31:43" x14ac:dyDescent="0.55000000000000004">
      <c r="AE367" s="56"/>
      <c r="AF367" s="57"/>
      <c r="AG367" s="57"/>
      <c r="AH367" s="235"/>
      <c r="AI367" s="235"/>
      <c r="AJ367" s="235"/>
      <c r="AK367" s="235"/>
      <c r="AL367" s="235"/>
      <c r="AM367" s="235"/>
      <c r="AN367" s="235"/>
      <c r="AO367" s="235"/>
      <c r="AP367" s="235"/>
      <c r="AQ367" s="235"/>
    </row>
    <row r="368" spans="31:43" x14ac:dyDescent="0.55000000000000004">
      <c r="AE368" s="56"/>
      <c r="AF368" s="57"/>
      <c r="AG368" s="57"/>
      <c r="AH368" s="235"/>
      <c r="AI368" s="235"/>
      <c r="AJ368" s="235"/>
      <c r="AK368" s="235"/>
      <c r="AL368" s="235"/>
      <c r="AM368" s="235"/>
      <c r="AN368" s="235"/>
      <c r="AO368" s="235"/>
      <c r="AP368" s="235"/>
      <c r="AQ368" s="235"/>
    </row>
    <row r="369" spans="31:43" x14ac:dyDescent="0.55000000000000004">
      <c r="AE369" s="56"/>
      <c r="AF369" s="57"/>
      <c r="AG369" s="57"/>
      <c r="AH369" s="235"/>
      <c r="AI369" s="235"/>
      <c r="AJ369" s="235"/>
      <c r="AK369" s="235"/>
      <c r="AL369" s="235"/>
      <c r="AM369" s="235"/>
      <c r="AN369" s="235"/>
      <c r="AO369" s="235"/>
      <c r="AP369" s="235"/>
      <c r="AQ369" s="235"/>
    </row>
    <row r="370" spans="31:43" x14ac:dyDescent="0.55000000000000004">
      <c r="AE370" s="56"/>
      <c r="AF370" s="57"/>
      <c r="AG370" s="57"/>
      <c r="AH370" s="235"/>
      <c r="AI370" s="235"/>
      <c r="AJ370" s="235"/>
      <c r="AK370" s="235"/>
      <c r="AL370" s="235"/>
      <c r="AM370" s="235"/>
      <c r="AN370" s="235"/>
      <c r="AO370" s="235"/>
      <c r="AP370" s="235"/>
      <c r="AQ370" s="235"/>
    </row>
    <row r="371" spans="31:43" x14ac:dyDescent="0.55000000000000004">
      <c r="AE371" s="235"/>
      <c r="AF371" s="235"/>
      <c r="AG371" s="235"/>
      <c r="AH371" s="235"/>
      <c r="AI371" s="235"/>
      <c r="AJ371" s="235"/>
      <c r="AK371" s="235"/>
      <c r="AL371" s="235"/>
      <c r="AM371" s="235"/>
      <c r="AN371" s="235"/>
      <c r="AO371" s="235"/>
      <c r="AP371" s="235"/>
      <c r="AQ371" s="235"/>
    </row>
    <row r="372" spans="31:43" x14ac:dyDescent="0.55000000000000004">
      <c r="AE372" s="235"/>
      <c r="AF372" s="235"/>
      <c r="AG372" s="235"/>
      <c r="AH372" s="235"/>
      <c r="AI372" s="235"/>
      <c r="AJ372" s="235"/>
      <c r="AK372" s="235"/>
      <c r="AL372" s="235"/>
      <c r="AM372" s="235"/>
      <c r="AN372" s="235"/>
      <c r="AO372" s="235"/>
      <c r="AP372" s="235"/>
      <c r="AQ372" s="235"/>
    </row>
    <row r="373" spans="31:43" x14ac:dyDescent="0.55000000000000004">
      <c r="AE373" s="54"/>
      <c r="AF373" s="233"/>
      <c r="AG373" s="58"/>
      <c r="AH373" s="235"/>
      <c r="AI373" s="235"/>
      <c r="AJ373" s="235"/>
      <c r="AK373" s="235"/>
      <c r="AL373" s="235"/>
      <c r="AM373" s="235"/>
      <c r="AN373" s="235"/>
      <c r="AO373" s="235"/>
      <c r="AP373" s="235"/>
      <c r="AQ373" s="235"/>
    </row>
    <row r="374" spans="31:43" x14ac:dyDescent="0.55000000000000004">
      <c r="AE374" s="59"/>
      <c r="AF374" s="55"/>
      <c r="AG374" s="55"/>
      <c r="AH374" s="235"/>
      <c r="AI374" s="235"/>
      <c r="AJ374" s="235"/>
      <c r="AK374" s="235"/>
      <c r="AL374" s="235"/>
      <c r="AM374" s="235"/>
      <c r="AN374" s="235"/>
      <c r="AO374" s="235"/>
      <c r="AP374" s="235"/>
      <c r="AQ374" s="235"/>
    </row>
    <row r="375" spans="31:43" x14ac:dyDescent="0.55000000000000004">
      <c r="AE375" s="56"/>
      <c r="AF375" s="57"/>
      <c r="AG375" s="57"/>
      <c r="AH375" s="235"/>
      <c r="AI375" s="235"/>
      <c r="AJ375" s="235"/>
      <c r="AK375" s="235"/>
      <c r="AL375" s="235"/>
      <c r="AM375" s="235"/>
      <c r="AN375" s="235"/>
      <c r="AO375" s="235"/>
      <c r="AP375" s="235"/>
      <c r="AQ375" s="235"/>
    </row>
    <row r="376" spans="31:43" x14ac:dyDescent="0.55000000000000004">
      <c r="AE376" s="56"/>
      <c r="AF376" s="57"/>
      <c r="AG376" s="57"/>
      <c r="AH376" s="235"/>
      <c r="AI376" s="235"/>
      <c r="AJ376" s="235"/>
      <c r="AK376" s="235"/>
      <c r="AL376" s="235"/>
      <c r="AM376" s="235"/>
      <c r="AN376" s="235"/>
      <c r="AO376" s="235"/>
      <c r="AP376" s="235"/>
      <c r="AQ376" s="235"/>
    </row>
    <row r="377" spans="31:43" x14ac:dyDescent="0.55000000000000004">
      <c r="AE377" s="56"/>
      <c r="AF377" s="57"/>
      <c r="AG377" s="57"/>
      <c r="AH377" s="235"/>
      <c r="AI377" s="235"/>
      <c r="AJ377" s="235"/>
      <c r="AK377" s="235"/>
      <c r="AL377" s="235"/>
      <c r="AM377" s="235"/>
      <c r="AN377" s="235"/>
      <c r="AO377" s="235"/>
      <c r="AP377" s="235"/>
      <c r="AQ377" s="235"/>
    </row>
    <row r="378" spans="31:43" x14ac:dyDescent="0.55000000000000004">
      <c r="AE378" s="56"/>
      <c r="AF378" s="57"/>
      <c r="AG378" s="57"/>
      <c r="AH378" s="235"/>
      <c r="AI378" s="235"/>
      <c r="AJ378" s="235"/>
      <c r="AK378" s="235"/>
      <c r="AL378" s="235"/>
      <c r="AM378" s="235"/>
      <c r="AN378" s="235"/>
      <c r="AO378" s="235"/>
      <c r="AP378" s="235"/>
      <c r="AQ378" s="235"/>
    </row>
    <row r="379" spans="31:43" x14ac:dyDescent="0.55000000000000004">
      <c r="AE379" s="56"/>
      <c r="AF379" s="57"/>
      <c r="AG379" s="57"/>
      <c r="AH379" s="235"/>
      <c r="AI379" s="235"/>
      <c r="AJ379" s="235"/>
      <c r="AK379" s="235"/>
      <c r="AL379" s="235"/>
      <c r="AM379" s="235"/>
      <c r="AN379" s="235"/>
      <c r="AO379" s="235"/>
      <c r="AP379" s="235"/>
      <c r="AQ379" s="235"/>
    </row>
    <row r="380" spans="31:43" x14ac:dyDescent="0.55000000000000004">
      <c r="AE380" s="56"/>
      <c r="AF380" s="57"/>
      <c r="AG380" s="57"/>
      <c r="AH380" s="235"/>
      <c r="AI380" s="235"/>
      <c r="AJ380" s="235"/>
      <c r="AK380" s="235"/>
      <c r="AL380" s="235"/>
      <c r="AM380" s="235"/>
      <c r="AN380" s="235"/>
      <c r="AO380" s="235"/>
      <c r="AP380" s="235"/>
      <c r="AQ380" s="235"/>
    </row>
    <row r="381" spans="31:43" x14ac:dyDescent="0.55000000000000004">
      <c r="AE381" s="56"/>
      <c r="AF381" s="57"/>
      <c r="AG381" s="57"/>
      <c r="AH381" s="235"/>
      <c r="AI381" s="235"/>
      <c r="AJ381" s="235"/>
      <c r="AK381" s="235"/>
      <c r="AL381" s="235"/>
      <c r="AM381" s="235"/>
      <c r="AN381" s="235"/>
      <c r="AO381" s="235"/>
      <c r="AP381" s="235"/>
      <c r="AQ381" s="235"/>
    </row>
    <row r="382" spans="31:43" x14ac:dyDescent="0.55000000000000004">
      <c r="AE382" s="56"/>
      <c r="AF382" s="57"/>
      <c r="AG382" s="57"/>
      <c r="AH382" s="235"/>
      <c r="AI382" s="235"/>
      <c r="AJ382" s="235"/>
      <c r="AK382" s="235"/>
      <c r="AL382" s="235"/>
      <c r="AM382" s="235"/>
      <c r="AN382" s="235"/>
      <c r="AO382" s="235"/>
      <c r="AP382" s="235"/>
      <c r="AQ382" s="235"/>
    </row>
    <row r="383" spans="31:43" x14ac:dyDescent="0.55000000000000004">
      <c r="AE383" s="56"/>
      <c r="AF383" s="57"/>
      <c r="AG383" s="57"/>
      <c r="AH383" s="235"/>
      <c r="AI383" s="235"/>
      <c r="AJ383" s="235"/>
      <c r="AK383" s="235"/>
      <c r="AL383" s="235"/>
      <c r="AM383" s="235"/>
      <c r="AN383" s="235"/>
      <c r="AO383" s="235"/>
      <c r="AP383" s="235"/>
      <c r="AQ383" s="235"/>
    </row>
    <row r="384" spans="31:43" x14ac:dyDescent="0.55000000000000004">
      <c r="AE384" s="56"/>
      <c r="AF384" s="57"/>
      <c r="AG384" s="57"/>
      <c r="AH384" s="235"/>
      <c r="AI384" s="235"/>
      <c r="AJ384" s="235"/>
      <c r="AK384" s="235"/>
      <c r="AL384" s="235"/>
      <c r="AM384" s="235"/>
      <c r="AN384" s="235"/>
      <c r="AO384" s="235"/>
      <c r="AP384" s="235"/>
      <c r="AQ384" s="235"/>
    </row>
    <row r="385" spans="31:43" x14ac:dyDescent="0.55000000000000004">
      <c r="AE385" s="56"/>
      <c r="AF385" s="57"/>
      <c r="AG385" s="57"/>
      <c r="AH385" s="235"/>
      <c r="AI385" s="235"/>
      <c r="AJ385" s="235"/>
      <c r="AK385" s="235"/>
      <c r="AL385" s="235"/>
      <c r="AM385" s="235"/>
      <c r="AN385" s="235"/>
      <c r="AO385" s="235"/>
      <c r="AP385" s="235"/>
      <c r="AQ385" s="235"/>
    </row>
    <row r="386" spans="31:43" x14ac:dyDescent="0.55000000000000004">
      <c r="AE386" s="56"/>
      <c r="AF386" s="57"/>
      <c r="AG386" s="57"/>
      <c r="AH386" s="235"/>
      <c r="AI386" s="235"/>
      <c r="AJ386" s="235"/>
      <c r="AK386" s="235"/>
      <c r="AL386" s="235"/>
      <c r="AM386" s="235"/>
      <c r="AN386" s="235"/>
      <c r="AO386" s="235"/>
      <c r="AP386" s="235"/>
      <c r="AQ386" s="235"/>
    </row>
    <row r="387" spans="31:43" x14ac:dyDescent="0.55000000000000004">
      <c r="AE387" s="235"/>
      <c r="AF387" s="235"/>
      <c r="AG387" s="235"/>
      <c r="AH387" s="235"/>
      <c r="AI387" s="235"/>
      <c r="AJ387" s="235"/>
      <c r="AK387" s="235"/>
      <c r="AL387" s="235"/>
      <c r="AM387" s="235"/>
      <c r="AN387" s="235"/>
      <c r="AO387" s="235"/>
      <c r="AP387" s="235"/>
      <c r="AQ387" s="235"/>
    </row>
    <row r="388" spans="31:43" x14ac:dyDescent="0.55000000000000004">
      <c r="AE388" s="235"/>
      <c r="AF388" s="235"/>
      <c r="AG388" s="235"/>
      <c r="AH388" s="235"/>
      <c r="AI388" s="235"/>
      <c r="AJ388" s="235"/>
      <c r="AK388" s="235"/>
      <c r="AL388" s="235"/>
      <c r="AM388" s="235"/>
      <c r="AN388" s="235"/>
      <c r="AO388" s="235"/>
      <c r="AP388" s="235"/>
      <c r="AQ388" s="235"/>
    </row>
    <row r="389" spans="31:43" x14ac:dyDescent="0.55000000000000004">
      <c r="AE389" s="54"/>
      <c r="AF389" s="233"/>
      <c r="AG389" s="58"/>
      <c r="AH389" s="235"/>
      <c r="AI389" s="235"/>
      <c r="AJ389" s="235"/>
      <c r="AK389" s="235"/>
      <c r="AL389" s="235"/>
      <c r="AM389" s="235"/>
      <c r="AN389" s="235"/>
      <c r="AO389" s="235"/>
      <c r="AP389" s="235"/>
      <c r="AQ389" s="235"/>
    </row>
    <row r="390" spans="31:43" x14ac:dyDescent="0.55000000000000004">
      <c r="AE390" s="59"/>
      <c r="AF390" s="55"/>
      <c r="AG390" s="55"/>
      <c r="AH390" s="235"/>
      <c r="AI390" s="235"/>
      <c r="AJ390" s="235"/>
      <c r="AK390" s="235"/>
      <c r="AL390" s="235"/>
      <c r="AM390" s="235"/>
      <c r="AN390" s="235"/>
      <c r="AO390" s="235"/>
      <c r="AP390" s="235"/>
      <c r="AQ390" s="235"/>
    </row>
    <row r="391" spans="31:43" x14ac:dyDescent="0.55000000000000004">
      <c r="AE391" s="56"/>
      <c r="AF391" s="57"/>
      <c r="AG391" s="57"/>
      <c r="AH391" s="235"/>
      <c r="AI391" s="235"/>
      <c r="AJ391" s="235"/>
      <c r="AK391" s="235"/>
      <c r="AL391" s="235"/>
      <c r="AM391" s="235"/>
      <c r="AN391" s="235"/>
      <c r="AO391" s="235"/>
      <c r="AP391" s="235"/>
      <c r="AQ391" s="235"/>
    </row>
    <row r="392" spans="31:43" x14ac:dyDescent="0.55000000000000004">
      <c r="AE392" s="56"/>
      <c r="AF392" s="57"/>
      <c r="AG392" s="57"/>
      <c r="AH392" s="235"/>
      <c r="AI392" s="235"/>
      <c r="AJ392" s="235"/>
      <c r="AK392" s="235"/>
      <c r="AL392" s="235"/>
      <c r="AM392" s="235"/>
      <c r="AN392" s="235"/>
      <c r="AO392" s="235"/>
      <c r="AP392" s="235"/>
      <c r="AQ392" s="235"/>
    </row>
    <row r="393" spans="31:43" x14ac:dyDescent="0.55000000000000004">
      <c r="AE393" s="56"/>
      <c r="AF393" s="57"/>
      <c r="AG393" s="57"/>
      <c r="AH393" s="235"/>
      <c r="AI393" s="235"/>
      <c r="AJ393" s="235"/>
      <c r="AK393" s="235"/>
      <c r="AL393" s="235"/>
      <c r="AM393" s="235"/>
      <c r="AN393" s="235"/>
      <c r="AO393" s="235"/>
      <c r="AP393" s="235"/>
      <c r="AQ393" s="235"/>
    </row>
    <row r="394" spans="31:43" x14ac:dyDescent="0.55000000000000004">
      <c r="AE394" s="56"/>
      <c r="AF394" s="57"/>
      <c r="AG394" s="57"/>
      <c r="AH394" s="235"/>
      <c r="AI394" s="235"/>
      <c r="AJ394" s="235"/>
      <c r="AK394" s="235"/>
      <c r="AL394" s="235"/>
      <c r="AM394" s="235"/>
      <c r="AN394" s="235"/>
      <c r="AO394" s="235"/>
      <c r="AP394" s="235"/>
      <c r="AQ394" s="235"/>
    </row>
    <row r="395" spans="31:43" x14ac:dyDescent="0.55000000000000004">
      <c r="AE395" s="56"/>
      <c r="AF395" s="57"/>
      <c r="AG395" s="57"/>
      <c r="AH395" s="235"/>
      <c r="AI395" s="235"/>
      <c r="AJ395" s="235"/>
      <c r="AK395" s="235"/>
      <c r="AL395" s="235"/>
      <c r="AM395" s="235"/>
      <c r="AN395" s="235"/>
      <c r="AO395" s="235"/>
      <c r="AP395" s="235"/>
      <c r="AQ395" s="235"/>
    </row>
    <row r="396" spans="31:43" x14ac:dyDescent="0.55000000000000004">
      <c r="AE396" s="56"/>
      <c r="AF396" s="57"/>
      <c r="AG396" s="57"/>
      <c r="AH396" s="235"/>
      <c r="AI396" s="235"/>
      <c r="AJ396" s="235"/>
      <c r="AK396" s="235"/>
      <c r="AL396" s="235"/>
      <c r="AM396" s="235"/>
      <c r="AN396" s="235"/>
      <c r="AO396" s="235"/>
      <c r="AP396" s="235"/>
      <c r="AQ396" s="235"/>
    </row>
    <row r="397" spans="31:43" x14ac:dyDescent="0.55000000000000004">
      <c r="AE397" s="56"/>
      <c r="AF397" s="57"/>
      <c r="AG397" s="57"/>
      <c r="AH397" s="235"/>
      <c r="AI397" s="235"/>
      <c r="AJ397" s="235"/>
      <c r="AK397" s="235"/>
      <c r="AL397" s="235"/>
      <c r="AM397" s="235"/>
      <c r="AN397" s="235"/>
      <c r="AO397" s="235"/>
      <c r="AP397" s="235"/>
      <c r="AQ397" s="235"/>
    </row>
    <row r="398" spans="31:43" x14ac:dyDescent="0.55000000000000004">
      <c r="AE398" s="56"/>
      <c r="AF398" s="57"/>
      <c r="AG398" s="57"/>
      <c r="AH398" s="235"/>
      <c r="AI398" s="235"/>
      <c r="AJ398" s="235"/>
      <c r="AK398" s="235"/>
      <c r="AL398" s="235"/>
      <c r="AM398" s="235"/>
      <c r="AN398" s="235"/>
      <c r="AO398" s="235"/>
      <c r="AP398" s="235"/>
      <c r="AQ398" s="235"/>
    </row>
    <row r="399" spans="31:43" x14ac:dyDescent="0.55000000000000004">
      <c r="AE399" s="56"/>
      <c r="AF399" s="57"/>
      <c r="AG399" s="57"/>
      <c r="AH399" s="235"/>
      <c r="AI399" s="235"/>
      <c r="AJ399" s="235"/>
      <c r="AK399" s="235"/>
      <c r="AL399" s="235"/>
      <c r="AM399" s="235"/>
      <c r="AN399" s="235"/>
      <c r="AO399" s="235"/>
      <c r="AP399" s="235"/>
      <c r="AQ399" s="235"/>
    </row>
    <row r="400" spans="31:43" x14ac:dyDescent="0.55000000000000004">
      <c r="AE400" s="56"/>
      <c r="AF400" s="57"/>
      <c r="AG400" s="57"/>
      <c r="AH400" s="235"/>
      <c r="AI400" s="235"/>
      <c r="AJ400" s="235"/>
      <c r="AK400" s="235"/>
      <c r="AL400" s="235"/>
      <c r="AM400" s="235"/>
      <c r="AN400" s="235"/>
      <c r="AO400" s="235"/>
      <c r="AP400" s="235"/>
      <c r="AQ400" s="235"/>
    </row>
    <row r="401" spans="31:43" x14ac:dyDescent="0.55000000000000004">
      <c r="AE401" s="56"/>
      <c r="AF401" s="57"/>
      <c r="AG401" s="57"/>
      <c r="AH401" s="235"/>
      <c r="AI401" s="235"/>
      <c r="AJ401" s="235"/>
      <c r="AK401" s="235"/>
      <c r="AL401" s="235"/>
      <c r="AM401" s="235"/>
      <c r="AN401" s="235"/>
      <c r="AO401" s="235"/>
      <c r="AP401" s="235"/>
      <c r="AQ401" s="235"/>
    </row>
    <row r="402" spans="31:43" x14ac:dyDescent="0.55000000000000004">
      <c r="AE402" s="56"/>
      <c r="AF402" s="57"/>
      <c r="AG402" s="57"/>
      <c r="AH402" s="235"/>
      <c r="AI402" s="235"/>
      <c r="AJ402" s="235"/>
      <c r="AK402" s="235"/>
      <c r="AL402" s="235"/>
      <c r="AM402" s="235"/>
      <c r="AN402" s="235"/>
      <c r="AO402" s="235"/>
      <c r="AP402" s="235"/>
      <c r="AQ402" s="235"/>
    </row>
    <row r="403" spans="31:43" x14ac:dyDescent="0.55000000000000004">
      <c r="AE403" s="235"/>
      <c r="AF403" s="235"/>
      <c r="AG403" s="235"/>
      <c r="AH403" s="235"/>
      <c r="AI403" s="235"/>
      <c r="AJ403" s="235"/>
      <c r="AK403" s="235"/>
      <c r="AL403" s="235"/>
      <c r="AM403" s="235"/>
      <c r="AN403" s="235"/>
      <c r="AO403" s="235"/>
      <c r="AP403" s="235"/>
      <c r="AQ403" s="235"/>
    </row>
    <row r="404" spans="31:43" x14ac:dyDescent="0.55000000000000004">
      <c r="AE404" s="235"/>
      <c r="AF404" s="235"/>
      <c r="AG404" s="235"/>
      <c r="AH404" s="235"/>
      <c r="AI404" s="235"/>
      <c r="AJ404" s="235"/>
      <c r="AK404" s="235"/>
      <c r="AL404" s="235"/>
      <c r="AM404" s="235"/>
      <c r="AN404" s="235"/>
      <c r="AO404" s="235"/>
      <c r="AP404" s="235"/>
      <c r="AQ404" s="235"/>
    </row>
    <row r="405" spans="31:43" x14ac:dyDescent="0.55000000000000004">
      <c r="AE405" s="54"/>
      <c r="AF405" s="233"/>
      <c r="AG405" s="58"/>
      <c r="AH405" s="235"/>
      <c r="AI405" s="235"/>
      <c r="AJ405" s="235"/>
      <c r="AK405" s="235"/>
      <c r="AL405" s="235"/>
      <c r="AM405" s="235"/>
      <c r="AN405" s="235"/>
      <c r="AO405" s="235"/>
      <c r="AP405" s="235"/>
      <c r="AQ405" s="235"/>
    </row>
    <row r="406" spans="31:43" x14ac:dyDescent="0.55000000000000004">
      <c r="AE406" s="59"/>
      <c r="AF406" s="55"/>
      <c r="AG406" s="55"/>
      <c r="AH406" s="235"/>
      <c r="AI406" s="235"/>
      <c r="AJ406" s="235"/>
      <c r="AK406" s="235"/>
      <c r="AL406" s="235"/>
      <c r="AM406" s="235"/>
      <c r="AN406" s="235"/>
      <c r="AO406" s="235"/>
      <c r="AP406" s="235"/>
      <c r="AQ406" s="235"/>
    </row>
    <row r="407" spans="31:43" x14ac:dyDescent="0.55000000000000004">
      <c r="AE407" s="56"/>
      <c r="AF407" s="57"/>
      <c r="AG407" s="57"/>
      <c r="AH407" s="235"/>
      <c r="AI407" s="235"/>
      <c r="AJ407" s="235"/>
      <c r="AK407" s="235"/>
      <c r="AL407" s="235"/>
      <c r="AM407" s="235"/>
      <c r="AN407" s="235"/>
      <c r="AO407" s="235"/>
      <c r="AP407" s="235"/>
      <c r="AQ407" s="235"/>
    </row>
    <row r="408" spans="31:43" x14ac:dyDescent="0.55000000000000004">
      <c r="AE408" s="56"/>
      <c r="AF408" s="57"/>
      <c r="AG408" s="57"/>
      <c r="AH408" s="235"/>
      <c r="AI408" s="235"/>
      <c r="AJ408" s="235"/>
      <c r="AK408" s="235"/>
      <c r="AL408" s="235"/>
      <c r="AM408" s="235"/>
      <c r="AN408" s="235"/>
      <c r="AO408" s="235"/>
      <c r="AP408" s="235"/>
      <c r="AQ408" s="235"/>
    </row>
    <row r="409" spans="31:43" x14ac:dyDescent="0.55000000000000004">
      <c r="AE409" s="56"/>
      <c r="AF409" s="57"/>
      <c r="AG409" s="57"/>
      <c r="AH409" s="235"/>
      <c r="AI409" s="235"/>
      <c r="AJ409" s="235"/>
      <c r="AK409" s="235"/>
      <c r="AL409" s="235"/>
      <c r="AM409" s="235"/>
      <c r="AN409" s="235"/>
      <c r="AO409" s="235"/>
      <c r="AP409" s="235"/>
      <c r="AQ409" s="235"/>
    </row>
    <row r="410" spans="31:43" x14ac:dyDescent="0.55000000000000004">
      <c r="AE410" s="56"/>
      <c r="AF410" s="57"/>
      <c r="AG410" s="57"/>
      <c r="AH410" s="235"/>
      <c r="AI410" s="235"/>
      <c r="AJ410" s="235"/>
      <c r="AK410" s="235"/>
      <c r="AL410" s="235"/>
      <c r="AM410" s="235"/>
      <c r="AN410" s="235"/>
      <c r="AO410" s="235"/>
      <c r="AP410" s="235"/>
      <c r="AQ410" s="235"/>
    </row>
    <row r="411" spans="31:43" x14ac:dyDescent="0.55000000000000004">
      <c r="AE411" s="56"/>
      <c r="AF411" s="57"/>
      <c r="AG411" s="57"/>
      <c r="AH411" s="235"/>
      <c r="AI411" s="235"/>
      <c r="AJ411" s="235"/>
      <c r="AK411" s="235"/>
      <c r="AL411" s="235"/>
      <c r="AM411" s="235"/>
      <c r="AN411" s="235"/>
      <c r="AO411" s="235"/>
      <c r="AP411" s="235"/>
      <c r="AQ411" s="235"/>
    </row>
    <row r="412" spans="31:43" x14ac:dyDescent="0.55000000000000004">
      <c r="AE412" s="56"/>
      <c r="AF412" s="57"/>
      <c r="AG412" s="57"/>
      <c r="AH412" s="235"/>
      <c r="AI412" s="235"/>
      <c r="AJ412" s="235"/>
      <c r="AK412" s="235"/>
      <c r="AL412" s="235"/>
      <c r="AM412" s="235"/>
      <c r="AN412" s="235"/>
      <c r="AO412" s="235"/>
      <c r="AP412" s="235"/>
      <c r="AQ412" s="235"/>
    </row>
    <row r="413" spans="31:43" x14ac:dyDescent="0.55000000000000004">
      <c r="AE413" s="56"/>
      <c r="AF413" s="57"/>
      <c r="AG413" s="57"/>
      <c r="AH413" s="235"/>
      <c r="AI413" s="235"/>
      <c r="AJ413" s="235"/>
      <c r="AK413" s="235"/>
      <c r="AL413" s="235"/>
      <c r="AM413" s="235"/>
      <c r="AN413" s="235"/>
      <c r="AO413" s="235"/>
      <c r="AP413" s="235"/>
      <c r="AQ413" s="235"/>
    </row>
    <row r="414" spans="31:43" x14ac:dyDescent="0.55000000000000004">
      <c r="AE414" s="56"/>
      <c r="AF414" s="57"/>
      <c r="AG414" s="57"/>
      <c r="AH414" s="235"/>
      <c r="AI414" s="235"/>
      <c r="AJ414" s="235"/>
      <c r="AK414" s="235"/>
      <c r="AL414" s="235"/>
      <c r="AM414" s="235"/>
      <c r="AN414" s="235"/>
      <c r="AO414" s="235"/>
      <c r="AP414" s="235"/>
      <c r="AQ414" s="235"/>
    </row>
    <row r="415" spans="31:43" x14ac:dyDescent="0.55000000000000004">
      <c r="AE415" s="56"/>
      <c r="AF415" s="57"/>
      <c r="AG415" s="57"/>
      <c r="AH415" s="235"/>
      <c r="AI415" s="235"/>
      <c r="AJ415" s="235"/>
      <c r="AK415" s="235"/>
      <c r="AL415" s="235"/>
      <c r="AM415" s="235"/>
      <c r="AN415" s="235"/>
      <c r="AO415" s="235"/>
      <c r="AP415" s="235"/>
      <c r="AQ415" s="235"/>
    </row>
    <row r="416" spans="31:43" x14ac:dyDescent="0.55000000000000004">
      <c r="AE416" s="56"/>
      <c r="AF416" s="57"/>
      <c r="AG416" s="57"/>
      <c r="AH416" s="235"/>
      <c r="AI416" s="235"/>
      <c r="AJ416" s="235"/>
      <c r="AK416" s="235"/>
      <c r="AL416" s="235"/>
      <c r="AM416" s="235"/>
      <c r="AN416" s="235"/>
      <c r="AO416" s="235"/>
      <c r="AP416" s="235"/>
      <c r="AQ416" s="235"/>
    </row>
    <row r="417" spans="31:43" x14ac:dyDescent="0.55000000000000004">
      <c r="AE417" s="56"/>
      <c r="AF417" s="57"/>
      <c r="AG417" s="57"/>
      <c r="AH417" s="235"/>
      <c r="AI417" s="235"/>
      <c r="AJ417" s="235"/>
      <c r="AK417" s="235"/>
      <c r="AL417" s="235"/>
      <c r="AM417" s="235"/>
      <c r="AN417" s="235"/>
      <c r="AO417" s="235"/>
      <c r="AP417" s="235"/>
      <c r="AQ417" s="235"/>
    </row>
    <row r="418" spans="31:43" x14ac:dyDescent="0.55000000000000004">
      <c r="AE418" s="56"/>
      <c r="AF418" s="57"/>
      <c r="AG418" s="57"/>
      <c r="AH418" s="235"/>
      <c r="AI418" s="235"/>
      <c r="AJ418" s="235"/>
      <c r="AK418" s="235"/>
      <c r="AL418" s="235"/>
      <c r="AM418" s="235"/>
      <c r="AN418" s="235"/>
      <c r="AO418" s="235"/>
      <c r="AP418" s="235"/>
      <c r="AQ418" s="235"/>
    </row>
    <row r="419" spans="31:43" x14ac:dyDescent="0.55000000000000004">
      <c r="AE419" s="235"/>
      <c r="AF419" s="235"/>
      <c r="AG419" s="235"/>
      <c r="AH419" s="235"/>
      <c r="AI419" s="235"/>
      <c r="AJ419" s="235"/>
      <c r="AK419" s="235"/>
      <c r="AL419" s="235"/>
      <c r="AM419" s="235"/>
      <c r="AN419" s="235"/>
      <c r="AO419" s="235"/>
      <c r="AP419" s="235"/>
      <c r="AQ419" s="235"/>
    </row>
    <row r="420" spans="31:43" x14ac:dyDescent="0.55000000000000004">
      <c r="AE420" s="235"/>
      <c r="AF420" s="235"/>
      <c r="AG420" s="235"/>
      <c r="AH420" s="235"/>
      <c r="AI420" s="235"/>
      <c r="AJ420" s="235"/>
      <c r="AK420" s="235"/>
      <c r="AL420" s="235"/>
      <c r="AM420" s="235"/>
      <c r="AN420" s="235"/>
      <c r="AO420" s="235"/>
      <c r="AP420" s="235"/>
      <c r="AQ420" s="235"/>
    </row>
    <row r="421" spans="31:43" x14ac:dyDescent="0.55000000000000004">
      <c r="AE421" s="54"/>
      <c r="AF421" s="233"/>
      <c r="AG421" s="58"/>
      <c r="AH421" s="235"/>
      <c r="AI421" s="235"/>
      <c r="AJ421" s="235"/>
      <c r="AK421" s="235"/>
      <c r="AL421" s="235"/>
      <c r="AM421" s="235"/>
      <c r="AN421" s="235"/>
      <c r="AO421" s="235"/>
      <c r="AP421" s="235"/>
      <c r="AQ421" s="235"/>
    </row>
    <row r="422" spans="31:43" x14ac:dyDescent="0.55000000000000004">
      <c r="AE422" s="59"/>
      <c r="AF422" s="55"/>
      <c r="AG422" s="55"/>
      <c r="AH422" s="235"/>
      <c r="AI422" s="235"/>
      <c r="AJ422" s="235"/>
      <c r="AK422" s="235"/>
      <c r="AL422" s="235"/>
      <c r="AM422" s="235"/>
      <c r="AN422" s="235"/>
      <c r="AO422" s="235"/>
      <c r="AP422" s="235"/>
      <c r="AQ422" s="235"/>
    </row>
    <row r="423" spans="31:43" x14ac:dyDescent="0.55000000000000004">
      <c r="AE423" s="56"/>
      <c r="AF423" s="57"/>
      <c r="AG423" s="57"/>
      <c r="AH423" s="235"/>
      <c r="AI423" s="235"/>
      <c r="AJ423" s="235"/>
      <c r="AK423" s="235"/>
      <c r="AL423" s="235"/>
      <c r="AM423" s="235"/>
      <c r="AN423" s="235"/>
      <c r="AO423" s="235"/>
      <c r="AP423" s="235"/>
      <c r="AQ423" s="235"/>
    </row>
    <row r="424" spans="31:43" x14ac:dyDescent="0.55000000000000004">
      <c r="AE424" s="56"/>
      <c r="AF424" s="57"/>
      <c r="AG424" s="57"/>
      <c r="AH424" s="235"/>
      <c r="AI424" s="235"/>
      <c r="AJ424" s="235"/>
      <c r="AK424" s="235"/>
      <c r="AL424" s="235"/>
      <c r="AM424" s="235"/>
      <c r="AN424" s="235"/>
      <c r="AO424" s="235"/>
      <c r="AP424" s="235"/>
      <c r="AQ424" s="235"/>
    </row>
    <row r="425" spans="31:43" x14ac:dyDescent="0.55000000000000004">
      <c r="AE425" s="56"/>
      <c r="AF425" s="57"/>
      <c r="AG425" s="57"/>
      <c r="AH425" s="235"/>
      <c r="AI425" s="235"/>
      <c r="AJ425" s="235"/>
      <c r="AK425" s="235"/>
      <c r="AL425" s="235"/>
      <c r="AM425" s="235"/>
      <c r="AN425" s="235"/>
      <c r="AO425" s="235"/>
      <c r="AP425" s="235"/>
      <c r="AQ425" s="235"/>
    </row>
    <row r="426" spans="31:43" x14ac:dyDescent="0.55000000000000004">
      <c r="AE426" s="56"/>
      <c r="AF426" s="57"/>
      <c r="AG426" s="57"/>
      <c r="AH426" s="235"/>
      <c r="AI426" s="235"/>
      <c r="AJ426" s="235"/>
      <c r="AK426" s="235"/>
      <c r="AL426" s="235"/>
      <c r="AM426" s="235"/>
      <c r="AN426" s="235"/>
      <c r="AO426" s="235"/>
      <c r="AP426" s="235"/>
      <c r="AQ426" s="235"/>
    </row>
    <row r="427" spans="31:43" x14ac:dyDescent="0.55000000000000004">
      <c r="AE427" s="56"/>
      <c r="AF427" s="57"/>
      <c r="AG427" s="57"/>
      <c r="AH427" s="235"/>
      <c r="AI427" s="235"/>
      <c r="AJ427" s="235"/>
      <c r="AK427" s="235"/>
      <c r="AL427" s="235"/>
      <c r="AM427" s="235"/>
      <c r="AN427" s="235"/>
      <c r="AO427" s="235"/>
      <c r="AP427" s="235"/>
      <c r="AQ427" s="235"/>
    </row>
    <row r="428" spans="31:43" x14ac:dyDescent="0.55000000000000004">
      <c r="AE428" s="56"/>
      <c r="AF428" s="57"/>
      <c r="AG428" s="57"/>
      <c r="AH428" s="235"/>
      <c r="AI428" s="235"/>
      <c r="AJ428" s="235"/>
      <c r="AK428" s="235"/>
      <c r="AL428" s="235"/>
      <c r="AM428" s="235"/>
      <c r="AN428" s="235"/>
      <c r="AO428" s="235"/>
      <c r="AP428" s="235"/>
      <c r="AQ428" s="235"/>
    </row>
    <row r="429" spans="31:43" x14ac:dyDescent="0.55000000000000004">
      <c r="AE429" s="56"/>
      <c r="AF429" s="57"/>
      <c r="AG429" s="57"/>
      <c r="AH429" s="235"/>
      <c r="AI429" s="235"/>
      <c r="AJ429" s="235"/>
      <c r="AK429" s="235"/>
      <c r="AL429" s="235"/>
      <c r="AM429" s="235"/>
      <c r="AN429" s="235"/>
      <c r="AO429" s="235"/>
      <c r="AP429" s="235"/>
      <c r="AQ429" s="235"/>
    </row>
    <row r="430" spans="31:43" x14ac:dyDescent="0.55000000000000004">
      <c r="AE430" s="56"/>
      <c r="AF430" s="57"/>
      <c r="AG430" s="57"/>
      <c r="AH430" s="235"/>
      <c r="AI430" s="235"/>
      <c r="AJ430" s="235"/>
      <c r="AK430" s="235"/>
      <c r="AL430" s="235"/>
      <c r="AM430" s="235"/>
      <c r="AN430" s="235"/>
      <c r="AO430" s="235"/>
      <c r="AP430" s="235"/>
      <c r="AQ430" s="235"/>
    </row>
    <row r="431" spans="31:43" x14ac:dyDescent="0.55000000000000004">
      <c r="AE431" s="56"/>
      <c r="AF431" s="57"/>
      <c r="AG431" s="57"/>
      <c r="AH431" s="235"/>
      <c r="AI431" s="235"/>
      <c r="AJ431" s="235"/>
      <c r="AK431" s="235"/>
      <c r="AL431" s="235"/>
      <c r="AM431" s="235"/>
      <c r="AN431" s="235"/>
      <c r="AO431" s="235"/>
      <c r="AP431" s="235"/>
      <c r="AQ431" s="235"/>
    </row>
    <row r="432" spans="31:43" x14ac:dyDescent="0.55000000000000004">
      <c r="AE432" s="56"/>
      <c r="AF432" s="57"/>
      <c r="AG432" s="57"/>
      <c r="AH432" s="235"/>
      <c r="AI432" s="235"/>
      <c r="AJ432" s="235"/>
      <c r="AK432" s="235"/>
      <c r="AL432" s="235"/>
      <c r="AM432" s="235"/>
      <c r="AN432" s="235"/>
      <c r="AO432" s="235"/>
      <c r="AP432" s="235"/>
      <c r="AQ432" s="235"/>
    </row>
    <row r="433" spans="31:43" x14ac:dyDescent="0.55000000000000004">
      <c r="AE433" s="56"/>
      <c r="AF433" s="57"/>
      <c r="AG433" s="57"/>
      <c r="AH433" s="235"/>
      <c r="AI433" s="235"/>
      <c r="AJ433" s="235"/>
      <c r="AK433" s="235"/>
      <c r="AL433" s="235"/>
      <c r="AM433" s="235"/>
      <c r="AN433" s="235"/>
      <c r="AO433" s="235"/>
      <c r="AP433" s="235"/>
      <c r="AQ433" s="235"/>
    </row>
    <row r="434" spans="31:43" x14ac:dyDescent="0.55000000000000004">
      <c r="AE434" s="56"/>
      <c r="AF434" s="57"/>
      <c r="AG434" s="57"/>
      <c r="AH434" s="235"/>
      <c r="AI434" s="235"/>
      <c r="AJ434" s="235"/>
      <c r="AK434" s="235"/>
      <c r="AL434" s="235"/>
      <c r="AM434" s="235"/>
      <c r="AN434" s="235"/>
      <c r="AO434" s="235"/>
      <c r="AP434" s="235"/>
      <c r="AQ434" s="235"/>
    </row>
    <row r="435" spans="31:43" x14ac:dyDescent="0.55000000000000004">
      <c r="AH435" s="235"/>
    </row>
    <row r="436" spans="31:43" x14ac:dyDescent="0.55000000000000004">
      <c r="AH436" s="235"/>
    </row>
    <row r="437" spans="31:43" x14ac:dyDescent="0.55000000000000004">
      <c r="AH437" s="235"/>
    </row>
    <row r="438" spans="31:43" x14ac:dyDescent="0.55000000000000004">
      <c r="AH438" s="235"/>
    </row>
    <row r="439" spans="31:43" x14ac:dyDescent="0.55000000000000004">
      <c r="AH439" s="235"/>
    </row>
    <row r="440" spans="31:43" x14ac:dyDescent="0.55000000000000004">
      <c r="AH440" s="235"/>
    </row>
    <row r="441" spans="31:43" x14ac:dyDescent="0.55000000000000004">
      <c r="AH441" s="235"/>
    </row>
    <row r="442" spans="31:43" x14ac:dyDescent="0.55000000000000004">
      <c r="AH442" s="235"/>
    </row>
    <row r="443" spans="31:43" x14ac:dyDescent="0.55000000000000004">
      <c r="AH443" s="235"/>
    </row>
    <row r="444" spans="31:43" x14ac:dyDescent="0.55000000000000004">
      <c r="AH444" s="235"/>
    </row>
    <row r="445" spans="31:43" x14ac:dyDescent="0.55000000000000004">
      <c r="AH445" s="235"/>
    </row>
    <row r="446" spans="31:43" x14ac:dyDescent="0.55000000000000004">
      <c r="AH446" s="235"/>
    </row>
    <row r="447" spans="31:43" x14ac:dyDescent="0.55000000000000004">
      <c r="AH447" s="235"/>
    </row>
    <row r="448" spans="31:43" x14ac:dyDescent="0.55000000000000004">
      <c r="AH448" s="235"/>
    </row>
    <row r="449" spans="34:34" x14ac:dyDescent="0.55000000000000004">
      <c r="AH449" s="235"/>
    </row>
    <row r="450" spans="34:34" x14ac:dyDescent="0.55000000000000004">
      <c r="AH450" s="235"/>
    </row>
    <row r="451" spans="34:34" x14ac:dyDescent="0.55000000000000004">
      <c r="AH451" s="235"/>
    </row>
    <row r="452" spans="34:34" x14ac:dyDescent="0.55000000000000004">
      <c r="AH452" s="235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showGridLines="0" view="pageBreakPreview" topLeftCell="A4" zoomScaleNormal="100" zoomScaleSheetLayoutView="100" workbookViewId="0">
      <pane xSplit="7824" ySplit="1644" topLeftCell="H106"/>
      <selection activeCell="D5" sqref="D5"/>
      <selection pane="topRight" activeCell="L4" sqref="L1:L1048576"/>
      <selection pane="bottomLeft" activeCell="C115" sqref="C115"/>
      <selection pane="bottomRight" activeCell="N112" sqref="N112"/>
    </sheetView>
  </sheetViews>
  <sheetFormatPr defaultColWidth="10" defaultRowHeight="24.6" x14ac:dyDescent="0.7"/>
  <cols>
    <col min="1" max="1" width="4.44140625" style="92" customWidth="1"/>
    <col min="2" max="2" width="10.77734375" style="92" customWidth="1"/>
    <col min="3" max="3" width="40.109375" style="92" customWidth="1"/>
    <col min="4" max="4" width="13.21875" style="92" customWidth="1"/>
    <col min="5" max="5" width="5.77734375" style="93" hidden="1" customWidth="1"/>
    <col min="6" max="6" width="16.88671875" style="92" customWidth="1"/>
    <col min="7" max="7" width="14.44140625" style="92" customWidth="1"/>
    <col min="8" max="8" width="13.44140625" style="92" customWidth="1"/>
    <col min="9" max="9" width="14" style="92" customWidth="1"/>
    <col min="10" max="10" width="13" style="92" customWidth="1"/>
    <col min="11" max="11" width="13.5546875" style="92" customWidth="1"/>
    <col min="12" max="12" width="13.5546875" style="142" customWidth="1"/>
    <col min="13" max="16384" width="10" style="92"/>
  </cols>
  <sheetData>
    <row r="1" spans="1:12" x14ac:dyDescent="0.7">
      <c r="A1" s="91" t="s">
        <v>89</v>
      </c>
      <c r="B1" s="91"/>
      <c r="K1" s="94"/>
    </row>
    <row r="2" spans="1:12" x14ac:dyDescent="0.7">
      <c r="B2" s="92" t="s">
        <v>90</v>
      </c>
    </row>
    <row r="3" spans="1:12" x14ac:dyDescent="0.7">
      <c r="B3" s="95" t="s">
        <v>91</v>
      </c>
      <c r="C3" s="95"/>
      <c r="D3" s="95"/>
      <c r="E3" s="96"/>
      <c r="F3" s="95"/>
      <c r="G3" s="95"/>
      <c r="H3" s="95"/>
      <c r="I3" s="95"/>
      <c r="J3" s="95"/>
      <c r="K3" s="95"/>
    </row>
    <row r="4" spans="1:12" ht="21" customHeight="1" x14ac:dyDescent="0.7">
      <c r="B4" s="97"/>
      <c r="C4" s="97"/>
      <c r="D4" s="98"/>
      <c r="E4" s="99"/>
      <c r="F4" s="100" t="s">
        <v>92</v>
      </c>
      <c r="G4" s="101"/>
      <c r="H4" s="102" t="s">
        <v>93</v>
      </c>
      <c r="I4" s="103"/>
      <c r="J4" s="103"/>
      <c r="K4" s="103"/>
      <c r="L4" s="143"/>
    </row>
    <row r="5" spans="1:12" ht="21" customHeight="1" x14ac:dyDescent="0.7">
      <c r="B5" s="104" t="s">
        <v>94</v>
      </c>
      <c r="C5" s="104" t="s">
        <v>1</v>
      </c>
      <c r="D5" s="104" t="s">
        <v>95</v>
      </c>
      <c r="E5" s="105" t="s">
        <v>96</v>
      </c>
      <c r="F5" s="106"/>
      <c r="G5" s="107"/>
      <c r="H5" s="102" t="s">
        <v>97</v>
      </c>
      <c r="I5" s="103"/>
      <c r="J5" s="108"/>
      <c r="K5" s="109" t="s">
        <v>98</v>
      </c>
      <c r="L5" s="144" t="s">
        <v>99</v>
      </c>
    </row>
    <row r="6" spans="1:12" ht="27" customHeight="1" x14ac:dyDescent="0.7">
      <c r="B6" s="111"/>
      <c r="C6" s="111"/>
      <c r="D6" s="112" t="s">
        <v>100</v>
      </c>
      <c r="E6" s="113" t="s">
        <v>101</v>
      </c>
      <c r="F6" s="110" t="s">
        <v>102</v>
      </c>
      <c r="G6" s="110" t="s">
        <v>103</v>
      </c>
      <c r="H6" s="114" t="s">
        <v>104</v>
      </c>
      <c r="I6" s="115" t="s">
        <v>105</v>
      </c>
      <c r="J6" s="114" t="s">
        <v>5</v>
      </c>
      <c r="K6" s="116" t="s">
        <v>106</v>
      </c>
      <c r="L6" s="145" t="s">
        <v>5</v>
      </c>
    </row>
    <row r="7" spans="1:12" x14ac:dyDescent="0.7">
      <c r="B7" s="140" t="s">
        <v>107</v>
      </c>
      <c r="C7" s="150"/>
      <c r="D7" s="119"/>
      <c r="E7" s="120"/>
      <c r="F7" s="121"/>
      <c r="G7" s="121"/>
      <c r="H7" s="122"/>
      <c r="I7" s="122"/>
      <c r="J7" s="122"/>
      <c r="K7" s="123"/>
      <c r="L7" s="147"/>
    </row>
    <row r="8" spans="1:12" s="124" customFormat="1" x14ac:dyDescent="0.7">
      <c r="B8" s="125">
        <v>1</v>
      </c>
      <c r="C8" s="126" t="s">
        <v>108</v>
      </c>
      <c r="D8" s="125">
        <v>2526</v>
      </c>
      <c r="E8" s="127">
        <v>2</v>
      </c>
      <c r="F8" s="128">
        <v>8</v>
      </c>
      <c r="G8" s="128">
        <v>250</v>
      </c>
      <c r="H8" s="129">
        <f>543+245</f>
        <v>788</v>
      </c>
      <c r="I8" s="129">
        <f>J8-H8</f>
        <v>2015.5</v>
      </c>
      <c r="J8" s="129">
        <v>2803.5</v>
      </c>
      <c r="K8" s="130">
        <v>0</v>
      </c>
      <c r="L8" s="148">
        <f t="shared" ref="L8:L30" si="0">SUM(J8,K8)</f>
        <v>2803.5</v>
      </c>
    </row>
    <row r="9" spans="1:12" s="124" customFormat="1" x14ac:dyDescent="0.7">
      <c r="B9" s="125">
        <v>2</v>
      </c>
      <c r="C9" s="126" t="s">
        <v>109</v>
      </c>
      <c r="D9" s="125">
        <v>2490</v>
      </c>
      <c r="E9" s="127">
        <v>1</v>
      </c>
      <c r="F9" s="128">
        <v>1</v>
      </c>
      <c r="G9" s="128">
        <v>250</v>
      </c>
      <c r="H9" s="131">
        <v>461</v>
      </c>
      <c r="I9" s="132">
        <v>0</v>
      </c>
      <c r="J9" s="131">
        <v>461</v>
      </c>
      <c r="K9" s="133">
        <v>0</v>
      </c>
      <c r="L9" s="148">
        <f t="shared" si="0"/>
        <v>461</v>
      </c>
    </row>
    <row r="10" spans="1:12" s="124" customFormat="1" x14ac:dyDescent="0.7">
      <c r="B10" s="125">
        <v>3</v>
      </c>
      <c r="C10" s="126" t="s">
        <v>110</v>
      </c>
      <c r="D10" s="125">
        <v>2511</v>
      </c>
      <c r="E10" s="127">
        <v>1</v>
      </c>
      <c r="F10" s="128">
        <v>1</v>
      </c>
      <c r="G10" s="128">
        <v>250</v>
      </c>
      <c r="H10" s="131">
        <v>12</v>
      </c>
      <c r="I10" s="131">
        <f t="shared" ref="I10:I15" si="1">J10-H10</f>
        <v>1892</v>
      </c>
      <c r="J10" s="131">
        <v>1904</v>
      </c>
      <c r="K10" s="133">
        <v>0</v>
      </c>
      <c r="L10" s="148">
        <f t="shared" si="0"/>
        <v>1904</v>
      </c>
    </row>
    <row r="11" spans="1:12" x14ac:dyDescent="0.7">
      <c r="B11" s="125">
        <v>4</v>
      </c>
      <c r="C11" s="135" t="s">
        <v>111</v>
      </c>
      <c r="D11" s="134">
        <v>2515</v>
      </c>
      <c r="E11" s="127">
        <v>2</v>
      </c>
      <c r="F11" s="136">
        <v>1</v>
      </c>
      <c r="G11" s="136">
        <v>250</v>
      </c>
      <c r="H11" s="130">
        <v>0</v>
      </c>
      <c r="I11" s="129">
        <f t="shared" si="1"/>
        <v>631</v>
      </c>
      <c r="J11" s="129">
        <v>631</v>
      </c>
      <c r="K11" s="130">
        <v>0</v>
      </c>
      <c r="L11" s="148">
        <f t="shared" si="0"/>
        <v>631</v>
      </c>
    </row>
    <row r="12" spans="1:12" s="124" customFormat="1" x14ac:dyDescent="0.7">
      <c r="B12" s="125">
        <v>5</v>
      </c>
      <c r="C12" s="126" t="s">
        <v>112</v>
      </c>
      <c r="D12" s="125">
        <v>2537</v>
      </c>
      <c r="E12" s="127">
        <v>2</v>
      </c>
      <c r="F12" s="128">
        <v>1</v>
      </c>
      <c r="G12" s="128">
        <v>250</v>
      </c>
      <c r="H12" s="131">
        <v>5503.65</v>
      </c>
      <c r="I12" s="131">
        <f t="shared" si="1"/>
        <v>8353.36</v>
      </c>
      <c r="J12" s="131">
        <v>13857.01</v>
      </c>
      <c r="K12" s="131">
        <v>4791.38</v>
      </c>
      <c r="L12" s="148">
        <f t="shared" si="0"/>
        <v>18648.39</v>
      </c>
    </row>
    <row r="13" spans="1:12" s="124" customFormat="1" x14ac:dyDescent="0.7">
      <c r="B13" s="125">
        <v>6</v>
      </c>
      <c r="C13" s="126" t="s">
        <v>113</v>
      </c>
      <c r="D13" s="125">
        <v>2537</v>
      </c>
      <c r="E13" s="127">
        <v>4</v>
      </c>
      <c r="F13" s="128">
        <v>5</v>
      </c>
      <c r="G13" s="128">
        <v>250</v>
      </c>
      <c r="H13" s="131">
        <v>606.25</v>
      </c>
      <c r="I13" s="131">
        <f t="shared" si="1"/>
        <v>5253.25</v>
      </c>
      <c r="J13" s="131">
        <v>5859.5</v>
      </c>
      <c r="K13" s="133">
        <v>0</v>
      </c>
      <c r="L13" s="148">
        <f t="shared" si="0"/>
        <v>5859.5</v>
      </c>
    </row>
    <row r="14" spans="1:12" s="124" customFormat="1" x14ac:dyDescent="0.7">
      <c r="B14" s="125">
        <v>7</v>
      </c>
      <c r="C14" s="126" t="s">
        <v>114</v>
      </c>
      <c r="D14" s="125">
        <v>2527</v>
      </c>
      <c r="E14" s="127">
        <v>2</v>
      </c>
      <c r="F14" s="128">
        <v>1</v>
      </c>
      <c r="G14" s="128">
        <v>250</v>
      </c>
      <c r="H14" s="131">
        <v>79.319999999999993</v>
      </c>
      <c r="I14" s="131">
        <f t="shared" si="1"/>
        <v>1742.6000000000001</v>
      </c>
      <c r="J14" s="131">
        <v>1821.92</v>
      </c>
      <c r="K14" s="133">
        <v>0</v>
      </c>
      <c r="L14" s="148">
        <f t="shared" si="0"/>
        <v>1821.92</v>
      </c>
    </row>
    <row r="15" spans="1:12" s="124" customFormat="1" x14ac:dyDescent="0.7">
      <c r="B15" s="125">
        <v>8</v>
      </c>
      <c r="C15" s="126" t="s">
        <v>115</v>
      </c>
      <c r="D15" s="125">
        <v>2540</v>
      </c>
      <c r="E15" s="127">
        <v>2</v>
      </c>
      <c r="F15" s="128">
        <v>1</v>
      </c>
      <c r="G15" s="128">
        <v>250</v>
      </c>
      <c r="H15" s="133">
        <v>0</v>
      </c>
      <c r="I15" s="131">
        <f t="shared" si="1"/>
        <v>607.25</v>
      </c>
      <c r="J15" s="131">
        <v>607.25</v>
      </c>
      <c r="K15" s="133">
        <v>0</v>
      </c>
      <c r="L15" s="148">
        <f t="shared" si="0"/>
        <v>607.25</v>
      </c>
    </row>
    <row r="16" spans="1:12" s="124" customFormat="1" x14ac:dyDescent="0.7">
      <c r="B16" s="125">
        <v>9</v>
      </c>
      <c r="C16" s="126" t="s">
        <v>116</v>
      </c>
      <c r="D16" s="125">
        <v>2499</v>
      </c>
      <c r="E16" s="127">
        <v>2</v>
      </c>
      <c r="F16" s="128">
        <v>1</v>
      </c>
      <c r="G16" s="128">
        <v>250</v>
      </c>
      <c r="H16" s="131">
        <v>640</v>
      </c>
      <c r="I16" s="133">
        <v>0</v>
      </c>
      <c r="J16" s="131">
        <v>640</v>
      </c>
      <c r="K16" s="133">
        <v>0</v>
      </c>
      <c r="L16" s="148">
        <f t="shared" si="0"/>
        <v>640</v>
      </c>
    </row>
    <row r="17" spans="2:12" s="124" customFormat="1" x14ac:dyDescent="0.7">
      <c r="B17" s="125">
        <v>10</v>
      </c>
      <c r="C17" s="126" t="s">
        <v>117</v>
      </c>
      <c r="D17" s="125">
        <v>2549</v>
      </c>
      <c r="E17" s="127">
        <v>5</v>
      </c>
      <c r="F17" s="128">
        <v>8</v>
      </c>
      <c r="G17" s="128">
        <v>250</v>
      </c>
      <c r="H17" s="131">
        <f>975.99+1013+658.82+49+409</f>
        <v>3105.81</v>
      </c>
      <c r="I17" s="131">
        <f t="shared" ref="I17:I29" si="2">J17-H17</f>
        <v>9055.8100000000013</v>
      </c>
      <c r="J17" s="131">
        <v>12161.62</v>
      </c>
      <c r="K17" s="131">
        <v>1260.25</v>
      </c>
      <c r="L17" s="148">
        <f t="shared" si="0"/>
        <v>13421.87</v>
      </c>
    </row>
    <row r="18" spans="2:12" s="124" customFormat="1" x14ac:dyDescent="0.7">
      <c r="B18" s="125">
        <v>11</v>
      </c>
      <c r="C18" s="126" t="s">
        <v>118</v>
      </c>
      <c r="D18" s="125">
        <v>2536</v>
      </c>
      <c r="E18" s="127">
        <v>3</v>
      </c>
      <c r="F18" s="128">
        <v>8</v>
      </c>
      <c r="G18" s="128">
        <v>250</v>
      </c>
      <c r="H18" s="131">
        <f>7027.5+36</f>
        <v>7063.5</v>
      </c>
      <c r="I18" s="131">
        <f t="shared" si="2"/>
        <v>5573.75</v>
      </c>
      <c r="J18" s="131">
        <v>12637.25</v>
      </c>
      <c r="K18" s="133">
        <v>0</v>
      </c>
      <c r="L18" s="148">
        <f t="shared" si="0"/>
        <v>12637.25</v>
      </c>
    </row>
    <row r="19" spans="2:12" s="124" customFormat="1" x14ac:dyDescent="0.7">
      <c r="B19" s="125">
        <v>12</v>
      </c>
      <c r="C19" s="126" t="s">
        <v>119</v>
      </c>
      <c r="D19" s="125">
        <v>2536</v>
      </c>
      <c r="E19" s="127">
        <v>1</v>
      </c>
      <c r="F19" s="128">
        <v>5</v>
      </c>
      <c r="G19" s="128">
        <v>250</v>
      </c>
      <c r="H19" s="133">
        <v>0</v>
      </c>
      <c r="I19" s="131">
        <f t="shared" si="2"/>
        <v>1827</v>
      </c>
      <c r="J19" s="131">
        <v>1827</v>
      </c>
      <c r="K19" s="133">
        <v>0</v>
      </c>
      <c r="L19" s="148">
        <f t="shared" si="0"/>
        <v>1827</v>
      </c>
    </row>
    <row r="20" spans="2:12" s="152" customFormat="1" x14ac:dyDescent="0.7">
      <c r="B20" s="134">
        <v>13</v>
      </c>
      <c r="C20" s="135" t="s">
        <v>120</v>
      </c>
      <c r="D20" s="134">
        <v>2559</v>
      </c>
      <c r="E20" s="134">
        <v>5</v>
      </c>
      <c r="F20" s="136">
        <v>8</v>
      </c>
      <c r="G20" s="136">
        <v>250</v>
      </c>
      <c r="H20" s="129">
        <v>1255.2000000000003</v>
      </c>
      <c r="I20" s="129">
        <f t="shared" si="2"/>
        <v>8512.7999999999993</v>
      </c>
      <c r="J20" s="129">
        <v>9768</v>
      </c>
      <c r="K20" s="129">
        <v>432</v>
      </c>
      <c r="L20" s="151">
        <f t="shared" si="0"/>
        <v>10200</v>
      </c>
    </row>
    <row r="21" spans="2:12" s="124" customFormat="1" x14ac:dyDescent="0.7">
      <c r="B21" s="125">
        <v>14</v>
      </c>
      <c r="C21" s="126" t="s">
        <v>121</v>
      </c>
      <c r="D21" s="125">
        <v>2547</v>
      </c>
      <c r="E21" s="127">
        <v>2</v>
      </c>
      <c r="F21" s="128">
        <v>1</v>
      </c>
      <c r="G21" s="128">
        <v>250</v>
      </c>
      <c r="H21" s="131">
        <v>8</v>
      </c>
      <c r="I21" s="131">
        <f t="shared" si="2"/>
        <v>116</v>
      </c>
      <c r="J21" s="131">
        <v>124</v>
      </c>
      <c r="K21" s="133">
        <v>0</v>
      </c>
      <c r="L21" s="148">
        <f t="shared" si="0"/>
        <v>124</v>
      </c>
    </row>
    <row r="22" spans="2:12" s="124" customFormat="1" x14ac:dyDescent="0.7">
      <c r="B22" s="125">
        <v>15</v>
      </c>
      <c r="C22" s="126" t="s">
        <v>122</v>
      </c>
      <c r="D22" s="125">
        <v>2542</v>
      </c>
      <c r="E22" s="127">
        <v>1</v>
      </c>
      <c r="F22" s="128">
        <v>1</v>
      </c>
      <c r="G22" s="128">
        <v>250</v>
      </c>
      <c r="H22" s="133">
        <v>0</v>
      </c>
      <c r="I22" s="131">
        <f t="shared" si="2"/>
        <v>30</v>
      </c>
      <c r="J22" s="131">
        <v>30</v>
      </c>
      <c r="K22" s="133">
        <v>0</v>
      </c>
      <c r="L22" s="148">
        <f t="shared" si="0"/>
        <v>30</v>
      </c>
    </row>
    <row r="23" spans="2:12" s="124" customFormat="1" x14ac:dyDescent="0.7">
      <c r="B23" s="125">
        <v>16</v>
      </c>
      <c r="C23" s="126" t="s">
        <v>123</v>
      </c>
      <c r="D23" s="125">
        <v>2542</v>
      </c>
      <c r="E23" s="127">
        <v>1</v>
      </c>
      <c r="F23" s="128">
        <v>1</v>
      </c>
      <c r="G23" s="128">
        <v>250</v>
      </c>
      <c r="H23" s="133">
        <v>0</v>
      </c>
      <c r="I23" s="131">
        <f t="shared" si="2"/>
        <v>72</v>
      </c>
      <c r="J23" s="131">
        <v>72</v>
      </c>
      <c r="K23" s="133">
        <v>0</v>
      </c>
      <c r="L23" s="148">
        <f t="shared" si="0"/>
        <v>72</v>
      </c>
    </row>
    <row r="24" spans="2:12" s="124" customFormat="1" x14ac:dyDescent="0.7">
      <c r="B24" s="125">
        <v>17</v>
      </c>
      <c r="C24" s="126" t="s">
        <v>124</v>
      </c>
      <c r="D24" s="125">
        <v>2530</v>
      </c>
      <c r="E24" s="127">
        <v>2</v>
      </c>
      <c r="F24" s="128">
        <v>1</v>
      </c>
      <c r="G24" s="128">
        <v>250</v>
      </c>
      <c r="H24" s="133">
        <v>0</v>
      </c>
      <c r="I24" s="131">
        <f t="shared" si="2"/>
        <v>144</v>
      </c>
      <c r="J24" s="131">
        <v>144</v>
      </c>
      <c r="K24" s="133">
        <v>0</v>
      </c>
      <c r="L24" s="148">
        <f t="shared" si="0"/>
        <v>144</v>
      </c>
    </row>
    <row r="25" spans="2:12" s="124" customFormat="1" x14ac:dyDescent="0.7">
      <c r="B25" s="125">
        <v>18</v>
      </c>
      <c r="C25" s="126" t="s">
        <v>125</v>
      </c>
      <c r="D25" s="125">
        <v>2542</v>
      </c>
      <c r="E25" s="127">
        <v>2</v>
      </c>
      <c r="F25" s="128">
        <v>1</v>
      </c>
      <c r="G25" s="128">
        <v>250</v>
      </c>
      <c r="H25" s="133">
        <v>0</v>
      </c>
      <c r="I25" s="131">
        <f t="shared" si="2"/>
        <v>302.36</v>
      </c>
      <c r="J25" s="131">
        <v>302.36</v>
      </c>
      <c r="K25" s="133">
        <v>0</v>
      </c>
      <c r="L25" s="148">
        <f t="shared" si="0"/>
        <v>302.36</v>
      </c>
    </row>
    <row r="26" spans="2:12" s="124" customFormat="1" x14ac:dyDescent="0.7">
      <c r="B26" s="125">
        <v>19</v>
      </c>
      <c r="C26" s="126" t="s">
        <v>126</v>
      </c>
      <c r="D26" s="125">
        <v>2549</v>
      </c>
      <c r="E26" s="127">
        <v>1</v>
      </c>
      <c r="F26" s="128">
        <v>1</v>
      </c>
      <c r="G26" s="128">
        <v>250</v>
      </c>
      <c r="H26" s="133">
        <v>0</v>
      </c>
      <c r="I26" s="131">
        <f t="shared" si="2"/>
        <v>90</v>
      </c>
      <c r="J26" s="131">
        <v>90</v>
      </c>
      <c r="K26" s="133">
        <v>0</v>
      </c>
      <c r="L26" s="148">
        <f t="shared" si="0"/>
        <v>90</v>
      </c>
    </row>
    <row r="27" spans="2:12" s="124" customFormat="1" x14ac:dyDescent="0.7">
      <c r="B27" s="125">
        <v>20</v>
      </c>
      <c r="C27" s="126" t="s">
        <v>127</v>
      </c>
      <c r="D27" s="125">
        <v>2542</v>
      </c>
      <c r="E27" s="127">
        <v>1</v>
      </c>
      <c r="F27" s="128">
        <v>1</v>
      </c>
      <c r="G27" s="128">
        <v>250</v>
      </c>
      <c r="H27" s="133">
        <v>0</v>
      </c>
      <c r="I27" s="131">
        <f t="shared" si="2"/>
        <v>60</v>
      </c>
      <c r="J27" s="131">
        <v>60</v>
      </c>
      <c r="K27" s="133">
        <v>0</v>
      </c>
      <c r="L27" s="148">
        <f t="shared" si="0"/>
        <v>60</v>
      </c>
    </row>
    <row r="28" spans="2:12" x14ac:dyDescent="0.7">
      <c r="B28" s="125">
        <v>21</v>
      </c>
      <c r="C28" s="126" t="s">
        <v>128</v>
      </c>
      <c r="D28" s="125">
        <v>2547</v>
      </c>
      <c r="E28" s="127">
        <v>1</v>
      </c>
      <c r="F28" s="128">
        <v>1</v>
      </c>
      <c r="G28" s="128">
        <v>250</v>
      </c>
      <c r="H28" s="131">
        <v>21</v>
      </c>
      <c r="I28" s="131">
        <f t="shared" si="2"/>
        <v>197.88</v>
      </c>
      <c r="J28" s="131">
        <v>218.88</v>
      </c>
      <c r="K28" s="133">
        <v>0</v>
      </c>
      <c r="L28" s="148">
        <f t="shared" si="0"/>
        <v>218.88</v>
      </c>
    </row>
    <row r="29" spans="2:12" s="124" customFormat="1" x14ac:dyDescent="0.7">
      <c r="B29" s="125">
        <v>22</v>
      </c>
      <c r="C29" s="126" t="s">
        <v>129</v>
      </c>
      <c r="D29" s="125">
        <v>2496</v>
      </c>
      <c r="E29" s="127">
        <v>2</v>
      </c>
      <c r="F29" s="128">
        <v>8</v>
      </c>
      <c r="G29" s="128">
        <v>250</v>
      </c>
      <c r="H29" s="131">
        <v>954.5</v>
      </c>
      <c r="I29" s="131">
        <f t="shared" si="2"/>
        <v>1269.7600000000002</v>
      </c>
      <c r="J29" s="131">
        <v>2224.2600000000002</v>
      </c>
      <c r="K29" s="133">
        <v>0</v>
      </c>
      <c r="L29" s="148">
        <f t="shared" si="0"/>
        <v>2224.2600000000002</v>
      </c>
    </row>
    <row r="30" spans="2:12" s="124" customFormat="1" x14ac:dyDescent="0.7">
      <c r="B30" s="125">
        <v>23</v>
      </c>
      <c r="C30" s="126" t="s">
        <v>130</v>
      </c>
      <c r="D30" s="125">
        <v>2546</v>
      </c>
      <c r="E30" s="127">
        <v>2</v>
      </c>
      <c r="F30" s="128">
        <v>1</v>
      </c>
      <c r="G30" s="128">
        <v>250</v>
      </c>
      <c r="H30" s="131">
        <v>304</v>
      </c>
      <c r="I30" s="133">
        <v>0</v>
      </c>
      <c r="J30" s="131">
        <v>304</v>
      </c>
      <c r="K30" s="133">
        <v>0</v>
      </c>
      <c r="L30" s="148">
        <f t="shared" si="0"/>
        <v>304</v>
      </c>
    </row>
    <row r="31" spans="2:12" s="124" customFormat="1" x14ac:dyDescent="0.7">
      <c r="B31" s="452" t="s">
        <v>5</v>
      </c>
      <c r="C31" s="453"/>
      <c r="D31" s="453"/>
      <c r="E31" s="453"/>
      <c r="F31" s="453"/>
      <c r="G31" s="453"/>
      <c r="H31" s="149">
        <f>SUM(H8:H30)</f>
        <v>20802.23</v>
      </c>
      <c r="I31" s="149">
        <f>SUM(I8:I30)</f>
        <v>47746.320000000007</v>
      </c>
      <c r="J31" s="149">
        <f>SUM(J8:J30)</f>
        <v>68548.55</v>
      </c>
      <c r="K31" s="149">
        <f>SUM(K8:K30)</f>
        <v>6483.63</v>
      </c>
      <c r="L31" s="149">
        <f>SUM(L8:L30)</f>
        <v>75032.179999999993</v>
      </c>
    </row>
    <row r="32" spans="2:12" x14ac:dyDescent="0.7">
      <c r="B32" s="117" t="s">
        <v>82</v>
      </c>
      <c r="C32" s="118"/>
      <c r="D32" s="119"/>
      <c r="E32" s="120"/>
      <c r="F32" s="121"/>
      <c r="G32" s="121"/>
      <c r="H32" s="122"/>
      <c r="I32" s="122"/>
      <c r="J32" s="122"/>
      <c r="K32" s="123"/>
      <c r="L32" s="147"/>
    </row>
    <row r="33" spans="2:12" s="124" customFormat="1" x14ac:dyDescent="0.7">
      <c r="B33" s="125">
        <v>1</v>
      </c>
      <c r="C33" s="126" t="s">
        <v>131</v>
      </c>
      <c r="D33" s="125">
        <v>2537</v>
      </c>
      <c r="E33" s="127">
        <v>5</v>
      </c>
      <c r="F33" s="128">
        <v>8</v>
      </c>
      <c r="G33" s="128">
        <v>250</v>
      </c>
      <c r="H33" s="131">
        <f>2353+196</f>
        <v>2549</v>
      </c>
      <c r="I33" s="131">
        <f>J33-H33</f>
        <v>4097</v>
      </c>
      <c r="J33" s="131">
        <v>6646</v>
      </c>
      <c r="K33" s="133">
        <v>0</v>
      </c>
      <c r="L33" s="148">
        <f>SUM(J33,K33)</f>
        <v>6646</v>
      </c>
    </row>
    <row r="34" spans="2:12" s="124" customFormat="1" x14ac:dyDescent="0.7">
      <c r="B34" s="125">
        <v>2</v>
      </c>
      <c r="C34" s="126" t="s">
        <v>132</v>
      </c>
      <c r="D34" s="125">
        <v>2513</v>
      </c>
      <c r="E34" s="127">
        <v>2</v>
      </c>
      <c r="F34" s="128">
        <v>8</v>
      </c>
      <c r="G34" s="128">
        <v>250</v>
      </c>
      <c r="H34" s="131">
        <f>192+212</f>
        <v>404</v>
      </c>
      <c r="I34" s="131">
        <f>J34-H34</f>
        <v>489</v>
      </c>
      <c r="J34" s="131">
        <v>893</v>
      </c>
      <c r="K34" s="133">
        <v>0</v>
      </c>
      <c r="L34" s="148">
        <f>SUM(J34,K34)</f>
        <v>893</v>
      </c>
    </row>
    <row r="35" spans="2:12" s="124" customFormat="1" x14ac:dyDescent="0.7">
      <c r="B35" s="125">
        <v>3</v>
      </c>
      <c r="C35" s="126" t="s">
        <v>133</v>
      </c>
      <c r="D35" s="125">
        <v>2513</v>
      </c>
      <c r="E35" s="127">
        <v>2</v>
      </c>
      <c r="F35" s="128">
        <v>8</v>
      </c>
      <c r="G35" s="128">
        <v>250</v>
      </c>
      <c r="H35" s="131">
        <f>336+416</f>
        <v>752</v>
      </c>
      <c r="I35" s="131">
        <f>J35-H35</f>
        <v>744</v>
      </c>
      <c r="J35" s="131">
        <v>1496</v>
      </c>
      <c r="K35" s="133">
        <v>0</v>
      </c>
      <c r="L35" s="148">
        <f>SUM(J35,K35)</f>
        <v>1496</v>
      </c>
    </row>
    <row r="36" spans="2:12" s="124" customFormat="1" x14ac:dyDescent="0.7">
      <c r="B36" s="125">
        <v>4</v>
      </c>
      <c r="C36" s="126" t="s">
        <v>134</v>
      </c>
      <c r="D36" s="125">
        <v>2515</v>
      </c>
      <c r="E36" s="127">
        <v>1</v>
      </c>
      <c r="F36" s="128">
        <v>1</v>
      </c>
      <c r="G36" s="128">
        <v>250</v>
      </c>
      <c r="H36" s="131">
        <v>305.5</v>
      </c>
      <c r="I36" s="133">
        <v>0</v>
      </c>
      <c r="J36" s="131">
        <v>305.5</v>
      </c>
      <c r="K36" s="133">
        <v>0</v>
      </c>
      <c r="L36" s="148">
        <f>SUM(J36,K36)</f>
        <v>305.5</v>
      </c>
    </row>
    <row r="37" spans="2:12" s="124" customFormat="1" x14ac:dyDescent="0.7">
      <c r="B37" s="125">
        <v>5</v>
      </c>
      <c r="C37" s="126" t="s">
        <v>135</v>
      </c>
      <c r="D37" s="125">
        <v>2542</v>
      </c>
      <c r="E37" s="127">
        <v>1</v>
      </c>
      <c r="F37" s="128">
        <v>1</v>
      </c>
      <c r="G37" s="128">
        <v>250</v>
      </c>
      <c r="H37" s="131">
        <v>0</v>
      </c>
      <c r="I37" s="133">
        <v>28</v>
      </c>
      <c r="J37" s="131">
        <v>28</v>
      </c>
      <c r="K37" s="133">
        <v>0</v>
      </c>
      <c r="L37" s="148">
        <v>28</v>
      </c>
    </row>
    <row r="38" spans="2:12" x14ac:dyDescent="0.7">
      <c r="B38" s="125">
        <v>6</v>
      </c>
      <c r="C38" s="135" t="s">
        <v>136</v>
      </c>
      <c r="D38" s="134">
        <v>2553</v>
      </c>
      <c r="E38" s="127">
        <v>4</v>
      </c>
      <c r="F38" s="136">
        <v>8</v>
      </c>
      <c r="G38" s="136">
        <v>250</v>
      </c>
      <c r="H38" s="129">
        <f>555.94+1150.36+854.51+587.93</f>
        <v>3148.74</v>
      </c>
      <c r="I38" s="129">
        <f t="shared" ref="I38:I45" si="3">J38-H38</f>
        <v>13113.86</v>
      </c>
      <c r="J38" s="129">
        <v>16262.6</v>
      </c>
      <c r="K38" s="130">
        <v>0</v>
      </c>
      <c r="L38" s="148">
        <f t="shared" ref="L38:L61" si="4">SUM(J38,K38)</f>
        <v>16262.6</v>
      </c>
    </row>
    <row r="39" spans="2:12" s="124" customFormat="1" x14ac:dyDescent="0.7">
      <c r="B39" s="125">
        <v>7</v>
      </c>
      <c r="C39" s="126" t="s">
        <v>137</v>
      </c>
      <c r="D39" s="125">
        <v>2547</v>
      </c>
      <c r="E39" s="127">
        <v>1</v>
      </c>
      <c r="F39" s="128">
        <v>5</v>
      </c>
      <c r="G39" s="128">
        <v>250</v>
      </c>
      <c r="H39" s="131">
        <v>25</v>
      </c>
      <c r="I39" s="131">
        <f t="shared" si="3"/>
        <v>440</v>
      </c>
      <c r="J39" s="131">
        <v>465</v>
      </c>
      <c r="K39" s="133">
        <v>0</v>
      </c>
      <c r="L39" s="148">
        <f t="shared" si="4"/>
        <v>465</v>
      </c>
    </row>
    <row r="40" spans="2:12" s="124" customFormat="1" x14ac:dyDescent="0.7">
      <c r="B40" s="125">
        <v>8</v>
      </c>
      <c r="C40" s="126" t="s">
        <v>138</v>
      </c>
      <c r="D40" s="125">
        <v>2532</v>
      </c>
      <c r="E40" s="127">
        <v>2</v>
      </c>
      <c r="F40" s="128">
        <v>5</v>
      </c>
      <c r="G40" s="128">
        <v>250</v>
      </c>
      <c r="H40" s="131">
        <v>41.4</v>
      </c>
      <c r="I40" s="131">
        <f t="shared" si="3"/>
        <v>313.20000000000005</v>
      </c>
      <c r="J40" s="131">
        <v>354.6</v>
      </c>
      <c r="K40" s="133">
        <v>0</v>
      </c>
      <c r="L40" s="148">
        <f t="shared" si="4"/>
        <v>354.6</v>
      </c>
    </row>
    <row r="41" spans="2:12" s="124" customFormat="1" x14ac:dyDescent="0.7">
      <c r="B41" s="125">
        <v>9</v>
      </c>
      <c r="C41" s="126" t="s">
        <v>139</v>
      </c>
      <c r="D41" s="125">
        <v>2540</v>
      </c>
      <c r="E41" s="127">
        <v>2</v>
      </c>
      <c r="F41" s="128">
        <v>1</v>
      </c>
      <c r="G41" s="128">
        <v>250</v>
      </c>
      <c r="H41" s="133">
        <v>0</v>
      </c>
      <c r="I41" s="131">
        <f t="shared" si="3"/>
        <v>328</v>
      </c>
      <c r="J41" s="131">
        <v>328</v>
      </c>
      <c r="K41" s="133">
        <v>0</v>
      </c>
      <c r="L41" s="148">
        <f t="shared" si="4"/>
        <v>328</v>
      </c>
    </row>
    <row r="42" spans="2:12" s="124" customFormat="1" x14ac:dyDescent="0.7">
      <c r="B42" s="125">
        <v>10</v>
      </c>
      <c r="C42" s="126" t="s">
        <v>140</v>
      </c>
      <c r="D42" s="125">
        <v>2540</v>
      </c>
      <c r="E42" s="127">
        <v>2</v>
      </c>
      <c r="F42" s="128">
        <v>1</v>
      </c>
      <c r="G42" s="128">
        <v>250</v>
      </c>
      <c r="H42" s="131">
        <v>48</v>
      </c>
      <c r="I42" s="131">
        <f t="shared" si="3"/>
        <v>780</v>
      </c>
      <c r="J42" s="131">
        <v>828</v>
      </c>
      <c r="K42" s="133">
        <v>0</v>
      </c>
      <c r="L42" s="148">
        <f t="shared" si="4"/>
        <v>828</v>
      </c>
    </row>
    <row r="43" spans="2:12" s="124" customFormat="1" x14ac:dyDescent="0.7">
      <c r="B43" s="125">
        <v>11</v>
      </c>
      <c r="C43" s="126" t="s">
        <v>141</v>
      </c>
      <c r="D43" s="125">
        <v>2540</v>
      </c>
      <c r="E43" s="127">
        <v>1</v>
      </c>
      <c r="F43" s="128">
        <v>1</v>
      </c>
      <c r="G43" s="128">
        <v>250</v>
      </c>
      <c r="H43" s="131">
        <v>68</v>
      </c>
      <c r="I43" s="131">
        <f t="shared" si="3"/>
        <v>212</v>
      </c>
      <c r="J43" s="131">
        <v>280</v>
      </c>
      <c r="K43" s="133">
        <v>0</v>
      </c>
      <c r="L43" s="148">
        <f t="shared" si="4"/>
        <v>280</v>
      </c>
    </row>
    <row r="44" spans="2:12" x14ac:dyDescent="0.7">
      <c r="B44" s="125">
        <v>12</v>
      </c>
      <c r="C44" s="126" t="s">
        <v>142</v>
      </c>
      <c r="D44" s="125">
        <v>2540</v>
      </c>
      <c r="E44" s="127">
        <v>1</v>
      </c>
      <c r="F44" s="128">
        <v>1</v>
      </c>
      <c r="G44" s="128">
        <v>250</v>
      </c>
      <c r="H44" s="133">
        <v>0</v>
      </c>
      <c r="I44" s="131">
        <f t="shared" si="3"/>
        <v>390</v>
      </c>
      <c r="J44" s="131">
        <v>390</v>
      </c>
      <c r="K44" s="133">
        <v>0</v>
      </c>
      <c r="L44" s="148">
        <f t="shared" si="4"/>
        <v>390</v>
      </c>
    </row>
    <row r="45" spans="2:12" x14ac:dyDescent="0.7">
      <c r="B45" s="125">
        <v>13</v>
      </c>
      <c r="C45" s="126" t="s">
        <v>143</v>
      </c>
      <c r="D45" s="125">
        <v>2547</v>
      </c>
      <c r="E45" s="127">
        <v>1</v>
      </c>
      <c r="F45" s="128">
        <v>5</v>
      </c>
      <c r="G45" s="128">
        <v>250</v>
      </c>
      <c r="H45" s="131">
        <v>102.2</v>
      </c>
      <c r="I45" s="131">
        <f t="shared" si="3"/>
        <v>80.8</v>
      </c>
      <c r="J45" s="131">
        <v>183</v>
      </c>
      <c r="K45" s="133">
        <v>0</v>
      </c>
      <c r="L45" s="148">
        <f t="shared" si="4"/>
        <v>183</v>
      </c>
    </row>
    <row r="46" spans="2:12" s="124" customFormat="1" x14ac:dyDescent="0.7">
      <c r="B46" s="452" t="s">
        <v>5</v>
      </c>
      <c r="C46" s="453"/>
      <c r="D46" s="453"/>
      <c r="E46" s="453"/>
      <c r="F46" s="453"/>
      <c r="G46" s="453"/>
      <c r="H46" s="149">
        <f>SUM(H33:H45)</f>
        <v>7443.8399999999992</v>
      </c>
      <c r="I46" s="149">
        <f>SUM(I33:I45)</f>
        <v>21015.86</v>
      </c>
      <c r="J46" s="149">
        <f>SUM(J33:J45)</f>
        <v>28459.699999999997</v>
      </c>
      <c r="K46" s="149">
        <f>SUM(K33:K45)</f>
        <v>0</v>
      </c>
      <c r="L46" s="149">
        <f>SUM(L33:L45)</f>
        <v>28459.699999999997</v>
      </c>
    </row>
    <row r="47" spans="2:12" x14ac:dyDescent="0.7">
      <c r="B47" s="457" t="s">
        <v>144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9"/>
    </row>
    <row r="48" spans="2:12" x14ac:dyDescent="0.7">
      <c r="B48" s="137">
        <v>1</v>
      </c>
      <c r="C48" s="138" t="s">
        <v>145</v>
      </c>
      <c r="D48" s="137">
        <v>2553</v>
      </c>
      <c r="E48" s="137">
        <v>2</v>
      </c>
      <c r="F48" s="139">
        <v>5</v>
      </c>
      <c r="G48" s="139">
        <v>250</v>
      </c>
      <c r="H48" s="149">
        <v>60</v>
      </c>
      <c r="I48" s="149">
        <f>J48-H48</f>
        <v>4120.6000000000004</v>
      </c>
      <c r="J48" s="149">
        <v>4180.6000000000004</v>
      </c>
      <c r="K48" s="155">
        <v>0</v>
      </c>
      <c r="L48" s="156">
        <f t="shared" si="4"/>
        <v>4180.6000000000004</v>
      </c>
    </row>
    <row r="49" spans="2:12" x14ac:dyDescent="0.7">
      <c r="B49" s="460" t="s">
        <v>146</v>
      </c>
      <c r="C49" s="461"/>
      <c r="D49" s="461"/>
      <c r="E49" s="461"/>
      <c r="F49" s="461"/>
      <c r="G49" s="461"/>
      <c r="H49" s="461"/>
      <c r="I49" s="461"/>
      <c r="J49" s="461"/>
      <c r="K49" s="462"/>
      <c r="L49" s="148"/>
    </row>
    <row r="50" spans="2:12" s="124" customFormat="1" x14ac:dyDescent="0.7">
      <c r="B50" s="137">
        <v>1</v>
      </c>
      <c r="C50" s="138" t="s">
        <v>147</v>
      </c>
      <c r="D50" s="137">
        <v>2536</v>
      </c>
      <c r="E50" s="137">
        <v>2</v>
      </c>
      <c r="F50" s="139">
        <v>5</v>
      </c>
      <c r="G50" s="139">
        <v>250</v>
      </c>
      <c r="H50" s="149">
        <v>600</v>
      </c>
      <c r="I50" s="149">
        <f t="shared" ref="I50:I61" si="5">J50-H50</f>
        <v>3725</v>
      </c>
      <c r="J50" s="149">
        <v>4325</v>
      </c>
      <c r="K50" s="155">
        <v>0</v>
      </c>
      <c r="L50" s="156">
        <f t="shared" si="4"/>
        <v>4325</v>
      </c>
    </row>
    <row r="51" spans="2:12" s="124" customFormat="1" x14ac:dyDescent="0.7">
      <c r="B51" s="457" t="s">
        <v>148</v>
      </c>
      <c r="C51" s="458"/>
      <c r="D51" s="458"/>
      <c r="E51" s="458"/>
      <c r="F51" s="458"/>
      <c r="G51" s="458"/>
      <c r="H51" s="458"/>
      <c r="I51" s="458"/>
      <c r="J51" s="458"/>
      <c r="K51" s="458"/>
      <c r="L51" s="459"/>
    </row>
    <row r="52" spans="2:12" s="124" customFormat="1" x14ac:dyDescent="0.7">
      <c r="B52" s="125">
        <v>1</v>
      </c>
      <c r="C52" s="135" t="s">
        <v>149</v>
      </c>
      <c r="D52" s="125">
        <v>2551</v>
      </c>
      <c r="E52" s="127">
        <v>2</v>
      </c>
      <c r="F52" s="128">
        <v>5</v>
      </c>
      <c r="G52" s="128">
        <v>250</v>
      </c>
      <c r="H52" s="133">
        <v>0</v>
      </c>
      <c r="I52" s="131">
        <f t="shared" si="5"/>
        <v>1048.4000000000001</v>
      </c>
      <c r="J52" s="131">
        <v>1048.4000000000001</v>
      </c>
      <c r="K52" s="133">
        <v>0</v>
      </c>
      <c r="L52" s="148">
        <f t="shared" si="4"/>
        <v>1048.4000000000001</v>
      </c>
    </row>
    <row r="53" spans="2:12" s="124" customFormat="1" x14ac:dyDescent="0.7">
      <c r="B53" s="125">
        <v>2</v>
      </c>
      <c r="C53" s="135" t="s">
        <v>150</v>
      </c>
      <c r="D53" s="125">
        <v>2511</v>
      </c>
      <c r="E53" s="127">
        <v>5</v>
      </c>
      <c r="F53" s="128">
        <v>5</v>
      </c>
      <c r="G53" s="128">
        <v>250</v>
      </c>
      <c r="H53" s="133">
        <v>0</v>
      </c>
      <c r="I53" s="131">
        <f t="shared" si="5"/>
        <v>5968</v>
      </c>
      <c r="J53" s="131">
        <v>5968</v>
      </c>
      <c r="K53" s="133">
        <v>0</v>
      </c>
      <c r="L53" s="148">
        <f t="shared" si="4"/>
        <v>5968</v>
      </c>
    </row>
    <row r="54" spans="2:12" s="124" customFormat="1" x14ac:dyDescent="0.7">
      <c r="B54" s="125">
        <v>3</v>
      </c>
      <c r="C54" s="135" t="s">
        <v>151</v>
      </c>
      <c r="D54" s="125">
        <v>2511</v>
      </c>
      <c r="E54" s="127">
        <v>2</v>
      </c>
      <c r="F54" s="128">
        <v>5</v>
      </c>
      <c r="G54" s="128">
        <v>250</v>
      </c>
      <c r="H54" s="133">
        <v>0</v>
      </c>
      <c r="I54" s="131">
        <f t="shared" si="5"/>
        <v>1200</v>
      </c>
      <c r="J54" s="131">
        <v>1200</v>
      </c>
      <c r="K54" s="133">
        <v>0</v>
      </c>
      <c r="L54" s="148">
        <f t="shared" si="4"/>
        <v>1200</v>
      </c>
    </row>
    <row r="55" spans="2:12" s="124" customFormat="1" x14ac:dyDescent="0.7">
      <c r="B55" s="125">
        <v>4</v>
      </c>
      <c r="C55" s="135" t="s">
        <v>152</v>
      </c>
      <c r="D55" s="125">
        <v>2536</v>
      </c>
      <c r="E55" s="127">
        <v>5</v>
      </c>
      <c r="F55" s="128">
        <v>5</v>
      </c>
      <c r="G55" s="128">
        <v>250</v>
      </c>
      <c r="H55" s="133">
        <v>0</v>
      </c>
      <c r="I55" s="131">
        <f t="shared" si="5"/>
        <v>3854</v>
      </c>
      <c r="J55" s="131">
        <v>3854</v>
      </c>
      <c r="K55" s="133">
        <v>0</v>
      </c>
      <c r="L55" s="148">
        <f t="shared" si="4"/>
        <v>3854</v>
      </c>
    </row>
    <row r="56" spans="2:12" s="124" customFormat="1" x14ac:dyDescent="0.7">
      <c r="B56" s="125">
        <v>5</v>
      </c>
      <c r="C56" s="135" t="s">
        <v>153</v>
      </c>
      <c r="D56" s="125">
        <v>2536</v>
      </c>
      <c r="E56" s="127">
        <v>2</v>
      </c>
      <c r="F56" s="128">
        <v>5</v>
      </c>
      <c r="G56" s="128">
        <v>250</v>
      </c>
      <c r="H56" s="133">
        <v>0</v>
      </c>
      <c r="I56" s="131">
        <f t="shared" si="5"/>
        <v>1160</v>
      </c>
      <c r="J56" s="131">
        <v>1160</v>
      </c>
      <c r="K56" s="133">
        <v>0</v>
      </c>
      <c r="L56" s="148">
        <f t="shared" si="4"/>
        <v>1160</v>
      </c>
    </row>
    <row r="57" spans="2:12" s="124" customFormat="1" x14ac:dyDescent="0.7">
      <c r="B57" s="125">
        <v>6</v>
      </c>
      <c r="C57" s="135" t="s">
        <v>154</v>
      </c>
      <c r="D57" s="125">
        <v>2536</v>
      </c>
      <c r="E57" s="127">
        <v>5</v>
      </c>
      <c r="F57" s="128">
        <v>5</v>
      </c>
      <c r="G57" s="128">
        <v>250</v>
      </c>
      <c r="H57" s="133">
        <v>0</v>
      </c>
      <c r="I57" s="131">
        <f t="shared" si="5"/>
        <v>3854</v>
      </c>
      <c r="J57" s="131">
        <v>3854</v>
      </c>
      <c r="K57" s="133">
        <v>0</v>
      </c>
      <c r="L57" s="148">
        <f t="shared" si="4"/>
        <v>3854</v>
      </c>
    </row>
    <row r="58" spans="2:12" s="124" customFormat="1" x14ac:dyDescent="0.7">
      <c r="B58" s="125">
        <v>7</v>
      </c>
      <c r="C58" s="135" t="s">
        <v>155</v>
      </c>
      <c r="D58" s="125">
        <v>2536</v>
      </c>
      <c r="E58" s="127">
        <v>5</v>
      </c>
      <c r="F58" s="128">
        <v>5</v>
      </c>
      <c r="G58" s="128">
        <v>250</v>
      </c>
      <c r="H58" s="133">
        <v>0</v>
      </c>
      <c r="I58" s="131">
        <f t="shared" si="5"/>
        <v>3854</v>
      </c>
      <c r="J58" s="131">
        <v>3854</v>
      </c>
      <c r="K58" s="133">
        <v>0</v>
      </c>
      <c r="L58" s="148">
        <f t="shared" si="4"/>
        <v>3854</v>
      </c>
    </row>
    <row r="59" spans="2:12" s="124" customFormat="1" x14ac:dyDescent="0.7">
      <c r="B59" s="125">
        <v>8</v>
      </c>
      <c r="C59" s="135" t="s">
        <v>156</v>
      </c>
      <c r="D59" s="125">
        <v>2539</v>
      </c>
      <c r="E59" s="127">
        <v>5</v>
      </c>
      <c r="F59" s="128">
        <v>5</v>
      </c>
      <c r="G59" s="128">
        <v>250</v>
      </c>
      <c r="H59" s="133">
        <v>0</v>
      </c>
      <c r="I59" s="131">
        <f t="shared" si="5"/>
        <v>6651</v>
      </c>
      <c r="J59" s="131">
        <v>6651</v>
      </c>
      <c r="K59" s="133">
        <v>0</v>
      </c>
      <c r="L59" s="148">
        <f t="shared" si="4"/>
        <v>6651</v>
      </c>
    </row>
    <row r="60" spans="2:12" s="124" customFormat="1" x14ac:dyDescent="0.7">
      <c r="B60" s="125">
        <v>9</v>
      </c>
      <c r="C60" s="135" t="s">
        <v>157</v>
      </c>
      <c r="D60" s="125">
        <v>2540</v>
      </c>
      <c r="E60" s="127">
        <v>5</v>
      </c>
      <c r="F60" s="128">
        <v>5</v>
      </c>
      <c r="G60" s="128">
        <v>250</v>
      </c>
      <c r="H60" s="131">
        <v>28</v>
      </c>
      <c r="I60" s="131">
        <f t="shared" si="5"/>
        <v>6623</v>
      </c>
      <c r="J60" s="131">
        <v>6651</v>
      </c>
      <c r="K60" s="133">
        <v>0</v>
      </c>
      <c r="L60" s="148">
        <f t="shared" si="4"/>
        <v>6651</v>
      </c>
    </row>
    <row r="61" spans="2:12" s="124" customFormat="1" x14ac:dyDescent="0.7">
      <c r="B61" s="125">
        <v>10</v>
      </c>
      <c r="C61" s="135" t="s">
        <v>158</v>
      </c>
      <c r="D61" s="125">
        <v>2554</v>
      </c>
      <c r="E61" s="127">
        <v>7</v>
      </c>
      <c r="F61" s="128">
        <v>5</v>
      </c>
      <c r="G61" s="128">
        <v>250</v>
      </c>
      <c r="H61" s="133">
        <v>0</v>
      </c>
      <c r="I61" s="131">
        <f t="shared" si="5"/>
        <v>7175</v>
      </c>
      <c r="J61" s="131">
        <v>7175</v>
      </c>
      <c r="K61" s="133">
        <v>0</v>
      </c>
      <c r="L61" s="148">
        <f t="shared" si="4"/>
        <v>7175</v>
      </c>
    </row>
    <row r="62" spans="2:12" s="152" customFormat="1" x14ac:dyDescent="0.7">
      <c r="B62" s="125">
        <v>11</v>
      </c>
      <c r="C62" s="135" t="s">
        <v>159</v>
      </c>
      <c r="D62" s="134">
        <v>2561</v>
      </c>
      <c r="E62" s="134">
        <v>4</v>
      </c>
      <c r="F62" s="136">
        <v>5</v>
      </c>
      <c r="G62" s="136">
        <v>250</v>
      </c>
      <c r="H62" s="130"/>
      <c r="I62" s="129">
        <v>1722.25</v>
      </c>
      <c r="J62" s="129">
        <v>1722.25</v>
      </c>
      <c r="K62" s="130"/>
      <c r="L62" s="151">
        <v>1722.25</v>
      </c>
    </row>
    <row r="63" spans="2:12" s="124" customFormat="1" x14ac:dyDescent="0.7">
      <c r="B63" s="452" t="s">
        <v>5</v>
      </c>
      <c r="C63" s="453"/>
      <c r="D63" s="453"/>
      <c r="E63" s="453"/>
      <c r="F63" s="453"/>
      <c r="G63" s="453"/>
      <c r="H63" s="149">
        <f>SUM(H52:H62)</f>
        <v>28</v>
      </c>
      <c r="I63" s="149">
        <f>SUM(I52:I62)</f>
        <v>43109.65</v>
      </c>
      <c r="J63" s="149">
        <f>SUM(J52:J62)</f>
        <v>43137.65</v>
      </c>
      <c r="K63" s="149">
        <f>SUM(K52:K62)</f>
        <v>0</v>
      </c>
      <c r="L63" s="149">
        <f>SUM(L52:L62)</f>
        <v>43137.65</v>
      </c>
    </row>
    <row r="64" spans="2:12" s="124" customFormat="1" x14ac:dyDescent="0.7">
      <c r="B64" s="460" t="s">
        <v>77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2"/>
    </row>
    <row r="65" spans="2:12" s="124" customFormat="1" x14ac:dyDescent="0.7">
      <c r="B65" s="125">
        <v>1</v>
      </c>
      <c r="C65" s="126" t="s">
        <v>160</v>
      </c>
      <c r="D65" s="125">
        <v>2520</v>
      </c>
      <c r="E65" s="127">
        <v>2</v>
      </c>
      <c r="F65" s="128">
        <v>8</v>
      </c>
      <c r="G65" s="128">
        <v>250</v>
      </c>
      <c r="H65" s="131">
        <v>585.72</v>
      </c>
      <c r="I65" s="131">
        <f>J65-H65</f>
        <v>1625.72</v>
      </c>
      <c r="J65" s="131">
        <v>2211.44</v>
      </c>
      <c r="K65" s="133">
        <v>0</v>
      </c>
      <c r="L65" s="148">
        <f>SUM(J65,K65)</f>
        <v>2211.44</v>
      </c>
    </row>
    <row r="66" spans="2:12" x14ac:dyDescent="0.7">
      <c r="B66" s="134">
        <v>2</v>
      </c>
      <c r="C66" s="135" t="s">
        <v>161</v>
      </c>
      <c r="D66" s="134">
        <v>2551</v>
      </c>
      <c r="E66" s="127">
        <v>2</v>
      </c>
      <c r="F66" s="136">
        <v>5</v>
      </c>
      <c r="G66" s="136">
        <v>250</v>
      </c>
      <c r="H66" s="129">
        <v>348</v>
      </c>
      <c r="I66" s="129">
        <f>J66-H66</f>
        <v>3115.8</v>
      </c>
      <c r="J66" s="129">
        <v>3463.8</v>
      </c>
      <c r="K66" s="130">
        <v>0</v>
      </c>
      <c r="L66" s="148">
        <f>SUM(J66,K66)</f>
        <v>3463.8</v>
      </c>
    </row>
    <row r="67" spans="2:12" s="124" customFormat="1" x14ac:dyDescent="0.7">
      <c r="B67" s="452" t="s">
        <v>5</v>
      </c>
      <c r="C67" s="453"/>
      <c r="D67" s="453"/>
      <c r="E67" s="453"/>
      <c r="F67" s="453"/>
      <c r="G67" s="453"/>
      <c r="H67" s="149">
        <f>SUM(H65:H66)</f>
        <v>933.72</v>
      </c>
      <c r="I67" s="149">
        <f>SUM(I65:I66)</f>
        <v>4741.5200000000004</v>
      </c>
      <c r="J67" s="149">
        <f>SUM(J65:J66)</f>
        <v>5675.24</v>
      </c>
      <c r="K67" s="149">
        <f>SUM(K65:K66)</f>
        <v>0</v>
      </c>
      <c r="L67" s="149">
        <f>SUM(L65:L66)</f>
        <v>5675.24</v>
      </c>
    </row>
    <row r="68" spans="2:12" x14ac:dyDescent="0.7">
      <c r="B68" s="460" t="s">
        <v>162</v>
      </c>
      <c r="C68" s="461"/>
      <c r="D68" s="461"/>
      <c r="E68" s="461"/>
      <c r="F68" s="461"/>
      <c r="G68" s="461"/>
      <c r="H68" s="461"/>
      <c r="I68" s="461"/>
      <c r="J68" s="461"/>
      <c r="K68" s="462"/>
      <c r="L68" s="148"/>
    </row>
    <row r="69" spans="2:12" x14ac:dyDescent="0.7">
      <c r="B69" s="137">
        <v>1</v>
      </c>
      <c r="C69" s="138" t="s">
        <v>163</v>
      </c>
      <c r="D69" s="137">
        <v>2537</v>
      </c>
      <c r="E69" s="137">
        <v>6</v>
      </c>
      <c r="F69" s="139">
        <v>8</v>
      </c>
      <c r="G69" s="139">
        <v>250</v>
      </c>
      <c r="H69" s="149">
        <f>564.35+749.91+615.23+754.6+909.69</f>
        <v>3593.78</v>
      </c>
      <c r="I69" s="149">
        <f>J69-H69</f>
        <v>4045.6299999999997</v>
      </c>
      <c r="J69" s="149">
        <v>7639.41</v>
      </c>
      <c r="K69" s="155">
        <v>0</v>
      </c>
      <c r="L69" s="156">
        <f>SUM(J69,K69)</f>
        <v>7639.41</v>
      </c>
    </row>
    <row r="70" spans="2:12" x14ac:dyDescent="0.7">
      <c r="B70" s="457" t="s">
        <v>164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9"/>
    </row>
    <row r="71" spans="2:12" s="124" customFormat="1" x14ac:dyDescent="0.7">
      <c r="B71" s="137">
        <v>1</v>
      </c>
      <c r="C71" s="138" t="s">
        <v>165</v>
      </c>
      <c r="D71" s="137">
        <v>2524</v>
      </c>
      <c r="E71" s="137">
        <v>3</v>
      </c>
      <c r="F71" s="139">
        <v>8</v>
      </c>
      <c r="G71" s="139">
        <v>250</v>
      </c>
      <c r="H71" s="149">
        <f>2304.95+3089.95+3034.33</f>
        <v>8429.23</v>
      </c>
      <c r="I71" s="149">
        <f>J71-H71</f>
        <v>1948.3199999999997</v>
      </c>
      <c r="J71" s="149">
        <f>3827.46+3285.5+3264.59</f>
        <v>10377.549999999999</v>
      </c>
      <c r="K71" s="155">
        <v>0</v>
      </c>
      <c r="L71" s="156">
        <f>SUM(J71,K71)</f>
        <v>10377.549999999999</v>
      </c>
    </row>
    <row r="72" spans="2:12" s="124" customFormat="1" x14ac:dyDescent="0.7">
      <c r="B72" s="457" t="s">
        <v>76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9"/>
    </row>
    <row r="73" spans="2:12" x14ac:dyDescent="0.7">
      <c r="B73" s="125">
        <v>1</v>
      </c>
      <c r="C73" s="126" t="s">
        <v>166</v>
      </c>
      <c r="D73" s="125">
        <v>2521</v>
      </c>
      <c r="E73" s="127">
        <v>3</v>
      </c>
      <c r="F73" s="128">
        <v>8</v>
      </c>
      <c r="G73" s="128">
        <v>250</v>
      </c>
      <c r="H73" s="131">
        <v>1707.5</v>
      </c>
      <c r="I73" s="131">
        <f>J73-H73</f>
        <v>1269.4699999999998</v>
      </c>
      <c r="J73" s="131">
        <v>2976.97</v>
      </c>
      <c r="K73" s="133">
        <v>0</v>
      </c>
      <c r="L73" s="148">
        <f>SUM(J73,K73)</f>
        <v>2976.97</v>
      </c>
    </row>
    <row r="74" spans="2:12" x14ac:dyDescent="0.7">
      <c r="B74" s="125">
        <v>2</v>
      </c>
      <c r="C74" s="126" t="s">
        <v>167</v>
      </c>
      <c r="D74" s="125">
        <v>2539</v>
      </c>
      <c r="E74" s="127">
        <v>6</v>
      </c>
      <c r="F74" s="128">
        <v>8</v>
      </c>
      <c r="G74" s="128">
        <v>250</v>
      </c>
      <c r="H74" s="131">
        <v>2276</v>
      </c>
      <c r="I74" s="131">
        <f>J74-H74</f>
        <v>1766</v>
      </c>
      <c r="J74" s="131">
        <v>4042</v>
      </c>
      <c r="K74" s="133">
        <v>0</v>
      </c>
      <c r="L74" s="148">
        <f>SUM(J74,K74)</f>
        <v>4042</v>
      </c>
    </row>
    <row r="75" spans="2:12" s="124" customFormat="1" x14ac:dyDescent="0.7">
      <c r="B75" s="452" t="s">
        <v>5</v>
      </c>
      <c r="C75" s="453"/>
      <c r="D75" s="453"/>
      <c r="E75" s="453"/>
      <c r="F75" s="453"/>
      <c r="G75" s="453"/>
      <c r="H75" s="149">
        <f>SUM(H73:H74)</f>
        <v>3983.5</v>
      </c>
      <c r="I75" s="149">
        <f>SUM(I73:I74)</f>
        <v>3035.47</v>
      </c>
      <c r="J75" s="149">
        <f>SUM(J73:J74)</f>
        <v>7018.9699999999993</v>
      </c>
      <c r="K75" s="149">
        <f>SUM(K73:K74)</f>
        <v>0</v>
      </c>
      <c r="L75" s="149">
        <f>SUM(L73:L74)</f>
        <v>7018.9699999999993</v>
      </c>
    </row>
    <row r="76" spans="2:12" x14ac:dyDescent="0.7">
      <c r="B76" s="457" t="s">
        <v>81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9"/>
    </row>
    <row r="77" spans="2:12" x14ac:dyDescent="0.7">
      <c r="B77" s="137">
        <v>1</v>
      </c>
      <c r="C77" s="138" t="s">
        <v>168</v>
      </c>
      <c r="D77" s="137">
        <v>2553</v>
      </c>
      <c r="E77" s="137">
        <v>3</v>
      </c>
      <c r="F77" s="139">
        <v>8</v>
      </c>
      <c r="G77" s="139">
        <v>250</v>
      </c>
      <c r="H77" s="149">
        <v>2727.73</v>
      </c>
      <c r="I77" s="149">
        <f>J77-H77</f>
        <v>6795.27</v>
      </c>
      <c r="J77" s="149">
        <v>9523</v>
      </c>
      <c r="K77" s="157"/>
      <c r="L77" s="156">
        <f>SUM(J77,K77)</f>
        <v>9523</v>
      </c>
    </row>
    <row r="78" spans="2:12" x14ac:dyDescent="0.7">
      <c r="B78" s="460" t="s">
        <v>169</v>
      </c>
      <c r="C78" s="461"/>
      <c r="D78" s="461"/>
      <c r="E78" s="461"/>
      <c r="F78" s="461"/>
      <c r="G78" s="461"/>
      <c r="H78" s="461"/>
      <c r="I78" s="461"/>
      <c r="J78" s="461"/>
      <c r="K78" s="461"/>
      <c r="L78" s="462"/>
    </row>
    <row r="79" spans="2:12" s="124" customFormat="1" x14ac:dyDescent="0.7">
      <c r="B79" s="137">
        <v>1</v>
      </c>
      <c r="C79" s="138" t="s">
        <v>170</v>
      </c>
      <c r="D79" s="137">
        <v>2538</v>
      </c>
      <c r="E79" s="137">
        <v>4</v>
      </c>
      <c r="F79" s="139">
        <v>8</v>
      </c>
      <c r="G79" s="139">
        <v>250</v>
      </c>
      <c r="H79" s="149">
        <v>4332.2</v>
      </c>
      <c r="I79" s="149">
        <f>J79-H79</f>
        <v>2521.3600000000006</v>
      </c>
      <c r="J79" s="149">
        <v>6853.56</v>
      </c>
      <c r="K79" s="155">
        <v>0</v>
      </c>
      <c r="L79" s="156">
        <f>SUM(J79,K79)</f>
        <v>6853.56</v>
      </c>
    </row>
    <row r="80" spans="2:12" s="124" customFormat="1" x14ac:dyDescent="0.7">
      <c r="B80" s="457" t="s">
        <v>78</v>
      </c>
      <c r="C80" s="458"/>
      <c r="D80" s="458"/>
      <c r="E80" s="458"/>
      <c r="F80" s="458"/>
      <c r="G80" s="458"/>
      <c r="H80" s="458"/>
      <c r="I80" s="458"/>
      <c r="J80" s="458"/>
      <c r="K80" s="458"/>
      <c r="L80" s="459"/>
    </row>
    <row r="81" spans="2:12" x14ac:dyDescent="0.7">
      <c r="B81" s="125">
        <v>1</v>
      </c>
      <c r="C81" s="126" t="s">
        <v>171</v>
      </c>
      <c r="D81" s="125">
        <v>2538</v>
      </c>
      <c r="E81" s="127">
        <v>6</v>
      </c>
      <c r="F81" s="128">
        <v>8</v>
      </c>
      <c r="G81" s="128">
        <v>250</v>
      </c>
      <c r="H81" s="129">
        <f>6349.61+2373.52</f>
        <v>8723.1299999999992</v>
      </c>
      <c r="I81" s="129">
        <f>J81-H81</f>
        <v>13135.12</v>
      </c>
      <c r="J81" s="129">
        <v>21858.25</v>
      </c>
      <c r="K81" s="130">
        <v>3551</v>
      </c>
      <c r="L81" s="148">
        <f>SUM(J81,K81)</f>
        <v>25409.25</v>
      </c>
    </row>
    <row r="82" spans="2:12" x14ac:dyDescent="0.7">
      <c r="B82" s="125">
        <v>2</v>
      </c>
      <c r="C82" s="126" t="s">
        <v>172</v>
      </c>
      <c r="D82" s="125">
        <v>2537</v>
      </c>
      <c r="E82" s="127">
        <v>2</v>
      </c>
      <c r="F82" s="128">
        <v>8</v>
      </c>
      <c r="G82" s="128">
        <v>250</v>
      </c>
      <c r="H82" s="131">
        <v>1059.8699999999999</v>
      </c>
      <c r="I82" s="131">
        <f>J82-H82</f>
        <v>2634.35</v>
      </c>
      <c r="J82" s="131">
        <v>3694.22</v>
      </c>
      <c r="K82" s="133">
        <v>0</v>
      </c>
      <c r="L82" s="148">
        <f>SUM(J82,K82)</f>
        <v>3694.22</v>
      </c>
    </row>
    <row r="83" spans="2:12" x14ac:dyDescent="0.7">
      <c r="B83" s="134">
        <v>3</v>
      </c>
      <c r="C83" s="135" t="s">
        <v>173</v>
      </c>
      <c r="D83" s="134">
        <v>2552</v>
      </c>
      <c r="E83" s="127">
        <v>5</v>
      </c>
      <c r="F83" s="136">
        <v>8</v>
      </c>
      <c r="G83" s="136">
        <v>250</v>
      </c>
      <c r="H83" s="129">
        <v>3705.38</v>
      </c>
      <c r="I83" s="129">
        <f>J83-H83</f>
        <v>5440.62</v>
      </c>
      <c r="J83" s="129">
        <v>9146</v>
      </c>
      <c r="K83" s="130">
        <v>0</v>
      </c>
      <c r="L83" s="148">
        <f>SUM(J83,K83)</f>
        <v>9146</v>
      </c>
    </row>
    <row r="84" spans="2:12" s="124" customFormat="1" x14ac:dyDescent="0.7">
      <c r="B84" s="452" t="s">
        <v>5</v>
      </c>
      <c r="C84" s="453"/>
      <c r="D84" s="453"/>
      <c r="E84" s="453"/>
      <c r="F84" s="453"/>
      <c r="G84" s="453"/>
      <c r="H84" s="149">
        <f>SUM(H81:H83)</f>
        <v>13488.380000000001</v>
      </c>
      <c r="I84" s="149">
        <f>SUM(I81:I83)</f>
        <v>21210.09</v>
      </c>
      <c r="J84" s="149">
        <f>SUM(J81:J83)</f>
        <v>34698.47</v>
      </c>
      <c r="K84" s="149">
        <f>SUM(K81:K83)</f>
        <v>3551</v>
      </c>
      <c r="L84" s="149">
        <f>SUM(L81:L83)</f>
        <v>38249.47</v>
      </c>
    </row>
    <row r="85" spans="2:12" x14ac:dyDescent="0.7">
      <c r="B85" s="460" t="s">
        <v>79</v>
      </c>
      <c r="C85" s="461"/>
      <c r="D85" s="461"/>
      <c r="E85" s="461"/>
      <c r="F85" s="461"/>
      <c r="G85" s="461"/>
      <c r="H85" s="461"/>
      <c r="I85" s="461"/>
      <c r="J85" s="461"/>
      <c r="K85" s="461"/>
      <c r="L85" s="462"/>
    </row>
    <row r="86" spans="2:12" x14ac:dyDescent="0.7">
      <c r="B86" s="137">
        <v>1</v>
      </c>
      <c r="C86" s="138" t="s">
        <v>174</v>
      </c>
      <c r="D86" s="137">
        <v>2552</v>
      </c>
      <c r="E86" s="137">
        <v>4</v>
      </c>
      <c r="F86" s="139">
        <v>8</v>
      </c>
      <c r="G86" s="139">
        <v>250</v>
      </c>
      <c r="H86" s="149">
        <f>210.99+868.13+1008.35+888.35</f>
        <v>2975.8199999999997</v>
      </c>
      <c r="I86" s="149">
        <f>J86-H86</f>
        <v>1904.1800000000003</v>
      </c>
      <c r="J86" s="149">
        <v>4880</v>
      </c>
      <c r="K86" s="155">
        <v>0</v>
      </c>
      <c r="L86" s="156">
        <f>SUM(J86,K86)</f>
        <v>4880</v>
      </c>
    </row>
    <row r="87" spans="2:12" x14ac:dyDescent="0.7">
      <c r="B87" s="460" t="s">
        <v>175</v>
      </c>
      <c r="C87" s="461"/>
      <c r="D87" s="461"/>
      <c r="E87" s="461"/>
      <c r="F87" s="461"/>
      <c r="G87" s="461"/>
      <c r="H87" s="461"/>
      <c r="I87" s="461"/>
      <c r="J87" s="461"/>
      <c r="K87" s="461"/>
      <c r="L87" s="462"/>
    </row>
    <row r="88" spans="2:12" x14ac:dyDescent="0.7">
      <c r="B88" s="137">
        <v>1</v>
      </c>
      <c r="C88" s="138" t="s">
        <v>176</v>
      </c>
      <c r="D88" s="137">
        <v>2553</v>
      </c>
      <c r="E88" s="137">
        <v>3</v>
      </c>
      <c r="F88" s="139">
        <v>8</v>
      </c>
      <c r="G88" s="139">
        <v>250</v>
      </c>
      <c r="H88" s="149">
        <f>488.84+144+183.06</f>
        <v>815.89999999999986</v>
      </c>
      <c r="I88" s="149">
        <f>J88-H88</f>
        <v>4746.6000000000004</v>
      </c>
      <c r="J88" s="149">
        <v>5562.5</v>
      </c>
      <c r="K88" s="155">
        <v>0</v>
      </c>
      <c r="L88" s="156">
        <f>SUM(J88,K88)</f>
        <v>5562.5</v>
      </c>
    </row>
    <row r="89" spans="2:12" x14ac:dyDescent="0.7">
      <c r="B89" s="454" t="s">
        <v>80</v>
      </c>
      <c r="C89" s="455"/>
      <c r="D89" s="455"/>
      <c r="E89" s="455"/>
      <c r="F89" s="455"/>
      <c r="G89" s="455"/>
      <c r="H89" s="455"/>
      <c r="I89" s="455"/>
      <c r="J89" s="455"/>
      <c r="K89" s="455"/>
      <c r="L89" s="456"/>
    </row>
    <row r="90" spans="2:12" x14ac:dyDescent="0.7">
      <c r="B90" s="125">
        <v>1</v>
      </c>
      <c r="C90" s="126" t="s">
        <v>177</v>
      </c>
      <c r="D90" s="125">
        <v>2534</v>
      </c>
      <c r="E90" s="127">
        <v>4</v>
      </c>
      <c r="F90" s="128">
        <v>8</v>
      </c>
      <c r="G90" s="128">
        <v>250</v>
      </c>
      <c r="H90" s="131">
        <f>495.49+127.09+472.32</f>
        <v>1094.9000000000001</v>
      </c>
      <c r="I90" s="131">
        <f>J90-H90</f>
        <v>4374.75</v>
      </c>
      <c r="J90" s="131">
        <v>5469.65</v>
      </c>
      <c r="K90" s="133">
        <v>0</v>
      </c>
      <c r="L90" s="148">
        <f>SUM(J90,K90)</f>
        <v>5469.65</v>
      </c>
    </row>
    <row r="91" spans="2:12" s="153" customFormat="1" x14ac:dyDescent="0.7">
      <c r="B91" s="134">
        <v>2</v>
      </c>
      <c r="C91" s="135" t="s">
        <v>178</v>
      </c>
      <c r="D91" s="134">
        <v>2558</v>
      </c>
      <c r="E91" s="134">
        <v>4</v>
      </c>
      <c r="F91" s="136">
        <v>8</v>
      </c>
      <c r="G91" s="136">
        <v>250</v>
      </c>
      <c r="H91" s="129">
        <v>2172</v>
      </c>
      <c r="I91" s="129">
        <f>J91-H91</f>
        <v>2850.5</v>
      </c>
      <c r="J91" s="129">
        <v>5022.5</v>
      </c>
      <c r="K91" s="130">
        <v>0</v>
      </c>
      <c r="L91" s="151">
        <f>SUM(J91,K91)</f>
        <v>5022.5</v>
      </c>
    </row>
    <row r="92" spans="2:12" s="124" customFormat="1" x14ac:dyDescent="0.7">
      <c r="B92" s="452" t="s">
        <v>5</v>
      </c>
      <c r="C92" s="453"/>
      <c r="D92" s="453"/>
      <c r="E92" s="453"/>
      <c r="F92" s="453"/>
      <c r="G92" s="453"/>
      <c r="H92" s="149">
        <f>SUM(H90:H91)</f>
        <v>3266.9</v>
      </c>
      <c r="I92" s="149">
        <f>SUM(I90:I91)</f>
        <v>7225.25</v>
      </c>
      <c r="J92" s="149">
        <f>SUM(J90:J91)</f>
        <v>10492.15</v>
      </c>
      <c r="K92" s="149">
        <f>SUM(K90:K91)</f>
        <v>0</v>
      </c>
      <c r="L92" s="149">
        <f>SUM(L90:L91)</f>
        <v>10492.15</v>
      </c>
    </row>
    <row r="93" spans="2:12" x14ac:dyDescent="0.7">
      <c r="B93" s="117" t="s">
        <v>86</v>
      </c>
      <c r="C93" s="118"/>
      <c r="D93" s="119"/>
      <c r="E93" s="120"/>
      <c r="F93" s="121"/>
      <c r="G93" s="121"/>
      <c r="H93" s="122"/>
      <c r="I93" s="122"/>
      <c r="J93" s="122"/>
      <c r="K93" s="123"/>
      <c r="L93" s="147"/>
    </row>
    <row r="94" spans="2:12" x14ac:dyDescent="0.7">
      <c r="B94" s="125">
        <v>1</v>
      </c>
      <c r="C94" s="126" t="s">
        <v>179</v>
      </c>
      <c r="D94" s="125">
        <v>2525</v>
      </c>
      <c r="E94" s="127">
        <v>2</v>
      </c>
      <c r="F94" s="128">
        <v>8</v>
      </c>
      <c r="G94" s="128">
        <v>250</v>
      </c>
      <c r="H94" s="131">
        <f>276.96+467.95</f>
        <v>744.91</v>
      </c>
      <c r="I94" s="131">
        <f t="shared" ref="I94:I128" si="6">J94-H94</f>
        <v>806.24000000000012</v>
      </c>
      <c r="J94" s="131">
        <v>1551.15</v>
      </c>
      <c r="K94" s="133">
        <v>0</v>
      </c>
      <c r="L94" s="148">
        <f t="shared" ref="L94:L105" si="7">SUM(J94,K94)</f>
        <v>1551.15</v>
      </c>
    </row>
    <row r="95" spans="2:12" x14ac:dyDescent="0.7">
      <c r="B95" s="125">
        <v>2</v>
      </c>
      <c r="C95" s="126" t="s">
        <v>180</v>
      </c>
      <c r="D95" s="125">
        <v>2540</v>
      </c>
      <c r="E95" s="127">
        <v>4</v>
      </c>
      <c r="F95" s="128">
        <v>8</v>
      </c>
      <c r="G95" s="128">
        <v>250</v>
      </c>
      <c r="H95" s="131">
        <f>457.83+563.46+159.27+227.08</f>
        <v>1407.6399999999999</v>
      </c>
      <c r="I95" s="131">
        <f t="shared" si="6"/>
        <v>3438.61</v>
      </c>
      <c r="J95" s="131">
        <v>4846.25</v>
      </c>
      <c r="K95" s="133">
        <v>0</v>
      </c>
      <c r="L95" s="148">
        <f t="shared" si="7"/>
        <v>4846.25</v>
      </c>
    </row>
    <row r="96" spans="2:12" x14ac:dyDescent="0.7">
      <c r="B96" s="125">
        <v>3</v>
      </c>
      <c r="C96" s="126" t="s">
        <v>181</v>
      </c>
      <c r="D96" s="125">
        <v>2528</v>
      </c>
      <c r="E96" s="127">
        <v>1</v>
      </c>
      <c r="F96" s="128">
        <v>5</v>
      </c>
      <c r="G96" s="128">
        <v>250</v>
      </c>
      <c r="H96" s="131">
        <v>313.27999999999997</v>
      </c>
      <c r="I96" s="131">
        <f t="shared" si="6"/>
        <v>166.72000000000003</v>
      </c>
      <c r="J96" s="131">
        <v>480</v>
      </c>
      <c r="K96" s="133">
        <v>0</v>
      </c>
      <c r="L96" s="148">
        <f t="shared" si="7"/>
        <v>480</v>
      </c>
    </row>
    <row r="97" spans="2:12" x14ac:dyDescent="0.7">
      <c r="B97" s="125">
        <v>4</v>
      </c>
      <c r="C97" s="126" t="s">
        <v>182</v>
      </c>
      <c r="D97" s="125">
        <v>2528</v>
      </c>
      <c r="E97" s="127">
        <v>1</v>
      </c>
      <c r="F97" s="128">
        <v>5</v>
      </c>
      <c r="G97" s="128">
        <v>250</v>
      </c>
      <c r="H97" s="131">
        <v>38.93</v>
      </c>
      <c r="I97" s="131">
        <f t="shared" si="6"/>
        <v>80.069999999999993</v>
      </c>
      <c r="J97" s="131">
        <v>119</v>
      </c>
      <c r="K97" s="133">
        <v>0</v>
      </c>
      <c r="L97" s="148">
        <f t="shared" si="7"/>
        <v>119</v>
      </c>
    </row>
    <row r="98" spans="2:12" x14ac:dyDescent="0.7">
      <c r="B98" s="125">
        <v>5</v>
      </c>
      <c r="C98" s="126" t="s">
        <v>183</v>
      </c>
      <c r="D98" s="125">
        <v>2528</v>
      </c>
      <c r="E98" s="127">
        <v>1</v>
      </c>
      <c r="F98" s="128">
        <v>5</v>
      </c>
      <c r="G98" s="128">
        <v>250</v>
      </c>
      <c r="H98" s="131">
        <v>102.57</v>
      </c>
      <c r="I98" s="131">
        <f t="shared" si="6"/>
        <v>317.43</v>
      </c>
      <c r="J98" s="131">
        <v>420</v>
      </c>
      <c r="K98" s="133">
        <v>0</v>
      </c>
      <c r="L98" s="148">
        <f t="shared" si="7"/>
        <v>420</v>
      </c>
    </row>
    <row r="99" spans="2:12" x14ac:dyDescent="0.7">
      <c r="B99" s="125">
        <v>6</v>
      </c>
      <c r="C99" s="126" t="s">
        <v>184</v>
      </c>
      <c r="D99" s="125">
        <v>2525</v>
      </c>
      <c r="E99" s="127">
        <v>1</v>
      </c>
      <c r="F99" s="128">
        <v>5</v>
      </c>
      <c r="G99" s="128">
        <v>250</v>
      </c>
      <c r="H99" s="131">
        <v>57.406999999999996</v>
      </c>
      <c r="I99" s="131">
        <f t="shared" si="6"/>
        <v>104.593</v>
      </c>
      <c r="J99" s="131">
        <v>162</v>
      </c>
      <c r="K99" s="133">
        <v>0</v>
      </c>
      <c r="L99" s="148">
        <f t="shared" si="7"/>
        <v>162</v>
      </c>
    </row>
    <row r="100" spans="2:12" x14ac:dyDescent="0.7">
      <c r="B100" s="125">
        <v>7</v>
      </c>
      <c r="C100" s="126" t="s">
        <v>185</v>
      </c>
      <c r="D100" s="125">
        <v>2525</v>
      </c>
      <c r="E100" s="127">
        <v>1</v>
      </c>
      <c r="F100" s="128">
        <v>8</v>
      </c>
      <c r="G100" s="128">
        <v>250</v>
      </c>
      <c r="H100" s="131">
        <v>103.39</v>
      </c>
      <c r="I100" s="131">
        <f t="shared" si="6"/>
        <v>31.61</v>
      </c>
      <c r="J100" s="131">
        <v>135</v>
      </c>
      <c r="K100" s="133">
        <v>0</v>
      </c>
      <c r="L100" s="148">
        <f t="shared" si="7"/>
        <v>135</v>
      </c>
    </row>
    <row r="101" spans="2:12" x14ac:dyDescent="0.7">
      <c r="B101" s="125">
        <v>8</v>
      </c>
      <c r="C101" s="126" t="s">
        <v>186</v>
      </c>
      <c r="D101" s="125">
        <v>2548</v>
      </c>
      <c r="E101" s="127">
        <v>4</v>
      </c>
      <c r="F101" s="128">
        <v>8</v>
      </c>
      <c r="G101" s="128">
        <v>250</v>
      </c>
      <c r="H101" s="131">
        <f>910.81+1020.74+522.09+609.5</f>
        <v>3063.14</v>
      </c>
      <c r="I101" s="131">
        <f t="shared" si="6"/>
        <v>7659.8600000000006</v>
      </c>
      <c r="J101" s="131">
        <v>10723</v>
      </c>
      <c r="K101" s="133">
        <v>0</v>
      </c>
      <c r="L101" s="148">
        <f t="shared" si="7"/>
        <v>10723</v>
      </c>
    </row>
    <row r="102" spans="2:12" x14ac:dyDescent="0.7">
      <c r="B102" s="125">
        <v>9</v>
      </c>
      <c r="C102" s="126" t="s">
        <v>187</v>
      </c>
      <c r="D102" s="125">
        <v>2524</v>
      </c>
      <c r="E102" s="127">
        <v>1</v>
      </c>
      <c r="F102" s="128">
        <v>5</v>
      </c>
      <c r="G102" s="128">
        <v>250</v>
      </c>
      <c r="H102" s="131">
        <v>285.85000000000002</v>
      </c>
      <c r="I102" s="131">
        <f t="shared" si="6"/>
        <v>158.14999999999998</v>
      </c>
      <c r="J102" s="131">
        <v>444</v>
      </c>
      <c r="K102" s="133">
        <v>0</v>
      </c>
      <c r="L102" s="148">
        <f t="shared" si="7"/>
        <v>444</v>
      </c>
    </row>
    <row r="103" spans="2:12" x14ac:dyDescent="0.7">
      <c r="B103" s="125">
        <v>10</v>
      </c>
      <c r="C103" s="126" t="s">
        <v>188</v>
      </c>
      <c r="D103" s="125">
        <v>2535</v>
      </c>
      <c r="E103" s="127">
        <v>1</v>
      </c>
      <c r="F103" s="128">
        <v>1</v>
      </c>
      <c r="G103" s="128">
        <v>250</v>
      </c>
      <c r="H103" s="130">
        <v>0</v>
      </c>
      <c r="I103" s="131">
        <f t="shared" si="6"/>
        <v>128</v>
      </c>
      <c r="J103" s="131">
        <v>128</v>
      </c>
      <c r="K103" s="133">
        <v>0</v>
      </c>
      <c r="L103" s="148">
        <f t="shared" si="7"/>
        <v>128</v>
      </c>
    </row>
    <row r="104" spans="2:12" x14ac:dyDescent="0.7">
      <c r="B104" s="125">
        <v>11</v>
      </c>
      <c r="C104" s="126" t="s">
        <v>189</v>
      </c>
      <c r="D104" s="125">
        <v>2526</v>
      </c>
      <c r="E104" s="127">
        <v>2</v>
      </c>
      <c r="F104" s="128">
        <v>8</v>
      </c>
      <c r="G104" s="128">
        <v>250</v>
      </c>
      <c r="H104" s="131">
        <f>224.27+462</f>
        <v>686.27</v>
      </c>
      <c r="I104" s="131">
        <f t="shared" si="6"/>
        <v>525.91000000000008</v>
      </c>
      <c r="J104" s="131">
        <v>1212.18</v>
      </c>
      <c r="K104" s="133">
        <v>0</v>
      </c>
      <c r="L104" s="148">
        <f t="shared" si="7"/>
        <v>1212.18</v>
      </c>
    </row>
    <row r="105" spans="2:12" x14ac:dyDescent="0.7">
      <c r="B105" s="125">
        <v>12</v>
      </c>
      <c r="C105" s="126" t="s">
        <v>190</v>
      </c>
      <c r="D105" s="125">
        <v>2524</v>
      </c>
      <c r="E105" s="127">
        <v>1</v>
      </c>
      <c r="F105" s="128">
        <v>1</v>
      </c>
      <c r="G105" s="128">
        <v>250</v>
      </c>
      <c r="H105" s="130">
        <v>0</v>
      </c>
      <c r="I105" s="131">
        <f t="shared" si="6"/>
        <v>114</v>
      </c>
      <c r="J105" s="131">
        <v>114</v>
      </c>
      <c r="K105" s="133">
        <v>0</v>
      </c>
      <c r="L105" s="148">
        <f t="shared" si="7"/>
        <v>114</v>
      </c>
    </row>
    <row r="106" spans="2:12" x14ac:dyDescent="0.7">
      <c r="B106" s="125">
        <v>13</v>
      </c>
      <c r="C106" s="126" t="s">
        <v>191</v>
      </c>
      <c r="D106" s="125">
        <v>2522</v>
      </c>
      <c r="E106" s="127">
        <v>2</v>
      </c>
      <c r="F106" s="128">
        <v>8</v>
      </c>
      <c r="G106" s="128">
        <v>250</v>
      </c>
      <c r="H106" s="131">
        <f>207.355+257.34</f>
        <v>464.69499999999994</v>
      </c>
      <c r="I106" s="131">
        <f t="shared" si="6"/>
        <v>482.30500000000006</v>
      </c>
      <c r="J106" s="131">
        <v>947</v>
      </c>
      <c r="K106" s="133">
        <v>0</v>
      </c>
      <c r="L106" s="148">
        <f t="shared" ref="L106:L128" si="8">SUM(J106,K106)</f>
        <v>947</v>
      </c>
    </row>
    <row r="107" spans="2:12" x14ac:dyDescent="0.7">
      <c r="B107" s="125">
        <v>14</v>
      </c>
      <c r="C107" s="126" t="s">
        <v>192</v>
      </c>
      <c r="D107" s="125">
        <v>2524</v>
      </c>
      <c r="E107" s="127">
        <v>1</v>
      </c>
      <c r="F107" s="128">
        <v>5</v>
      </c>
      <c r="G107" s="128">
        <v>250</v>
      </c>
      <c r="H107" s="131">
        <v>233.25</v>
      </c>
      <c r="I107" s="131">
        <f t="shared" si="6"/>
        <v>142.25</v>
      </c>
      <c r="J107" s="131">
        <v>375.5</v>
      </c>
      <c r="K107" s="133">
        <v>0</v>
      </c>
      <c r="L107" s="148">
        <f t="shared" si="8"/>
        <v>375.5</v>
      </c>
    </row>
    <row r="108" spans="2:12" x14ac:dyDescent="0.7">
      <c r="B108" s="125">
        <v>15</v>
      </c>
      <c r="C108" s="126" t="s">
        <v>193</v>
      </c>
      <c r="D108" s="125">
        <v>2524</v>
      </c>
      <c r="E108" s="127">
        <v>1</v>
      </c>
      <c r="F108" s="128">
        <v>5</v>
      </c>
      <c r="G108" s="128">
        <v>250</v>
      </c>
      <c r="H108" s="131">
        <v>28.32</v>
      </c>
      <c r="I108" s="131">
        <f t="shared" si="6"/>
        <v>331.68</v>
      </c>
      <c r="J108" s="131">
        <v>360</v>
      </c>
      <c r="K108" s="133">
        <v>0</v>
      </c>
      <c r="L108" s="148">
        <f t="shared" si="8"/>
        <v>360</v>
      </c>
    </row>
    <row r="109" spans="2:12" x14ac:dyDescent="0.7">
      <c r="B109" s="125">
        <v>16</v>
      </c>
      <c r="C109" s="126" t="s">
        <v>194</v>
      </c>
      <c r="D109" s="125">
        <v>2524</v>
      </c>
      <c r="E109" s="127">
        <v>1</v>
      </c>
      <c r="F109" s="128">
        <v>5</v>
      </c>
      <c r="G109" s="128">
        <v>250</v>
      </c>
      <c r="H109" s="131">
        <v>30.96</v>
      </c>
      <c r="I109" s="131">
        <f t="shared" si="6"/>
        <v>27.04</v>
      </c>
      <c r="J109" s="131">
        <v>58</v>
      </c>
      <c r="K109" s="133">
        <v>0</v>
      </c>
      <c r="L109" s="148">
        <f t="shared" si="8"/>
        <v>58</v>
      </c>
    </row>
    <row r="110" spans="2:12" x14ac:dyDescent="0.7">
      <c r="B110" s="125">
        <v>17</v>
      </c>
      <c r="C110" s="126" t="s">
        <v>195</v>
      </c>
      <c r="D110" s="125">
        <v>2545</v>
      </c>
      <c r="E110" s="127">
        <v>1</v>
      </c>
      <c r="F110" s="128">
        <v>1</v>
      </c>
      <c r="G110" s="128">
        <v>250</v>
      </c>
      <c r="H110" s="130">
        <v>0</v>
      </c>
      <c r="I110" s="131">
        <f t="shared" si="6"/>
        <v>288</v>
      </c>
      <c r="J110" s="131">
        <v>288</v>
      </c>
      <c r="K110" s="133">
        <v>0</v>
      </c>
      <c r="L110" s="148">
        <f t="shared" si="8"/>
        <v>288</v>
      </c>
    </row>
    <row r="111" spans="2:12" x14ac:dyDescent="0.7">
      <c r="B111" s="125">
        <v>18</v>
      </c>
      <c r="C111" s="126" t="s">
        <v>196</v>
      </c>
      <c r="D111" s="125">
        <v>2540</v>
      </c>
      <c r="E111" s="127">
        <v>1</v>
      </c>
      <c r="F111" s="128">
        <v>5</v>
      </c>
      <c r="G111" s="128">
        <v>250</v>
      </c>
      <c r="H111" s="131">
        <v>88.87</v>
      </c>
      <c r="I111" s="131">
        <f t="shared" si="6"/>
        <v>487.13</v>
      </c>
      <c r="J111" s="131">
        <v>576</v>
      </c>
      <c r="K111" s="133">
        <v>0</v>
      </c>
      <c r="L111" s="148">
        <f t="shared" si="8"/>
        <v>576</v>
      </c>
    </row>
    <row r="112" spans="2:12" x14ac:dyDescent="0.7">
      <c r="B112" s="125">
        <v>19</v>
      </c>
      <c r="C112" s="126" t="s">
        <v>197</v>
      </c>
      <c r="D112" s="125">
        <v>2513</v>
      </c>
      <c r="E112" s="127">
        <v>1</v>
      </c>
      <c r="F112" s="128">
        <v>1</v>
      </c>
      <c r="G112" s="128">
        <v>250</v>
      </c>
      <c r="H112" s="130">
        <v>0</v>
      </c>
      <c r="I112" s="131">
        <f t="shared" si="6"/>
        <v>708.75</v>
      </c>
      <c r="J112" s="131">
        <v>708.75</v>
      </c>
      <c r="K112" s="133">
        <v>0</v>
      </c>
      <c r="L112" s="148">
        <f t="shared" si="8"/>
        <v>708.75</v>
      </c>
    </row>
    <row r="113" spans="2:12" x14ac:dyDescent="0.7">
      <c r="B113" s="125">
        <v>20</v>
      </c>
      <c r="C113" s="126" t="s">
        <v>198</v>
      </c>
      <c r="D113" s="125">
        <v>2525</v>
      </c>
      <c r="E113" s="127">
        <v>1</v>
      </c>
      <c r="F113" s="128">
        <v>8</v>
      </c>
      <c r="G113" s="128">
        <v>250</v>
      </c>
      <c r="H113" s="131">
        <v>356.38</v>
      </c>
      <c r="I113" s="131">
        <f t="shared" si="6"/>
        <v>143.62</v>
      </c>
      <c r="J113" s="131">
        <v>500</v>
      </c>
      <c r="K113" s="133">
        <v>0</v>
      </c>
      <c r="L113" s="148">
        <f t="shared" si="8"/>
        <v>500</v>
      </c>
    </row>
    <row r="114" spans="2:12" x14ac:dyDescent="0.7">
      <c r="B114" s="125">
        <v>21</v>
      </c>
      <c r="C114" s="126" t="s">
        <v>199</v>
      </c>
      <c r="D114" s="125">
        <v>2540</v>
      </c>
      <c r="E114" s="127">
        <v>1</v>
      </c>
      <c r="F114" s="128">
        <v>1</v>
      </c>
      <c r="G114" s="128">
        <v>250</v>
      </c>
      <c r="H114" s="131">
        <v>63.4</v>
      </c>
      <c r="I114" s="131">
        <f t="shared" si="6"/>
        <v>256.60000000000002</v>
      </c>
      <c r="J114" s="131">
        <v>320</v>
      </c>
      <c r="K114" s="133">
        <v>0</v>
      </c>
      <c r="L114" s="148">
        <f t="shared" si="8"/>
        <v>320</v>
      </c>
    </row>
    <row r="115" spans="2:12" x14ac:dyDescent="0.7">
      <c r="B115" s="125">
        <v>22</v>
      </c>
      <c r="C115" s="126" t="s">
        <v>200</v>
      </c>
      <c r="D115" s="125">
        <v>2540</v>
      </c>
      <c r="E115" s="127">
        <v>1</v>
      </c>
      <c r="F115" s="128">
        <v>5</v>
      </c>
      <c r="G115" s="128">
        <v>250</v>
      </c>
      <c r="H115" s="131">
        <v>28.82</v>
      </c>
      <c r="I115" s="131">
        <f t="shared" si="6"/>
        <v>199.98000000000002</v>
      </c>
      <c r="J115" s="131">
        <v>228.8</v>
      </c>
      <c r="K115" s="133">
        <v>0</v>
      </c>
      <c r="L115" s="148">
        <f t="shared" si="8"/>
        <v>228.8</v>
      </c>
    </row>
    <row r="116" spans="2:12" x14ac:dyDescent="0.7">
      <c r="B116" s="125">
        <v>23</v>
      </c>
      <c r="C116" s="126" t="s">
        <v>201</v>
      </c>
      <c r="D116" s="125">
        <v>2552</v>
      </c>
      <c r="E116" s="127">
        <v>1</v>
      </c>
      <c r="F116" s="128">
        <v>1</v>
      </c>
      <c r="G116" s="128">
        <v>250</v>
      </c>
      <c r="H116" s="130">
        <v>0</v>
      </c>
      <c r="I116" s="129">
        <f t="shared" si="6"/>
        <v>64</v>
      </c>
      <c r="J116" s="129">
        <v>64</v>
      </c>
      <c r="K116" s="130">
        <v>0</v>
      </c>
      <c r="L116" s="148">
        <f t="shared" si="8"/>
        <v>64</v>
      </c>
    </row>
    <row r="117" spans="2:12" x14ac:dyDescent="0.7">
      <c r="B117" s="125">
        <v>24</v>
      </c>
      <c r="C117" s="126" t="s">
        <v>202</v>
      </c>
      <c r="D117" s="125">
        <v>2535</v>
      </c>
      <c r="E117" s="127">
        <v>1</v>
      </c>
      <c r="F117" s="128">
        <v>1</v>
      </c>
      <c r="G117" s="128">
        <v>250</v>
      </c>
      <c r="H117" s="131">
        <v>54.7</v>
      </c>
      <c r="I117" s="131">
        <f t="shared" si="6"/>
        <v>126.49999999999999</v>
      </c>
      <c r="J117" s="131">
        <v>181.2</v>
      </c>
      <c r="K117" s="133">
        <v>0</v>
      </c>
      <c r="L117" s="148">
        <f t="shared" si="8"/>
        <v>181.2</v>
      </c>
    </row>
    <row r="118" spans="2:12" x14ac:dyDescent="0.7">
      <c r="B118" s="125">
        <v>25</v>
      </c>
      <c r="C118" s="126" t="s">
        <v>203</v>
      </c>
      <c r="D118" s="125">
        <v>2535</v>
      </c>
      <c r="E118" s="127">
        <v>1</v>
      </c>
      <c r="F118" s="128">
        <v>1</v>
      </c>
      <c r="G118" s="128">
        <v>250</v>
      </c>
      <c r="H118" s="130">
        <v>0</v>
      </c>
      <c r="I118" s="131">
        <f t="shared" si="6"/>
        <v>129</v>
      </c>
      <c r="J118" s="131">
        <v>129</v>
      </c>
      <c r="K118" s="133">
        <v>0</v>
      </c>
      <c r="L118" s="148">
        <f t="shared" si="8"/>
        <v>129</v>
      </c>
    </row>
    <row r="119" spans="2:12" s="124" customFormat="1" x14ac:dyDescent="0.7">
      <c r="B119" s="125">
        <v>26</v>
      </c>
      <c r="C119" s="126" t="s">
        <v>204</v>
      </c>
      <c r="D119" s="125">
        <v>2547</v>
      </c>
      <c r="E119" s="127">
        <v>1</v>
      </c>
      <c r="F119" s="128">
        <v>1</v>
      </c>
      <c r="G119" s="128">
        <v>250</v>
      </c>
      <c r="H119" s="133">
        <v>0</v>
      </c>
      <c r="I119" s="131">
        <f t="shared" si="6"/>
        <v>42</v>
      </c>
      <c r="J119" s="131">
        <v>42</v>
      </c>
      <c r="K119" s="133">
        <v>0</v>
      </c>
      <c r="L119" s="148">
        <f t="shared" si="8"/>
        <v>42</v>
      </c>
    </row>
    <row r="120" spans="2:12" s="124" customFormat="1" x14ac:dyDescent="0.7">
      <c r="B120" s="125">
        <v>27</v>
      </c>
      <c r="C120" s="126" t="s">
        <v>205</v>
      </c>
      <c r="D120" s="125">
        <v>2547</v>
      </c>
      <c r="E120" s="127">
        <v>1</v>
      </c>
      <c r="F120" s="128">
        <v>1</v>
      </c>
      <c r="G120" s="128">
        <v>250</v>
      </c>
      <c r="H120" s="133">
        <v>0</v>
      </c>
      <c r="I120" s="131">
        <f t="shared" si="6"/>
        <v>22</v>
      </c>
      <c r="J120" s="131">
        <v>22</v>
      </c>
      <c r="K120" s="133">
        <v>0</v>
      </c>
      <c r="L120" s="148">
        <f t="shared" si="8"/>
        <v>22</v>
      </c>
    </row>
    <row r="121" spans="2:12" x14ac:dyDescent="0.7">
      <c r="B121" s="125">
        <v>28</v>
      </c>
      <c r="C121" s="126" t="s">
        <v>206</v>
      </c>
      <c r="D121" s="125">
        <v>2521</v>
      </c>
      <c r="E121" s="127">
        <v>2</v>
      </c>
      <c r="F121" s="128">
        <v>8</v>
      </c>
      <c r="G121" s="128">
        <v>250</v>
      </c>
      <c r="H121" s="131">
        <f>91.95+22.49</f>
        <v>114.44</v>
      </c>
      <c r="I121" s="131">
        <f t="shared" si="6"/>
        <v>586.55999999999995</v>
      </c>
      <c r="J121" s="131">
        <v>701</v>
      </c>
      <c r="K121" s="133">
        <v>0</v>
      </c>
      <c r="L121" s="148">
        <f t="shared" si="8"/>
        <v>701</v>
      </c>
    </row>
    <row r="122" spans="2:12" x14ac:dyDescent="0.7">
      <c r="B122" s="125">
        <v>29</v>
      </c>
      <c r="C122" s="126" t="s">
        <v>207</v>
      </c>
      <c r="D122" s="125">
        <v>2528</v>
      </c>
      <c r="E122" s="127">
        <v>1</v>
      </c>
      <c r="F122" s="128">
        <v>1</v>
      </c>
      <c r="G122" s="128">
        <v>250</v>
      </c>
      <c r="H122" s="130">
        <v>0</v>
      </c>
      <c r="I122" s="131">
        <f t="shared" si="6"/>
        <v>105</v>
      </c>
      <c r="J122" s="131">
        <v>105</v>
      </c>
      <c r="K122" s="133">
        <v>0</v>
      </c>
      <c r="L122" s="148">
        <f t="shared" si="8"/>
        <v>105</v>
      </c>
    </row>
    <row r="123" spans="2:12" x14ac:dyDescent="0.7">
      <c r="B123" s="125">
        <v>30</v>
      </c>
      <c r="C123" s="126" t="s">
        <v>208</v>
      </c>
      <c r="D123" s="125">
        <v>2543</v>
      </c>
      <c r="E123" s="127">
        <v>1</v>
      </c>
      <c r="F123" s="128">
        <v>5</v>
      </c>
      <c r="G123" s="128">
        <v>250</v>
      </c>
      <c r="H123" s="131">
        <v>74.2</v>
      </c>
      <c r="I123" s="131">
        <f t="shared" si="6"/>
        <v>34.799999999999997</v>
      </c>
      <c r="J123" s="131">
        <v>109</v>
      </c>
      <c r="K123" s="133">
        <v>0</v>
      </c>
      <c r="L123" s="148">
        <f t="shared" si="8"/>
        <v>109</v>
      </c>
    </row>
    <row r="124" spans="2:12" x14ac:dyDescent="0.7">
      <c r="B124" s="125">
        <v>31</v>
      </c>
      <c r="C124" s="126" t="s">
        <v>209</v>
      </c>
      <c r="D124" s="125">
        <v>2525</v>
      </c>
      <c r="E124" s="127">
        <v>1</v>
      </c>
      <c r="F124" s="128">
        <v>1</v>
      </c>
      <c r="G124" s="128">
        <v>250</v>
      </c>
      <c r="H124" s="130">
        <v>0</v>
      </c>
      <c r="I124" s="131">
        <f t="shared" si="6"/>
        <v>78.757999999999996</v>
      </c>
      <c r="J124" s="131">
        <v>78.757999999999996</v>
      </c>
      <c r="K124" s="133">
        <v>0</v>
      </c>
      <c r="L124" s="148">
        <f t="shared" si="8"/>
        <v>78.757999999999996</v>
      </c>
    </row>
    <row r="125" spans="2:12" x14ac:dyDescent="0.7">
      <c r="B125" s="125">
        <v>32</v>
      </c>
      <c r="C125" s="126" t="s">
        <v>210</v>
      </c>
      <c r="D125" s="125">
        <v>2525</v>
      </c>
      <c r="E125" s="127">
        <v>1</v>
      </c>
      <c r="F125" s="128">
        <v>1</v>
      </c>
      <c r="G125" s="128">
        <v>250</v>
      </c>
      <c r="H125" s="130">
        <v>0</v>
      </c>
      <c r="I125" s="131">
        <f t="shared" si="6"/>
        <v>637.5</v>
      </c>
      <c r="J125" s="131">
        <v>637.5</v>
      </c>
      <c r="K125" s="133">
        <v>0</v>
      </c>
      <c r="L125" s="148">
        <f t="shared" si="8"/>
        <v>637.5</v>
      </c>
    </row>
    <row r="126" spans="2:12" x14ac:dyDescent="0.7">
      <c r="B126" s="125">
        <v>33</v>
      </c>
      <c r="C126" s="126" t="s">
        <v>211</v>
      </c>
      <c r="D126" s="125">
        <v>2535</v>
      </c>
      <c r="E126" s="127">
        <v>1</v>
      </c>
      <c r="F126" s="128">
        <v>1</v>
      </c>
      <c r="G126" s="128">
        <v>250</v>
      </c>
      <c r="H126" s="130">
        <v>0</v>
      </c>
      <c r="I126" s="131">
        <f t="shared" si="6"/>
        <v>128</v>
      </c>
      <c r="J126" s="131">
        <v>128</v>
      </c>
      <c r="K126" s="133">
        <v>0</v>
      </c>
      <c r="L126" s="148">
        <f t="shared" si="8"/>
        <v>128</v>
      </c>
    </row>
    <row r="127" spans="2:12" x14ac:dyDescent="0.7">
      <c r="B127" s="125">
        <v>34</v>
      </c>
      <c r="C127" s="126" t="s">
        <v>212</v>
      </c>
      <c r="D127" s="125">
        <v>2545</v>
      </c>
      <c r="E127" s="127">
        <v>1</v>
      </c>
      <c r="F127" s="128">
        <v>1</v>
      </c>
      <c r="G127" s="128">
        <v>250</v>
      </c>
      <c r="H127" s="131">
        <v>76.95</v>
      </c>
      <c r="I127" s="131">
        <f t="shared" si="6"/>
        <v>275.05</v>
      </c>
      <c r="J127" s="131">
        <v>352</v>
      </c>
      <c r="K127" s="133">
        <v>0</v>
      </c>
      <c r="L127" s="148">
        <f t="shared" si="8"/>
        <v>352</v>
      </c>
    </row>
    <row r="128" spans="2:12" x14ac:dyDescent="0.7">
      <c r="B128" s="125">
        <v>35</v>
      </c>
      <c r="C128" s="126" t="s">
        <v>213</v>
      </c>
      <c r="D128" s="125">
        <v>2524</v>
      </c>
      <c r="E128" s="127">
        <v>1</v>
      </c>
      <c r="F128" s="128">
        <v>1</v>
      </c>
      <c r="G128" s="128">
        <v>250</v>
      </c>
      <c r="H128" s="130">
        <v>0</v>
      </c>
      <c r="I128" s="131">
        <f t="shared" si="6"/>
        <v>114</v>
      </c>
      <c r="J128" s="131">
        <v>114</v>
      </c>
      <c r="K128" s="133">
        <v>0</v>
      </c>
      <c r="L128" s="148">
        <f t="shared" si="8"/>
        <v>114</v>
      </c>
    </row>
    <row r="129" spans="2:12" s="124" customFormat="1" x14ac:dyDescent="0.7">
      <c r="B129" s="452" t="s">
        <v>5</v>
      </c>
      <c r="C129" s="453"/>
      <c r="D129" s="453"/>
      <c r="E129" s="453"/>
      <c r="F129" s="453"/>
      <c r="G129" s="453"/>
      <c r="H129" s="149">
        <f>SUM(H94:H128)</f>
        <v>8418.3720000000012</v>
      </c>
      <c r="I129" s="149">
        <f>SUM(I94:I128)</f>
        <v>18941.716000000004</v>
      </c>
      <c r="J129" s="149">
        <f>SUM(J94:J128)</f>
        <v>27360.088000000003</v>
      </c>
      <c r="K129" s="149">
        <f>SUM(K94:K128)</f>
        <v>0</v>
      </c>
      <c r="L129" s="149">
        <f>SUM(L94:L128)</f>
        <v>27360.088000000003</v>
      </c>
    </row>
    <row r="130" spans="2:12" x14ac:dyDescent="0.7">
      <c r="B130" s="457" t="s">
        <v>214</v>
      </c>
      <c r="C130" s="458"/>
      <c r="D130" s="458"/>
      <c r="E130" s="458"/>
      <c r="F130" s="458"/>
      <c r="G130" s="458"/>
      <c r="H130" s="458"/>
      <c r="I130" s="458"/>
      <c r="J130" s="458"/>
      <c r="K130" s="458"/>
      <c r="L130" s="459"/>
    </row>
    <row r="131" spans="2:12" x14ac:dyDescent="0.7">
      <c r="B131" s="125">
        <v>1</v>
      </c>
      <c r="C131" s="126" t="s">
        <v>215</v>
      </c>
      <c r="D131" s="125">
        <v>2526</v>
      </c>
      <c r="E131" s="127">
        <v>3</v>
      </c>
      <c r="F131" s="128">
        <v>8</v>
      </c>
      <c r="G131" s="128">
        <v>250</v>
      </c>
      <c r="H131" s="131">
        <f>271.5+248.8+351</f>
        <v>871.3</v>
      </c>
      <c r="I131" s="131">
        <f>J131-H131</f>
        <v>930.2</v>
      </c>
      <c r="J131" s="131">
        <v>1801.5</v>
      </c>
      <c r="K131" s="133">
        <v>0</v>
      </c>
      <c r="L131" s="148">
        <f>SUM(J131,K131)</f>
        <v>1801.5</v>
      </c>
    </row>
    <row r="132" spans="2:12" x14ac:dyDescent="0.7">
      <c r="B132" s="125">
        <v>2</v>
      </c>
      <c r="C132" s="126" t="s">
        <v>216</v>
      </c>
      <c r="D132" s="125">
        <v>2537</v>
      </c>
      <c r="E132" s="127">
        <v>2</v>
      </c>
      <c r="F132" s="128">
        <v>5</v>
      </c>
      <c r="G132" s="128">
        <v>250</v>
      </c>
      <c r="H132" s="131">
        <f>92+273.8</f>
        <v>365.8</v>
      </c>
      <c r="I132" s="131">
        <f>J132-H132</f>
        <v>655.20000000000005</v>
      </c>
      <c r="J132" s="131">
        <v>1021</v>
      </c>
      <c r="K132" s="133">
        <v>0</v>
      </c>
      <c r="L132" s="148">
        <f>SUM(J132,K132)</f>
        <v>1021</v>
      </c>
    </row>
    <row r="133" spans="2:12" s="124" customFormat="1" x14ac:dyDescent="0.7">
      <c r="B133" s="452" t="s">
        <v>5</v>
      </c>
      <c r="C133" s="453"/>
      <c r="D133" s="453"/>
      <c r="E133" s="453"/>
      <c r="F133" s="453"/>
      <c r="G133" s="453"/>
      <c r="H133" s="149">
        <f>SUM(H131:H132)</f>
        <v>1237.0999999999999</v>
      </c>
      <c r="I133" s="149">
        <f>SUM(I131:I132)</f>
        <v>1585.4</v>
      </c>
      <c r="J133" s="149">
        <f>SUM(J131:J132)</f>
        <v>2822.5</v>
      </c>
      <c r="K133" s="149">
        <f>SUM(K131:K132)</f>
        <v>0</v>
      </c>
      <c r="L133" s="149">
        <f>SUM(L131:L132)</f>
        <v>2822.5</v>
      </c>
    </row>
    <row r="134" spans="2:12" x14ac:dyDescent="0.7">
      <c r="B134" s="457" t="s">
        <v>217</v>
      </c>
      <c r="C134" s="458"/>
      <c r="D134" s="458"/>
      <c r="E134" s="458"/>
      <c r="F134" s="458"/>
      <c r="G134" s="458"/>
      <c r="H134" s="458"/>
      <c r="I134" s="458"/>
      <c r="J134" s="458"/>
      <c r="K134" s="458"/>
      <c r="L134" s="459"/>
    </row>
    <row r="135" spans="2:12" s="124" customFormat="1" x14ac:dyDescent="0.7">
      <c r="B135" s="125">
        <v>1</v>
      </c>
      <c r="C135" s="126" t="s">
        <v>218</v>
      </c>
      <c r="D135" s="125">
        <v>2547</v>
      </c>
      <c r="E135" s="127">
        <v>1</v>
      </c>
      <c r="F135" s="128">
        <v>8</v>
      </c>
      <c r="G135" s="128">
        <v>250</v>
      </c>
      <c r="H135" s="129">
        <v>170</v>
      </c>
      <c r="I135" s="129">
        <f>J135-H135</f>
        <v>72</v>
      </c>
      <c r="J135" s="129">
        <v>242</v>
      </c>
      <c r="K135" s="130">
        <v>0</v>
      </c>
      <c r="L135" s="148">
        <f>SUM(J135,K135)</f>
        <v>242</v>
      </c>
    </row>
    <row r="136" spans="2:12" s="124" customFormat="1" x14ac:dyDescent="0.7">
      <c r="B136" s="125">
        <v>2</v>
      </c>
      <c r="C136" s="126" t="s">
        <v>219</v>
      </c>
      <c r="D136" s="125">
        <v>2547</v>
      </c>
      <c r="E136" s="127">
        <v>1</v>
      </c>
      <c r="F136" s="128">
        <v>5</v>
      </c>
      <c r="G136" s="128">
        <v>250</v>
      </c>
      <c r="H136" s="131">
        <v>108</v>
      </c>
      <c r="I136" s="131">
        <f>J136-H136</f>
        <v>11</v>
      </c>
      <c r="J136" s="131">
        <v>119</v>
      </c>
      <c r="K136" s="133">
        <v>0</v>
      </c>
      <c r="L136" s="148">
        <f>SUM(J136,K136)</f>
        <v>119</v>
      </c>
    </row>
    <row r="137" spans="2:12" s="124" customFormat="1" x14ac:dyDescent="0.7">
      <c r="B137" s="452" t="s">
        <v>5</v>
      </c>
      <c r="C137" s="453"/>
      <c r="D137" s="453"/>
      <c r="E137" s="453"/>
      <c r="F137" s="453"/>
      <c r="G137" s="453"/>
      <c r="H137" s="149">
        <f>SUM(H135:H136)</f>
        <v>278</v>
      </c>
      <c r="I137" s="149">
        <f>SUM(I135:I136)</f>
        <v>83</v>
      </c>
      <c r="J137" s="149">
        <f>SUM(J135:J136)</f>
        <v>361</v>
      </c>
      <c r="K137" s="149">
        <f>SUM(K135:K136)</f>
        <v>0</v>
      </c>
      <c r="L137" s="149">
        <f>SUM(L135:L136)</f>
        <v>361</v>
      </c>
    </row>
    <row r="138" spans="2:12" x14ac:dyDescent="0.7">
      <c r="B138" s="140" t="s">
        <v>220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6"/>
    </row>
    <row r="139" spans="2:12" x14ac:dyDescent="0.7">
      <c r="B139" s="137">
        <v>1</v>
      </c>
      <c r="C139" s="138" t="s">
        <v>221</v>
      </c>
      <c r="D139" s="137">
        <v>2540</v>
      </c>
      <c r="E139" s="137">
        <v>4</v>
      </c>
      <c r="F139" s="139">
        <v>5</v>
      </c>
      <c r="G139" s="139">
        <v>250</v>
      </c>
      <c r="H139" s="149">
        <f>1103.85+1072+1071+343</f>
        <v>3589.85</v>
      </c>
      <c r="I139" s="149">
        <f>J139-H139</f>
        <v>3538.6600000000003</v>
      </c>
      <c r="J139" s="149">
        <v>7128.51</v>
      </c>
      <c r="K139" s="155">
        <v>0</v>
      </c>
      <c r="L139" s="156">
        <f>SUM(J139,K139)</f>
        <v>7128.51</v>
      </c>
    </row>
    <row r="140" spans="2:12" x14ac:dyDescent="0.7">
      <c r="B140" s="457" t="s">
        <v>222</v>
      </c>
      <c r="C140" s="458"/>
      <c r="D140" s="458"/>
      <c r="E140" s="458"/>
      <c r="F140" s="458"/>
      <c r="G140" s="458"/>
      <c r="H140" s="458"/>
      <c r="I140" s="458"/>
      <c r="J140" s="458"/>
      <c r="K140" s="458"/>
      <c r="L140" s="459"/>
    </row>
    <row r="141" spans="2:12" x14ac:dyDescent="0.7">
      <c r="B141" s="125">
        <v>1</v>
      </c>
      <c r="C141" s="126" t="s">
        <v>223</v>
      </c>
      <c r="D141" s="125">
        <v>2540</v>
      </c>
      <c r="E141" s="127">
        <v>6</v>
      </c>
      <c r="F141" s="128">
        <v>8</v>
      </c>
      <c r="G141" s="128">
        <v>250</v>
      </c>
      <c r="H141" s="131">
        <f>656.71+935.96+225.04+168.24+423.92</f>
        <v>2409.87</v>
      </c>
      <c r="I141" s="131">
        <f t="shared" ref="I141:I148" si="9">J141-H141</f>
        <v>17205.210000000003</v>
      </c>
      <c r="J141" s="131">
        <v>19615.080000000002</v>
      </c>
      <c r="K141" s="133">
        <v>0</v>
      </c>
      <c r="L141" s="148">
        <f t="shared" ref="L141:L148" si="10">SUM(J141,K141)</f>
        <v>19615.080000000002</v>
      </c>
    </row>
    <row r="142" spans="2:12" x14ac:dyDescent="0.7">
      <c r="B142" s="125">
        <v>2</v>
      </c>
      <c r="C142" s="126" t="s">
        <v>224</v>
      </c>
      <c r="D142" s="125">
        <v>2540</v>
      </c>
      <c r="E142" s="127">
        <v>2</v>
      </c>
      <c r="F142" s="128">
        <v>5</v>
      </c>
      <c r="G142" s="128">
        <v>250</v>
      </c>
      <c r="H142" s="131">
        <f>96.52+146.5</f>
        <v>243.01999999999998</v>
      </c>
      <c r="I142" s="131">
        <f t="shared" si="9"/>
        <v>3559.98</v>
      </c>
      <c r="J142" s="131">
        <v>3803</v>
      </c>
      <c r="K142" s="133">
        <v>0</v>
      </c>
      <c r="L142" s="148">
        <f t="shared" si="10"/>
        <v>3803</v>
      </c>
    </row>
    <row r="143" spans="2:12" x14ac:dyDescent="0.7">
      <c r="B143" s="125">
        <v>3</v>
      </c>
      <c r="C143" s="126" t="s">
        <v>225</v>
      </c>
      <c r="D143" s="125">
        <v>2537</v>
      </c>
      <c r="E143" s="127">
        <v>6</v>
      </c>
      <c r="F143" s="128">
        <v>8</v>
      </c>
      <c r="G143" s="128">
        <v>250</v>
      </c>
      <c r="H143" s="131">
        <f>506.35+444.26+679.89+246.95+454.66</f>
        <v>2332.11</v>
      </c>
      <c r="I143" s="131">
        <f t="shared" si="9"/>
        <v>7407.5499999999993</v>
      </c>
      <c r="J143" s="131">
        <v>9739.66</v>
      </c>
      <c r="K143" s="133">
        <v>0</v>
      </c>
      <c r="L143" s="148">
        <f t="shared" si="10"/>
        <v>9739.66</v>
      </c>
    </row>
    <row r="144" spans="2:12" x14ac:dyDescent="0.7">
      <c r="B144" s="125">
        <v>4</v>
      </c>
      <c r="C144" s="126" t="s">
        <v>226</v>
      </c>
      <c r="D144" s="125">
        <v>2539</v>
      </c>
      <c r="E144" s="127">
        <v>2</v>
      </c>
      <c r="F144" s="128">
        <v>5</v>
      </c>
      <c r="G144" s="128">
        <v>250</v>
      </c>
      <c r="H144" s="131">
        <f>77.85+112.67</f>
        <v>190.51999999999998</v>
      </c>
      <c r="I144" s="131">
        <f t="shared" si="9"/>
        <v>2441.48</v>
      </c>
      <c r="J144" s="131">
        <v>2632</v>
      </c>
      <c r="K144" s="133">
        <v>0</v>
      </c>
      <c r="L144" s="148">
        <f t="shared" si="10"/>
        <v>2632</v>
      </c>
    </row>
    <row r="145" spans="2:12" x14ac:dyDescent="0.7">
      <c r="B145" s="125">
        <v>5</v>
      </c>
      <c r="C145" s="126" t="s">
        <v>227</v>
      </c>
      <c r="D145" s="125">
        <v>2527</v>
      </c>
      <c r="E145" s="127">
        <v>1</v>
      </c>
      <c r="F145" s="128">
        <v>5</v>
      </c>
      <c r="G145" s="128">
        <v>250</v>
      </c>
      <c r="H145" s="131">
        <f>139.55</f>
        <v>139.55000000000001</v>
      </c>
      <c r="I145" s="131">
        <f t="shared" si="9"/>
        <v>2047.45</v>
      </c>
      <c r="J145" s="131">
        <v>2187</v>
      </c>
      <c r="K145" s="133">
        <v>0</v>
      </c>
      <c r="L145" s="148">
        <f t="shared" si="10"/>
        <v>2187</v>
      </c>
    </row>
    <row r="146" spans="2:12" x14ac:dyDescent="0.7">
      <c r="B146" s="125">
        <v>6</v>
      </c>
      <c r="C146" s="126" t="s">
        <v>228</v>
      </c>
      <c r="D146" s="125">
        <v>2551</v>
      </c>
      <c r="E146" s="127">
        <v>1</v>
      </c>
      <c r="F146" s="128">
        <v>5</v>
      </c>
      <c r="G146" s="128">
        <v>250</v>
      </c>
      <c r="H146" s="131">
        <v>67.91</v>
      </c>
      <c r="I146" s="131">
        <f t="shared" si="9"/>
        <v>2194.09</v>
      </c>
      <c r="J146" s="131">
        <v>2262</v>
      </c>
      <c r="K146" s="133">
        <v>0</v>
      </c>
      <c r="L146" s="148">
        <f t="shared" si="10"/>
        <v>2262</v>
      </c>
    </row>
    <row r="147" spans="2:12" x14ac:dyDescent="0.7">
      <c r="B147" s="125">
        <v>7</v>
      </c>
      <c r="C147" s="126" t="s">
        <v>229</v>
      </c>
      <c r="D147" s="125">
        <v>2525</v>
      </c>
      <c r="E147" s="127">
        <v>1</v>
      </c>
      <c r="F147" s="128">
        <v>1</v>
      </c>
      <c r="G147" s="128">
        <v>250</v>
      </c>
      <c r="H147" s="130">
        <v>0</v>
      </c>
      <c r="I147" s="131">
        <f t="shared" si="9"/>
        <v>405</v>
      </c>
      <c r="J147" s="131">
        <v>405</v>
      </c>
      <c r="K147" s="133">
        <v>0</v>
      </c>
      <c r="L147" s="148">
        <f t="shared" si="10"/>
        <v>405</v>
      </c>
    </row>
    <row r="148" spans="2:12" x14ac:dyDescent="0.7">
      <c r="B148" s="125">
        <v>8</v>
      </c>
      <c r="C148" s="126" t="s">
        <v>230</v>
      </c>
      <c r="D148" s="125">
        <v>2540</v>
      </c>
      <c r="E148" s="127">
        <v>1</v>
      </c>
      <c r="F148" s="128">
        <v>1</v>
      </c>
      <c r="G148" s="128">
        <v>250</v>
      </c>
      <c r="H148" s="131">
        <v>50</v>
      </c>
      <c r="I148" s="131">
        <f t="shared" si="9"/>
        <v>300</v>
      </c>
      <c r="J148" s="131">
        <v>350</v>
      </c>
      <c r="K148" s="133">
        <v>0</v>
      </c>
      <c r="L148" s="148">
        <f t="shared" si="10"/>
        <v>350</v>
      </c>
    </row>
    <row r="149" spans="2:12" s="124" customFormat="1" x14ac:dyDescent="0.7">
      <c r="B149" s="452" t="s">
        <v>5</v>
      </c>
      <c r="C149" s="453"/>
      <c r="D149" s="453"/>
      <c r="E149" s="453"/>
      <c r="F149" s="453"/>
      <c r="G149" s="453"/>
      <c r="H149" s="149">
        <f>SUM(H141:H148)</f>
        <v>5432.9800000000005</v>
      </c>
      <c r="I149" s="149">
        <f>SUM(I141:I148)</f>
        <v>35560.76</v>
      </c>
      <c r="J149" s="149">
        <f>SUM(J141:J148)</f>
        <v>40993.740000000005</v>
      </c>
      <c r="K149" s="149">
        <f>SUM(K141:K148)</f>
        <v>0</v>
      </c>
      <c r="L149" s="149">
        <f>SUM(L141:L148)</f>
        <v>40993.740000000005</v>
      </c>
    </row>
    <row r="150" spans="2:12" x14ac:dyDescent="0.7">
      <c r="B150" s="457" t="s">
        <v>231</v>
      </c>
      <c r="C150" s="458"/>
      <c r="D150" s="458"/>
      <c r="E150" s="458"/>
      <c r="F150" s="458"/>
      <c r="G150" s="458"/>
      <c r="H150" s="458"/>
      <c r="I150" s="458"/>
      <c r="J150" s="458"/>
      <c r="K150" s="458"/>
      <c r="L150" s="459"/>
    </row>
    <row r="151" spans="2:12" x14ac:dyDescent="0.7">
      <c r="B151" s="125">
        <v>1</v>
      </c>
      <c r="C151" s="126" t="s">
        <v>232</v>
      </c>
      <c r="D151" s="125">
        <v>2537</v>
      </c>
      <c r="E151" s="127">
        <v>3</v>
      </c>
      <c r="F151" s="128">
        <v>8</v>
      </c>
      <c r="G151" s="128">
        <v>250</v>
      </c>
      <c r="H151" s="131">
        <f>522.18+359.06+532.29</f>
        <v>1413.53</v>
      </c>
      <c r="I151" s="131">
        <f t="shared" ref="I151:I159" si="11">J151-H151</f>
        <v>2248.1099999999997</v>
      </c>
      <c r="J151" s="131">
        <v>3661.64</v>
      </c>
      <c r="K151" s="133">
        <v>0</v>
      </c>
      <c r="L151" s="148">
        <f t="shared" ref="L151:L159" si="12">SUM(J151,K151)</f>
        <v>3661.64</v>
      </c>
    </row>
    <row r="152" spans="2:12" x14ac:dyDescent="0.7">
      <c r="B152" s="125">
        <v>2</v>
      </c>
      <c r="C152" s="126" t="s">
        <v>233</v>
      </c>
      <c r="D152" s="125">
        <v>2537</v>
      </c>
      <c r="E152" s="127">
        <v>2</v>
      </c>
      <c r="F152" s="128">
        <v>8</v>
      </c>
      <c r="G152" s="128">
        <v>250</v>
      </c>
      <c r="H152" s="131">
        <f>502.64+573.56</f>
        <v>1076.1999999999998</v>
      </c>
      <c r="I152" s="131">
        <f t="shared" si="11"/>
        <v>2904.3</v>
      </c>
      <c r="J152" s="131">
        <v>3980.5</v>
      </c>
      <c r="K152" s="133">
        <v>0</v>
      </c>
      <c r="L152" s="148">
        <f t="shared" si="12"/>
        <v>3980.5</v>
      </c>
    </row>
    <row r="153" spans="2:12" x14ac:dyDescent="0.7">
      <c r="B153" s="125">
        <v>3</v>
      </c>
      <c r="C153" s="126" t="s">
        <v>234</v>
      </c>
      <c r="D153" s="125">
        <v>2537</v>
      </c>
      <c r="E153" s="127">
        <v>1</v>
      </c>
      <c r="F153" s="128">
        <v>1</v>
      </c>
      <c r="G153" s="128">
        <v>250</v>
      </c>
      <c r="H153" s="131">
        <v>37.909999999999997</v>
      </c>
      <c r="I153" s="131">
        <f t="shared" si="11"/>
        <v>456.09000000000003</v>
      </c>
      <c r="J153" s="131">
        <v>494</v>
      </c>
      <c r="K153" s="133">
        <v>0</v>
      </c>
      <c r="L153" s="148">
        <f t="shared" si="12"/>
        <v>494</v>
      </c>
    </row>
    <row r="154" spans="2:12" x14ac:dyDescent="0.7">
      <c r="B154" s="125">
        <v>4</v>
      </c>
      <c r="C154" s="126" t="s">
        <v>235</v>
      </c>
      <c r="D154" s="125">
        <v>2535</v>
      </c>
      <c r="E154" s="127">
        <v>1</v>
      </c>
      <c r="F154" s="128">
        <v>1</v>
      </c>
      <c r="G154" s="128">
        <v>250</v>
      </c>
      <c r="H154" s="130">
        <v>0</v>
      </c>
      <c r="I154" s="131">
        <f t="shared" si="11"/>
        <v>115.5</v>
      </c>
      <c r="J154" s="131">
        <v>115.5</v>
      </c>
      <c r="K154" s="133">
        <v>0</v>
      </c>
      <c r="L154" s="148">
        <f t="shared" si="12"/>
        <v>115.5</v>
      </c>
    </row>
    <row r="155" spans="2:12" x14ac:dyDescent="0.7">
      <c r="B155" s="125">
        <v>5</v>
      </c>
      <c r="C155" s="126" t="s">
        <v>236</v>
      </c>
      <c r="D155" s="125">
        <v>2535</v>
      </c>
      <c r="E155" s="127">
        <v>1</v>
      </c>
      <c r="F155" s="128">
        <v>1</v>
      </c>
      <c r="G155" s="128">
        <v>250</v>
      </c>
      <c r="H155" s="130">
        <v>0</v>
      </c>
      <c r="I155" s="131">
        <f t="shared" si="11"/>
        <v>105</v>
      </c>
      <c r="J155" s="131">
        <v>105</v>
      </c>
      <c r="K155" s="133">
        <v>0</v>
      </c>
      <c r="L155" s="148">
        <f t="shared" si="12"/>
        <v>105</v>
      </c>
    </row>
    <row r="156" spans="2:12" x14ac:dyDescent="0.7">
      <c r="B156" s="125">
        <v>6</v>
      </c>
      <c r="C156" s="126" t="s">
        <v>237</v>
      </c>
      <c r="D156" s="125">
        <v>2548</v>
      </c>
      <c r="E156" s="127">
        <v>1</v>
      </c>
      <c r="F156" s="128">
        <v>1</v>
      </c>
      <c r="G156" s="128">
        <v>250</v>
      </c>
      <c r="H156" s="130">
        <v>0</v>
      </c>
      <c r="I156" s="131">
        <f t="shared" si="11"/>
        <v>18</v>
      </c>
      <c r="J156" s="131">
        <v>18</v>
      </c>
      <c r="K156" s="133">
        <v>0</v>
      </c>
      <c r="L156" s="148">
        <f t="shared" si="12"/>
        <v>18</v>
      </c>
    </row>
    <row r="157" spans="2:12" x14ac:dyDescent="0.7">
      <c r="B157" s="125">
        <v>7</v>
      </c>
      <c r="C157" s="126" t="s">
        <v>238</v>
      </c>
      <c r="D157" s="125">
        <v>2535</v>
      </c>
      <c r="E157" s="127">
        <v>1</v>
      </c>
      <c r="F157" s="128">
        <v>1</v>
      </c>
      <c r="G157" s="128">
        <v>250</v>
      </c>
      <c r="H157" s="130">
        <v>0</v>
      </c>
      <c r="I157" s="131">
        <f t="shared" si="11"/>
        <v>155.4</v>
      </c>
      <c r="J157" s="131">
        <v>155.4</v>
      </c>
      <c r="K157" s="133">
        <v>0</v>
      </c>
      <c r="L157" s="148">
        <f t="shared" si="12"/>
        <v>155.4</v>
      </c>
    </row>
    <row r="158" spans="2:12" x14ac:dyDescent="0.7">
      <c r="B158" s="125">
        <v>8</v>
      </c>
      <c r="C158" s="126" t="s">
        <v>239</v>
      </c>
      <c r="D158" s="125">
        <v>2535</v>
      </c>
      <c r="E158" s="127">
        <v>1</v>
      </c>
      <c r="F158" s="128">
        <v>1</v>
      </c>
      <c r="G158" s="128">
        <v>250</v>
      </c>
      <c r="H158" s="130">
        <v>0</v>
      </c>
      <c r="I158" s="131">
        <f t="shared" si="11"/>
        <v>144</v>
      </c>
      <c r="J158" s="131">
        <v>144</v>
      </c>
      <c r="K158" s="133">
        <v>0</v>
      </c>
      <c r="L158" s="148">
        <f t="shared" si="12"/>
        <v>144</v>
      </c>
    </row>
    <row r="159" spans="2:12" x14ac:dyDescent="0.7">
      <c r="B159" s="125">
        <v>9</v>
      </c>
      <c r="C159" s="126" t="s">
        <v>240</v>
      </c>
      <c r="D159" s="125">
        <v>2548</v>
      </c>
      <c r="E159" s="127">
        <v>1</v>
      </c>
      <c r="F159" s="128">
        <v>1</v>
      </c>
      <c r="G159" s="128">
        <v>250</v>
      </c>
      <c r="H159" s="130">
        <v>0</v>
      </c>
      <c r="I159" s="131">
        <f t="shared" si="11"/>
        <v>48</v>
      </c>
      <c r="J159" s="131">
        <v>48</v>
      </c>
      <c r="K159" s="133">
        <v>0</v>
      </c>
      <c r="L159" s="148">
        <f t="shared" si="12"/>
        <v>48</v>
      </c>
    </row>
    <row r="160" spans="2:12" s="124" customFormat="1" x14ac:dyDescent="0.7">
      <c r="B160" s="452" t="s">
        <v>5</v>
      </c>
      <c r="C160" s="453"/>
      <c r="D160" s="453"/>
      <c r="E160" s="453"/>
      <c r="F160" s="453"/>
      <c r="G160" s="453"/>
      <c r="H160" s="149">
        <f>SUM(H151:H159)</f>
        <v>2527.6399999999994</v>
      </c>
      <c r="I160" s="149">
        <f>SUM(I151:I159)</f>
        <v>6194.4</v>
      </c>
      <c r="J160" s="149">
        <f>SUM(J151:J159)</f>
        <v>8722.0399999999991</v>
      </c>
      <c r="K160" s="149">
        <f>SUM(K151:K159)</f>
        <v>0</v>
      </c>
      <c r="L160" s="149">
        <f>SUM(L151:L159)</f>
        <v>8722.0399999999991</v>
      </c>
    </row>
    <row r="161" spans="2:12" x14ac:dyDescent="0.7">
      <c r="B161" s="117" t="s">
        <v>214</v>
      </c>
      <c r="C161" s="118"/>
      <c r="D161" s="119"/>
      <c r="E161" s="120"/>
      <c r="F161" s="121"/>
      <c r="G161" s="121"/>
      <c r="H161" s="122"/>
      <c r="I161" s="122"/>
      <c r="J161" s="122"/>
      <c r="K161" s="123"/>
      <c r="L161" s="147"/>
    </row>
    <row r="162" spans="2:12" x14ac:dyDescent="0.7">
      <c r="B162" s="125">
        <v>1</v>
      </c>
      <c r="C162" s="126" t="s">
        <v>241</v>
      </c>
      <c r="D162" s="125">
        <v>2526</v>
      </c>
      <c r="E162" s="127">
        <v>3</v>
      </c>
      <c r="F162" s="128">
        <v>1</v>
      </c>
      <c r="G162" s="128">
        <v>250</v>
      </c>
      <c r="H162" s="131">
        <v>168</v>
      </c>
      <c r="I162" s="131">
        <f>J162-H162</f>
        <v>1280</v>
      </c>
      <c r="J162" s="131">
        <v>1448</v>
      </c>
      <c r="K162" s="133">
        <v>0</v>
      </c>
      <c r="L162" s="148">
        <f>SUM(J162,K162)</f>
        <v>1448</v>
      </c>
    </row>
    <row r="163" spans="2:12" x14ac:dyDescent="0.7">
      <c r="B163" s="125">
        <v>2</v>
      </c>
      <c r="C163" s="126" t="s">
        <v>242</v>
      </c>
      <c r="D163" s="125">
        <v>2526</v>
      </c>
      <c r="E163" s="127">
        <v>1</v>
      </c>
      <c r="F163" s="128">
        <v>1</v>
      </c>
      <c r="G163" s="128">
        <v>250</v>
      </c>
      <c r="H163" s="130">
        <v>0</v>
      </c>
      <c r="I163" s="131">
        <f>J163-H163</f>
        <v>248</v>
      </c>
      <c r="J163" s="131">
        <v>248</v>
      </c>
      <c r="K163" s="133">
        <v>0</v>
      </c>
      <c r="L163" s="148">
        <f>SUM(J163,K163)</f>
        <v>248</v>
      </c>
    </row>
    <row r="164" spans="2:12" s="124" customFormat="1" x14ac:dyDescent="0.7">
      <c r="B164" s="452" t="s">
        <v>5</v>
      </c>
      <c r="C164" s="453"/>
      <c r="D164" s="453"/>
      <c r="E164" s="453"/>
      <c r="F164" s="453"/>
      <c r="G164" s="453"/>
      <c r="H164" s="149">
        <f>SUM(H162:H163)</f>
        <v>168</v>
      </c>
      <c r="I164" s="149">
        <f>SUM(I162:I163)</f>
        <v>1528</v>
      </c>
      <c r="J164" s="149">
        <f>SUM(J162:J163)</f>
        <v>1696</v>
      </c>
      <c r="K164" s="149">
        <f>SUM(K162:K163)</f>
        <v>0</v>
      </c>
      <c r="L164" s="149">
        <f>SUM(L162:L163)</f>
        <v>1696</v>
      </c>
    </row>
    <row r="165" spans="2:12" x14ac:dyDescent="0.7">
      <c r="B165" s="117" t="s">
        <v>10</v>
      </c>
      <c r="C165" s="118"/>
      <c r="D165" s="119"/>
      <c r="E165" s="120"/>
      <c r="F165" s="121"/>
      <c r="G165" s="121"/>
      <c r="H165" s="122"/>
      <c r="I165" s="122"/>
      <c r="J165" s="122"/>
      <c r="K165" s="123"/>
      <c r="L165" s="147"/>
    </row>
    <row r="166" spans="2:12" x14ac:dyDescent="0.7">
      <c r="B166" s="134">
        <v>1</v>
      </c>
      <c r="C166" s="135" t="s">
        <v>243</v>
      </c>
      <c r="D166" s="134">
        <v>2559</v>
      </c>
      <c r="E166" s="127">
        <v>4</v>
      </c>
      <c r="F166" s="136">
        <v>8</v>
      </c>
      <c r="G166" s="136">
        <v>250</v>
      </c>
      <c r="H166" s="129">
        <v>0</v>
      </c>
      <c r="I166" s="129">
        <v>0</v>
      </c>
      <c r="J166" s="129">
        <f>2413.04+2979.65+3035.98+2931.92</f>
        <v>11360.59</v>
      </c>
      <c r="K166" s="130">
        <v>0</v>
      </c>
      <c r="L166" s="148">
        <f>SUM(J166,K166)</f>
        <v>11360.59</v>
      </c>
    </row>
    <row r="167" spans="2:12" x14ac:dyDescent="0.7">
      <c r="B167" s="134">
        <v>2</v>
      </c>
      <c r="C167" s="135" t="s">
        <v>244</v>
      </c>
      <c r="D167" s="134">
        <v>2555</v>
      </c>
      <c r="E167" s="127">
        <v>2</v>
      </c>
      <c r="F167" s="136">
        <v>8</v>
      </c>
      <c r="G167" s="136">
        <v>250</v>
      </c>
      <c r="H167" s="129">
        <v>0</v>
      </c>
      <c r="I167" s="129">
        <v>0</v>
      </c>
      <c r="J167" s="129">
        <f>126.93+996.57</f>
        <v>1123.5</v>
      </c>
      <c r="K167" s="130">
        <v>0</v>
      </c>
      <c r="L167" s="148">
        <f>SUM(J167,K167)</f>
        <v>1123.5</v>
      </c>
    </row>
    <row r="168" spans="2:12" x14ac:dyDescent="0.7">
      <c r="B168" s="134">
        <v>3</v>
      </c>
      <c r="C168" s="135" t="s">
        <v>245</v>
      </c>
      <c r="D168" s="134">
        <v>2555</v>
      </c>
      <c r="E168" s="127">
        <v>2</v>
      </c>
      <c r="F168" s="136">
        <v>8</v>
      </c>
      <c r="G168" s="136">
        <v>250</v>
      </c>
      <c r="H168" s="129">
        <v>0</v>
      </c>
      <c r="I168" s="129">
        <v>0</v>
      </c>
      <c r="J168" s="129">
        <f>420.11+316+335.45</f>
        <v>1071.56</v>
      </c>
      <c r="K168" s="130">
        <v>0</v>
      </c>
      <c r="L168" s="148">
        <f>SUM(J168,K168)</f>
        <v>1071.56</v>
      </c>
    </row>
    <row r="169" spans="2:12" s="124" customFormat="1" x14ac:dyDescent="0.7">
      <c r="B169" s="452" t="s">
        <v>5</v>
      </c>
      <c r="C169" s="453"/>
      <c r="D169" s="453"/>
      <c r="E169" s="453"/>
      <c r="F169" s="453"/>
      <c r="G169" s="453"/>
      <c r="H169" s="149">
        <f>SUM(H166:H168)</f>
        <v>0</v>
      </c>
      <c r="I169" s="149">
        <f>SUM(I166:I168)</f>
        <v>0</v>
      </c>
      <c r="J169" s="149">
        <f>SUM(J166:J168)</f>
        <v>13555.65</v>
      </c>
      <c r="K169" s="149">
        <f>SUM(K166:K168)</f>
        <v>0</v>
      </c>
      <c r="L169" s="149">
        <f>SUM(L166:L168)</f>
        <v>13555.65</v>
      </c>
    </row>
    <row r="170" spans="2:12" x14ac:dyDescent="0.7">
      <c r="B170" s="158" t="s">
        <v>246</v>
      </c>
      <c r="C170" s="159"/>
      <c r="D170" s="159"/>
      <c r="E170" s="159"/>
      <c r="F170" s="159"/>
      <c r="G170" s="160"/>
      <c r="H170" s="154">
        <f>SUM(H169+H164+H160+H149+H139+H137+H133+H129+H92+H88+H86+H84+H79+H77+H75+H71+H69+H67+H63+H50+H48+H46+H31)</f>
        <v>95133.172000000006</v>
      </c>
      <c r="I170" s="154">
        <f>SUM(I169+I164+I160+I149+I139+I137+I133+I129+I92+I88+I86+I84+I79+I77+I75+I71+I69+I67+I63+I50+I48+I46+I31)</f>
        <v>245323.05600000004</v>
      </c>
      <c r="J170" s="154">
        <f>SUM(J169+J164+J160+J149+J139+J137+J133+J129+J92+J88+J86+J84+J79+J77+J75+J71+J69+J67+J63+J50+J48+J46+J31)</f>
        <v>354011.87799999997</v>
      </c>
      <c r="K170" s="154">
        <f>SUM(K169+K164+K160+K149+K139+K137+K133+K129+K92+K88+K86+K84+K79+K77+K75+K71+K69+K67+K63+K50+K48+K46+K31)</f>
        <v>10034.630000000001</v>
      </c>
      <c r="L170" s="154">
        <f>SUM(L169+L164+L160+L149+L139+L137+L133+L129+L92+L88+L86+L84+L79+L77+L75+L71+L69+L67+L63+L50+L48+L46+L31)</f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J59"/>
  <sheetViews>
    <sheetView showGridLines="0" view="pageBreakPreview" zoomScaleNormal="100" zoomScaleSheetLayoutView="100" workbookViewId="0">
      <pane xSplit="6324" ySplit="1752" topLeftCell="AN49" activePane="bottomRight"/>
      <selection activeCell="A4" sqref="A4"/>
      <selection pane="topRight" activeCell="AY1" sqref="AY1:BH1048576"/>
      <selection pane="bottomLeft" activeCell="A38" sqref="A38"/>
      <selection pane="bottomRight" activeCell="AR63" sqref="AR63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8.33203125" style="368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664062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4" width="10.77734375" style="5" customWidth="1"/>
    <col min="25" max="25" width="10.77734375" style="379" customWidth="1"/>
    <col min="26" max="26" width="5.21875" style="6" hidden="1" customWidth="1"/>
    <col min="27" max="27" width="6.77734375" style="60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60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60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60" customWidth="1"/>
    <col min="40" max="40" width="10.77734375" style="5" customWidth="1"/>
    <col min="41" max="41" width="10.77734375" style="379" customWidth="1"/>
    <col min="42" max="42" width="5.21875" style="6" hidden="1" customWidth="1"/>
    <col min="43" max="43" width="6.77734375" style="60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60" customWidth="1"/>
    <col min="48" max="48" width="10.77734375" style="5" customWidth="1"/>
    <col min="49" max="49" width="10.77734375" style="379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0" width="9.109375" style="4" customWidth="1"/>
    <col min="61" max="61" width="11.5546875" style="4" bestFit="1" customWidth="1"/>
    <col min="62" max="65" width="9.109375" style="4" customWidth="1"/>
    <col min="66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s="379" customFormat="1" x14ac:dyDescent="0.55000000000000004">
      <c r="A2" s="384" t="s">
        <v>0</v>
      </c>
      <c r="B2" s="385" t="s">
        <v>1</v>
      </c>
      <c r="C2" s="369" t="s">
        <v>2</v>
      </c>
      <c r="D2" s="44" t="s">
        <v>288</v>
      </c>
      <c r="E2" s="14"/>
      <c r="F2" s="51"/>
      <c r="G2" s="61"/>
      <c r="H2" s="13" t="s">
        <v>289</v>
      </c>
      <c r="I2" s="14"/>
      <c r="J2" s="51"/>
      <c r="K2" s="61"/>
      <c r="L2" s="13" t="s">
        <v>290</v>
      </c>
      <c r="M2" s="14"/>
      <c r="N2" s="51"/>
      <c r="O2" s="61"/>
      <c r="P2" s="16" t="s">
        <v>291</v>
      </c>
      <c r="Q2" s="15"/>
      <c r="R2" s="51"/>
      <c r="S2" s="61"/>
      <c r="T2" s="16" t="s">
        <v>292</v>
      </c>
      <c r="U2" s="15"/>
      <c r="V2" s="51"/>
      <c r="W2" s="61"/>
      <c r="X2" s="13" t="s">
        <v>293</v>
      </c>
      <c r="Y2" s="14"/>
      <c r="Z2" s="51"/>
      <c r="AA2" s="61"/>
      <c r="AB2" s="13" t="s">
        <v>294</v>
      </c>
      <c r="AC2" s="14"/>
      <c r="AD2" s="51"/>
      <c r="AE2" s="61"/>
      <c r="AF2" s="13" t="s">
        <v>295</v>
      </c>
      <c r="AG2" s="14"/>
      <c r="AH2" s="51"/>
      <c r="AI2" s="61"/>
      <c r="AJ2" s="13" t="s">
        <v>296</v>
      </c>
      <c r="AK2" s="14"/>
      <c r="AL2" s="51"/>
      <c r="AM2" s="61"/>
      <c r="AN2" s="13" t="s">
        <v>297</v>
      </c>
      <c r="AO2" s="14"/>
      <c r="AP2" s="51"/>
      <c r="AQ2" s="61"/>
      <c r="AR2" s="13" t="s">
        <v>298</v>
      </c>
      <c r="AS2" s="14"/>
      <c r="AT2" s="51"/>
      <c r="AU2" s="61"/>
      <c r="AV2" s="13" t="s">
        <v>299</v>
      </c>
      <c r="AW2" s="14"/>
      <c r="AX2" s="51"/>
      <c r="AY2" s="61"/>
      <c r="AZ2" s="66" t="s">
        <v>51</v>
      </c>
      <c r="BA2" s="67"/>
      <c r="BB2" s="66" t="s">
        <v>322</v>
      </c>
      <c r="BC2" s="67"/>
      <c r="BD2" s="66" t="s">
        <v>323</v>
      </c>
      <c r="BE2" s="67"/>
      <c r="BF2" s="66" t="s">
        <v>44</v>
      </c>
      <c r="BG2" s="67"/>
    </row>
    <row r="3" spans="1:59" x14ac:dyDescent="0.55000000000000004">
      <c r="A3" s="17"/>
      <c r="B3" s="18"/>
      <c r="C3" s="370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371"/>
      <c r="D4" s="29"/>
      <c r="E4" s="380"/>
      <c r="F4" s="380"/>
      <c r="G4" s="381"/>
      <c r="H4" s="29"/>
      <c r="I4" s="380"/>
      <c r="J4" s="380"/>
      <c r="K4" s="381"/>
      <c r="L4" s="29"/>
      <c r="M4" s="380"/>
      <c r="N4" s="380"/>
      <c r="O4" s="381"/>
      <c r="P4" s="29"/>
      <c r="Q4" s="380"/>
      <c r="R4" s="380"/>
      <c r="S4" s="381"/>
      <c r="T4" s="29"/>
      <c r="U4" s="380"/>
      <c r="V4" s="380"/>
      <c r="W4" s="381"/>
      <c r="X4" s="29"/>
      <c r="Y4" s="380"/>
      <c r="Z4" s="380"/>
      <c r="AA4" s="381"/>
      <c r="AB4" s="29"/>
      <c r="AC4" s="29"/>
      <c r="AD4" s="380"/>
      <c r="AE4" s="381"/>
      <c r="AF4" s="29"/>
      <c r="AG4" s="29"/>
      <c r="AH4" s="380"/>
      <c r="AI4" s="381"/>
      <c r="AJ4" s="29"/>
      <c r="AK4" s="29"/>
      <c r="AL4" s="380"/>
      <c r="AM4" s="381"/>
      <c r="AN4" s="29"/>
      <c r="AO4" s="380"/>
      <c r="AP4" s="380"/>
      <c r="AQ4" s="381"/>
      <c r="AR4" s="29"/>
      <c r="AS4" s="29"/>
      <c r="AT4" s="380"/>
      <c r="AU4" s="381"/>
      <c r="AV4" s="29"/>
      <c r="AW4" s="380"/>
      <c r="AX4" s="380"/>
      <c r="AY4" s="381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372" t="s">
        <v>7</v>
      </c>
      <c r="D5" s="32">
        <v>726069</v>
      </c>
      <c r="E5" s="33">
        <v>3090679.92</v>
      </c>
      <c r="F5" s="43">
        <f>E5-(G5*D5)</f>
        <v>5.4860999807715416E-4</v>
      </c>
      <c r="G5" s="64">
        <f>ROUND(E5/D5,8)</f>
        <v>4.25673031</v>
      </c>
      <c r="H5" s="34">
        <v>750993</v>
      </c>
      <c r="I5" s="33">
        <v>3283795.45</v>
      </c>
      <c r="J5" s="43">
        <f>I5-(K5*H5)</f>
        <v>3.6322004161775112E-3</v>
      </c>
      <c r="K5" s="64">
        <f>ROUND(I5/H5,8)</f>
        <v>4.3726045999999998</v>
      </c>
      <c r="L5" s="34">
        <v>869680</v>
      </c>
      <c r="M5" s="33">
        <v>3787869.91</v>
      </c>
      <c r="N5" s="43">
        <f>M5-(O5*L5)</f>
        <v>3.2504000701010227E-3</v>
      </c>
      <c r="O5" s="64">
        <f>ROUND(M5/L5,8)</f>
        <v>4.35547547</v>
      </c>
      <c r="P5" s="32">
        <v>780850</v>
      </c>
      <c r="Q5" s="33">
        <v>3491557.8</v>
      </c>
      <c r="R5" s="43">
        <f>Q5-(S5*P5)</f>
        <v>2.7270000427961349E-3</v>
      </c>
      <c r="S5" s="64">
        <f>ROUND(Q5/P5,8)</f>
        <v>4.4714833799999996</v>
      </c>
      <c r="T5" s="34">
        <v>785459</v>
      </c>
      <c r="U5" s="33">
        <v>3445666.39</v>
      </c>
      <c r="V5" s="43">
        <f>U5-(W5*T5)</f>
        <v>3.6249002441763878E-3</v>
      </c>
      <c r="W5" s="64">
        <f>ROUND(U5/T5,8)</f>
        <v>4.3868188999999997</v>
      </c>
      <c r="X5" s="34">
        <v>762481</v>
      </c>
      <c r="Y5" s="33">
        <v>3313758.48</v>
      </c>
      <c r="Z5" s="43">
        <f>Y5-(AA5*X5)</f>
        <v>3.7749498151242733E-3</v>
      </c>
      <c r="AA5" s="64">
        <f>ROUND(Y5/X5,8)</f>
        <v>4.3460210500000001</v>
      </c>
      <c r="AB5" s="34">
        <v>1127532</v>
      </c>
      <c r="AC5" s="33">
        <v>5039428.88</v>
      </c>
      <c r="AD5" s="43">
        <f>AC5-(AE5*AB5)</f>
        <v>4.0648402646183968E-3</v>
      </c>
      <c r="AE5" s="64">
        <f>ROUND(AC5/AB5,8)</f>
        <v>4.4694331299999996</v>
      </c>
      <c r="AF5" s="34">
        <v>1093120</v>
      </c>
      <c r="AG5" s="33">
        <v>4792774.9400000004</v>
      </c>
      <c r="AH5" s="43">
        <f>AG5-(AI5*AF5)</f>
        <v>-4.0255989879369736E-3</v>
      </c>
      <c r="AI5" s="64">
        <f>ROUND(AG5/AF5,8)</f>
        <v>4.3844911299999998</v>
      </c>
      <c r="AJ5" s="34">
        <v>1038489.99</v>
      </c>
      <c r="AK5" s="33">
        <v>4553279.7300000004</v>
      </c>
      <c r="AL5" s="43">
        <f>AK5-(AM5*AJ5)</f>
        <v>4.0562963113188744E-3</v>
      </c>
      <c r="AM5" s="64">
        <f>ROUND(AK5/AJ5,8)</f>
        <v>4.3845196099999999</v>
      </c>
      <c r="AN5" s="34">
        <v>1007742</v>
      </c>
      <c r="AO5" s="33">
        <v>4432009</v>
      </c>
      <c r="AP5" s="43">
        <f>AO5-(AQ5*AN5)</f>
        <v>3.7574199959635735E-3</v>
      </c>
      <c r="AQ5" s="64">
        <f>ROUND(AO5/AN5,8)</f>
        <v>4.3979599900000004</v>
      </c>
      <c r="AR5" s="34">
        <v>703454.01</v>
      </c>
      <c r="AS5" s="33">
        <v>3077364.75</v>
      </c>
      <c r="AT5" s="43">
        <f>AS5-(AU5*AR5)</f>
        <v>2.8114244341850281E-3</v>
      </c>
      <c r="AU5" s="64">
        <f>ROUND(AS5/AR5,8)</f>
        <v>4.3746495200000002</v>
      </c>
      <c r="AV5" s="34">
        <v>758772</v>
      </c>
      <c r="AW5" s="33">
        <v>3233962.57</v>
      </c>
      <c r="AX5" s="43">
        <f>AW5-(AY5*AV5)</f>
        <v>-3.7000402808189392E-3</v>
      </c>
      <c r="AY5" s="64">
        <f>ROUND(AW5/AV5,8)</f>
        <v>4.2621005700000003</v>
      </c>
      <c r="AZ5" s="34">
        <f>AV5+AR5+AN5+AJ5+AF5+AB5+X5+T5+P5+L5+H5+D5</f>
        <v>10404642</v>
      </c>
      <c r="BA5" s="34">
        <f>AW5+AS5+AO5+AK5+AG5+AC5+Y5+U5+Q5+M5+I5+E5</f>
        <v>45542147.820000008</v>
      </c>
      <c r="BB5" s="71">
        <f>AJ5+AF5+AB5+X5+T5+P5+L5+H5+D5</f>
        <v>7934673.9900000002</v>
      </c>
      <c r="BC5" s="72">
        <f>AK5+AG5+AC5+Y5+U5+Q5+M5+I5+E5</f>
        <v>34798811.5</v>
      </c>
      <c r="BD5" s="71">
        <f>AV5+AR5+AN5</f>
        <v>2469968.0099999998</v>
      </c>
      <c r="BE5" s="161">
        <f>AW5+AS5+AO5</f>
        <v>10743336.32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371"/>
      <c r="D6" s="29"/>
      <c r="E6" s="380"/>
      <c r="F6" s="380"/>
      <c r="G6" s="381"/>
      <c r="H6" s="29"/>
      <c r="I6" s="380"/>
      <c r="J6" s="380"/>
      <c r="K6" s="381"/>
      <c r="L6" s="29"/>
      <c r="M6" s="380"/>
      <c r="N6" s="380"/>
      <c r="O6" s="381"/>
      <c r="P6" s="29"/>
      <c r="Q6" s="380"/>
      <c r="R6" s="380"/>
      <c r="S6" s="381"/>
      <c r="T6" s="29"/>
      <c r="U6" s="380"/>
      <c r="V6" s="380"/>
      <c r="W6" s="381"/>
      <c r="X6" s="29"/>
      <c r="Y6" s="380"/>
      <c r="Z6" s="380"/>
      <c r="AA6" s="381"/>
      <c r="AB6" s="29"/>
      <c r="AC6" s="29"/>
      <c r="AD6" s="380"/>
      <c r="AE6" s="381"/>
      <c r="AF6" s="29"/>
      <c r="AG6" s="29"/>
      <c r="AH6" s="380"/>
      <c r="AI6" s="381"/>
      <c r="AJ6" s="29"/>
      <c r="AK6" s="29"/>
      <c r="AL6" s="380"/>
      <c r="AM6" s="381"/>
      <c r="AN6" s="29"/>
      <c r="AO6" s="380"/>
      <c r="AP6" s="380"/>
      <c r="AQ6" s="381"/>
      <c r="AR6" s="29"/>
      <c r="AS6" s="29"/>
      <c r="AT6" s="380"/>
      <c r="AU6" s="381"/>
      <c r="AV6" s="29"/>
      <c r="AW6" s="380"/>
      <c r="AX6" s="380"/>
      <c r="AY6" s="381"/>
      <c r="AZ6" s="70"/>
      <c r="BA6" s="70"/>
    </row>
    <row r="7" spans="1:59" x14ac:dyDescent="0.55000000000000004">
      <c r="A7" s="30">
        <v>1</v>
      </c>
      <c r="B7" s="31" t="s">
        <v>8</v>
      </c>
      <c r="C7" s="372" t="s">
        <v>9</v>
      </c>
      <c r="D7" s="32">
        <v>50348</v>
      </c>
      <c r="E7" s="33">
        <v>223954.27</v>
      </c>
      <c r="F7" s="43">
        <f>E7-(G7*D7)</f>
        <v>-1.1200318112969398E-6</v>
      </c>
      <c r="G7" s="64">
        <f>ROUND(E7/D7,8)</f>
        <v>4.4481264400000002</v>
      </c>
      <c r="H7" s="32">
        <v>59258</v>
      </c>
      <c r="I7" s="33">
        <v>271228.81</v>
      </c>
      <c r="J7" s="43">
        <f>I7-(K7*H7)</f>
        <v>1.0505999671295285E-4</v>
      </c>
      <c r="K7" s="64">
        <f>ROUND(I7/H7,8)</f>
        <v>4.5770834300000001</v>
      </c>
      <c r="L7" s="32">
        <v>71834.929999999993</v>
      </c>
      <c r="M7" s="33">
        <v>328033.46000000002</v>
      </c>
      <c r="N7" s="43">
        <f>M7-(O7*L7)</f>
        <v>-4.3378619011491537E-5</v>
      </c>
      <c r="O7" s="64">
        <f>ROUND(M7/L7,8)</f>
        <v>4.5664895899999998</v>
      </c>
      <c r="P7" s="32">
        <v>69464</v>
      </c>
      <c r="Q7" s="33">
        <v>311256.98</v>
      </c>
      <c r="R7" s="43">
        <f>Q7-(S7*P7)</f>
        <v>-1.5143997734412551E-4</v>
      </c>
      <c r="S7" s="64">
        <f>ROUND(Q7/P7,8)</f>
        <v>4.4808387099999996</v>
      </c>
      <c r="T7" s="32">
        <v>67907.990000000005</v>
      </c>
      <c r="U7" s="33">
        <v>300413.71000000002</v>
      </c>
      <c r="V7" s="43">
        <f>U7-(W7*T7)</f>
        <v>3.3326511038467288E-4</v>
      </c>
      <c r="W7" s="64">
        <f>ROUND(U7/T7,8)</f>
        <v>4.4238345099999998</v>
      </c>
      <c r="X7" s="32">
        <v>50920</v>
      </c>
      <c r="Y7" s="33">
        <v>225507.17</v>
      </c>
      <c r="Z7" s="43">
        <f>Y7-(AA7*X7)</f>
        <v>-1.3959998614154756E-4</v>
      </c>
      <c r="AA7" s="64">
        <f>ROUND(Y7/X7,8)</f>
        <v>4.4286561300000002</v>
      </c>
      <c r="AB7" s="32">
        <v>66256</v>
      </c>
      <c r="AC7" s="33">
        <v>297722.06</v>
      </c>
      <c r="AD7" s="43">
        <f>AC7-(AE7*AB7)</f>
        <v>-1.7807999392971396E-4</v>
      </c>
      <c r="AE7" s="64">
        <f>ROUND(AC7/AB7,8)</f>
        <v>4.4935109300000002</v>
      </c>
      <c r="AF7" s="32">
        <v>52283.99</v>
      </c>
      <c r="AG7" s="33">
        <v>233785.74</v>
      </c>
      <c r="AH7" s="43">
        <f>AG7-(AI7*AF7)</f>
        <v>-1.2352570774964988E-4</v>
      </c>
      <c r="AI7" s="64">
        <f>ROUND(AG7/AF7,8)</f>
        <v>4.4714594300000003</v>
      </c>
      <c r="AJ7" s="32">
        <v>59852</v>
      </c>
      <c r="AK7" s="33">
        <v>268465.08</v>
      </c>
      <c r="AL7" s="43">
        <f>AK7-(AM7*AJ7)</f>
        <v>-3.5879958886653185E-5</v>
      </c>
      <c r="AM7" s="64">
        <f>ROUND(AK7/AJ7,8)</f>
        <v>4.4854821899999999</v>
      </c>
      <c r="AN7" s="32">
        <v>60260</v>
      </c>
      <c r="AO7" s="33">
        <v>263386.17</v>
      </c>
      <c r="AP7" s="43">
        <f>AO7-(AQ7*AN7)</f>
        <v>-2.4000182747840881E-6</v>
      </c>
      <c r="AQ7" s="64">
        <f>ROUND(AO7/AN7,8)</f>
        <v>4.3708292399999999</v>
      </c>
      <c r="AR7" s="32">
        <v>54984</v>
      </c>
      <c r="AS7" s="33">
        <v>248062.69</v>
      </c>
      <c r="AT7" s="43">
        <f>AS7-(AU7*AR7)</f>
        <v>-2.0912001491524279E-4</v>
      </c>
      <c r="AU7" s="64">
        <f>ROUND(AS7/AR7,8)</f>
        <v>4.5115431800000003</v>
      </c>
      <c r="AV7" s="32">
        <v>52948.01</v>
      </c>
      <c r="AW7" s="33">
        <v>23728.43</v>
      </c>
      <c r="AX7" s="43">
        <f>AW7-(AY7*AV7)</f>
        <v>1.1170169818797149E-4</v>
      </c>
      <c r="AY7" s="64">
        <f>ROUND(AW7/AV7,8)</f>
        <v>0.44814583000000002</v>
      </c>
      <c r="AZ7" s="34">
        <f>AV7+AR7+AN7+AJ7+AF7+AB7+X7+T7+P7+L7+H7+D7</f>
        <v>716316.91999999993</v>
      </c>
      <c r="BA7" s="34">
        <f>AW7+AS7+AO7+AK7+AG7+AC7+Y7+U7+Q7+M7+I7+E7</f>
        <v>2995544.5700000003</v>
      </c>
      <c r="BB7" s="71">
        <f>AJ7+AF7+AB7+X7+T7+P7+L7+H7+D7</f>
        <v>548124.90999999992</v>
      </c>
      <c r="BC7" s="72">
        <f>AK7+AG7+AC7+Y7+U7+Q7+M7+I7+E7</f>
        <v>2460367.2799999998</v>
      </c>
      <c r="BD7" s="71">
        <f>AV7+AR7+AN7</f>
        <v>168192.01</v>
      </c>
      <c r="BE7" s="161">
        <f>AW7+AS7+AO7</f>
        <v>535177.29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373"/>
      <c r="D8" s="29"/>
      <c r="E8" s="380"/>
      <c r="F8" s="380"/>
      <c r="G8" s="381"/>
      <c r="H8" s="29"/>
      <c r="I8" s="380"/>
      <c r="J8" s="380"/>
      <c r="K8" s="381"/>
      <c r="L8" s="29"/>
      <c r="M8" s="380"/>
      <c r="N8" s="380"/>
      <c r="O8" s="381"/>
      <c r="P8" s="29"/>
      <c r="Q8" s="380"/>
      <c r="R8" s="380"/>
      <c r="S8" s="381"/>
      <c r="T8" s="29"/>
      <c r="U8" s="380"/>
      <c r="V8" s="380"/>
      <c r="W8" s="381"/>
      <c r="X8" s="29"/>
      <c r="Y8" s="380"/>
      <c r="Z8" s="380"/>
      <c r="AA8" s="381"/>
      <c r="AB8" s="29"/>
      <c r="AC8" s="29"/>
      <c r="AD8" s="380"/>
      <c r="AE8" s="381"/>
      <c r="AF8" s="29"/>
      <c r="AG8" s="29"/>
      <c r="AH8" s="380"/>
      <c r="AI8" s="381"/>
      <c r="AJ8" s="29"/>
      <c r="AK8" s="29"/>
      <c r="AL8" s="380"/>
      <c r="AM8" s="381"/>
      <c r="AN8" s="29"/>
      <c r="AO8" s="380"/>
      <c r="AP8" s="380"/>
      <c r="AQ8" s="381"/>
      <c r="AR8" s="29"/>
      <c r="AS8" s="29"/>
      <c r="AT8" s="380"/>
      <c r="AU8" s="381"/>
      <c r="AV8" s="29"/>
      <c r="AW8" s="380"/>
      <c r="AX8" s="380"/>
      <c r="AY8" s="381"/>
      <c r="AZ8" s="70"/>
      <c r="BA8" s="70"/>
    </row>
    <row r="9" spans="1:59" x14ac:dyDescent="0.55000000000000004">
      <c r="A9" s="30">
        <v>1</v>
      </c>
      <c r="B9" s="31" t="s">
        <v>10</v>
      </c>
      <c r="C9" s="372" t="s">
        <v>69</v>
      </c>
      <c r="D9" s="32">
        <v>9120</v>
      </c>
      <c r="E9" s="33">
        <v>39224.550000000003</v>
      </c>
      <c r="F9" s="43">
        <f>E9-(G9*D9)</f>
        <v>0</v>
      </c>
      <c r="G9" s="64">
        <f>ROUND(E9/D9,8)</f>
        <v>4.3009374999999999</v>
      </c>
      <c r="H9" s="32">
        <v>8420</v>
      </c>
      <c r="I9" s="33">
        <v>36169.660000000003</v>
      </c>
      <c r="J9" s="43">
        <f>I9-(K9*H9)</f>
        <v>-3.7799996789544821E-5</v>
      </c>
      <c r="K9" s="64">
        <f>ROUND(I9/H9,8)</f>
        <v>4.29568409</v>
      </c>
      <c r="L9" s="32">
        <v>10360</v>
      </c>
      <c r="M9" s="33">
        <v>45456.84</v>
      </c>
      <c r="N9" s="43">
        <f>M9-(O9*L9)</f>
        <v>-1.3199998647905886E-5</v>
      </c>
      <c r="O9" s="64">
        <f>ROUND(M9/L9,8)</f>
        <v>4.3877258699999997</v>
      </c>
      <c r="P9" s="32">
        <v>10140</v>
      </c>
      <c r="Q9" s="33">
        <v>44885.7</v>
      </c>
      <c r="R9" s="43">
        <f>Q9-(S9*P9)</f>
        <v>3.18000020342879E-5</v>
      </c>
      <c r="S9" s="64">
        <f>ROUND(Q9/P9,8)</f>
        <v>4.4265976299999998</v>
      </c>
      <c r="T9" s="32">
        <v>11400</v>
      </c>
      <c r="U9" s="33">
        <v>51080.74</v>
      </c>
      <c r="V9" s="43">
        <f>U9-(W9*T9)</f>
        <v>-3.8000005588401109E-5</v>
      </c>
      <c r="W9" s="64">
        <f>ROUND(U9/T9,8)</f>
        <v>4.4807666700000004</v>
      </c>
      <c r="X9" s="32">
        <v>11680</v>
      </c>
      <c r="Y9" s="33">
        <v>55562.54</v>
      </c>
      <c r="Z9" s="43">
        <f>Y9-(AA9*X9)</f>
        <v>9.6000076155178249E-6</v>
      </c>
      <c r="AA9" s="64">
        <f>ROUND(Y9/X9,8)</f>
        <v>4.7570667799999997</v>
      </c>
      <c r="AB9" s="32">
        <v>13680</v>
      </c>
      <c r="AC9" s="33">
        <v>66661.19</v>
      </c>
      <c r="AD9" s="43">
        <f>AC9-(AE9*AB9)</f>
        <v>-5.6800010497681797E-5</v>
      </c>
      <c r="AE9" s="64">
        <f>ROUND(AC9/AB9,8)</f>
        <v>4.8728940100000004</v>
      </c>
      <c r="AF9" s="32">
        <v>15260</v>
      </c>
      <c r="AG9" s="33">
        <v>74698.47</v>
      </c>
      <c r="AH9" s="43">
        <f>AG9-(AI9*AF9)</f>
        <v>-1.9600003724917769E-5</v>
      </c>
      <c r="AI9" s="64">
        <f>ROUND(AG9/AF9,8)</f>
        <v>4.8950504600000002</v>
      </c>
      <c r="AJ9" s="32">
        <v>15460</v>
      </c>
      <c r="AK9" s="33">
        <v>74180.83</v>
      </c>
      <c r="AL9" s="43">
        <f>AK9-(AM9*AJ9)</f>
        <v>2.2399995941668749E-5</v>
      </c>
      <c r="AM9" s="64">
        <f>ROUND(AK9/AJ9,8)</f>
        <v>4.7982425600000003</v>
      </c>
      <c r="AN9" s="32">
        <v>14140</v>
      </c>
      <c r="AO9" s="33">
        <v>65502.36</v>
      </c>
      <c r="AP9" s="43">
        <f>AO9-(AQ9*AN9)</f>
        <v>2.2399995941668749E-5</v>
      </c>
      <c r="AQ9" s="64">
        <f>ROUND(AO9/AN9,8)</f>
        <v>4.6324158400000002</v>
      </c>
      <c r="AR9" s="32">
        <v>12060</v>
      </c>
      <c r="AS9" s="33">
        <v>55994.85</v>
      </c>
      <c r="AT9" s="43">
        <f>AS9-(AU9*AR9)</f>
        <v>-2.3399996280204505E-5</v>
      </c>
      <c r="AU9" s="64">
        <f>ROUND(AS9/AR9,8)</f>
        <v>4.6430223899999996</v>
      </c>
      <c r="AV9" s="32">
        <v>11260</v>
      </c>
      <c r="AW9" s="33">
        <v>50307.08</v>
      </c>
      <c r="AX9" s="43">
        <f>AW9-(AY9*AV9)</f>
        <v>4.659999831346795E-5</v>
      </c>
      <c r="AY9" s="64">
        <f>ROUND(AW9/AV9,8)</f>
        <v>4.46776909</v>
      </c>
      <c r="AZ9" s="34">
        <f>AV9+AR9+AN9+AJ9+AF9+AB9+X9+T9+P9+L9+H9+D9</f>
        <v>142980</v>
      </c>
      <c r="BA9" s="34">
        <f>AW9+AS9+AO9+AK9+AG9+AC9+Y9+U9+Q9+M9+I9+E9</f>
        <v>659724.80999999994</v>
      </c>
      <c r="BB9" s="71">
        <f>AJ9+AF9+AB9+X9+T9+P9+L9+H9+D9</f>
        <v>105520</v>
      </c>
      <c r="BC9" s="72">
        <f>AK9+AG9+AC9+Y9+U9+Q9+M9+I9+E9</f>
        <v>487920.51999999996</v>
      </c>
      <c r="BD9" s="71">
        <f>AV9+AR9+AN9</f>
        <v>37460</v>
      </c>
      <c r="BE9" s="161">
        <f>AW9+AS9+AO9</f>
        <v>171804.28999999998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371"/>
      <c r="D10" s="29"/>
      <c r="E10" s="380"/>
      <c r="F10" s="380"/>
      <c r="G10" s="381"/>
      <c r="H10" s="29"/>
      <c r="I10" s="380"/>
      <c r="J10" s="380"/>
      <c r="K10" s="381"/>
      <c r="L10" s="29"/>
      <c r="M10" s="380"/>
      <c r="N10" s="380"/>
      <c r="O10" s="381"/>
      <c r="P10" s="29"/>
      <c r="Q10" s="380"/>
      <c r="R10" s="380"/>
      <c r="S10" s="381"/>
      <c r="T10" s="29"/>
      <c r="U10" s="380"/>
      <c r="V10" s="380"/>
      <c r="W10" s="381"/>
      <c r="X10" s="29"/>
      <c r="Y10" s="380"/>
      <c r="Z10" s="380"/>
      <c r="AA10" s="381"/>
      <c r="AB10" s="29"/>
      <c r="AC10" s="29"/>
      <c r="AD10" s="380"/>
      <c r="AE10" s="381"/>
      <c r="AF10" s="29"/>
      <c r="AG10" s="29"/>
      <c r="AH10" s="380"/>
      <c r="AI10" s="381"/>
      <c r="AJ10" s="29"/>
      <c r="AK10" s="29"/>
      <c r="AL10" s="380"/>
      <c r="AM10" s="381"/>
      <c r="AN10" s="29"/>
      <c r="AO10" s="380"/>
      <c r="AP10" s="380"/>
      <c r="AQ10" s="381"/>
      <c r="AR10" s="29"/>
      <c r="AS10" s="29"/>
      <c r="AT10" s="380"/>
      <c r="AU10" s="381"/>
      <c r="AV10" s="29"/>
      <c r="AW10" s="380"/>
      <c r="AX10" s="380"/>
      <c r="AY10" s="381"/>
      <c r="AZ10" s="70"/>
      <c r="BA10" s="70"/>
    </row>
    <row r="11" spans="1:59" x14ac:dyDescent="0.55000000000000004">
      <c r="A11" s="30">
        <v>1</v>
      </c>
      <c r="B11" s="31" t="s">
        <v>14</v>
      </c>
      <c r="C11" s="372" t="s">
        <v>15</v>
      </c>
      <c r="D11" s="32">
        <v>1994.5</v>
      </c>
      <c r="E11" s="33">
        <v>9523.18</v>
      </c>
      <c r="F11" s="43">
        <f>E11-(G11*D11)</f>
        <v>2.6399993657832965E-6</v>
      </c>
      <c r="G11" s="64">
        <f>ROUND(E11/D11,8)</f>
        <v>4.77472048</v>
      </c>
      <c r="H11" s="34">
        <v>1245</v>
      </c>
      <c r="I11" s="33">
        <v>6070.07</v>
      </c>
      <c r="J11" s="43">
        <f>I11-(K11*H11)</f>
        <v>3.6499995985650457E-6</v>
      </c>
      <c r="K11" s="64">
        <f>ROUND(I11/H11,8)</f>
        <v>4.8755582300000002</v>
      </c>
      <c r="L11" s="34">
        <v>668.5</v>
      </c>
      <c r="M11" s="33">
        <v>3414.01</v>
      </c>
      <c r="N11" s="43">
        <f>M11-(O11*L11)</f>
        <v>1.4500028555630706E-7</v>
      </c>
      <c r="O11" s="64">
        <f>ROUND(M11/L11,8)</f>
        <v>5.1069708299999999</v>
      </c>
      <c r="P11" s="32">
        <v>781.49</v>
      </c>
      <c r="Q11" s="33">
        <v>3934.58</v>
      </c>
      <c r="R11" s="43">
        <f>Q11-(S11*P11)</f>
        <v>-3.6526002986647654E-6</v>
      </c>
      <c r="S11" s="64">
        <f>ROUND(Q11/P11,8)</f>
        <v>5.0347157400000002</v>
      </c>
      <c r="T11" s="32">
        <v>731</v>
      </c>
      <c r="U11" s="33">
        <v>3701.96</v>
      </c>
      <c r="V11" s="43">
        <f>U11-(W11*T11)</f>
        <v>-2.8699996619252488E-6</v>
      </c>
      <c r="W11" s="64">
        <f>ROUND(U11/T11,8)</f>
        <v>5.0642407699999996</v>
      </c>
      <c r="X11" s="32">
        <v>972.5</v>
      </c>
      <c r="Y11" s="33">
        <v>4814.6099999999997</v>
      </c>
      <c r="Z11" s="43">
        <f>Y11-(AA11*X11)</f>
        <v>3.9500000639236532E-6</v>
      </c>
      <c r="AA11" s="64">
        <f>ROUND(Y11/X11,8)</f>
        <v>4.9507557799999997</v>
      </c>
      <c r="AB11" s="34">
        <v>1166.5</v>
      </c>
      <c r="AC11" s="33">
        <v>5708.4</v>
      </c>
      <c r="AD11" s="43">
        <f>AC11-(AE11*AB11)</f>
        <v>3.8950001908233389E-6</v>
      </c>
      <c r="AE11" s="64">
        <f>ROUND(AC11/AB11,8)</f>
        <v>4.8936133699999997</v>
      </c>
      <c r="AF11" s="34">
        <v>1036.01</v>
      </c>
      <c r="AG11" s="33">
        <v>5107.21</v>
      </c>
      <c r="AH11" s="43">
        <f>AG11-(AI11*AF11)</f>
        <v>-1.7179991118609905E-6</v>
      </c>
      <c r="AI11" s="64">
        <f>ROUND(AG11/AF11,8)</f>
        <v>4.9296917999999996</v>
      </c>
      <c r="AJ11" s="34">
        <v>2141.5</v>
      </c>
      <c r="AK11" s="33">
        <v>10200.43</v>
      </c>
      <c r="AL11" s="43">
        <f>AK11-(AM11*AJ11)</f>
        <v>2.1450014173751697E-6</v>
      </c>
      <c r="AM11" s="64">
        <f>ROUND(AK11/AJ11,8)</f>
        <v>4.7632173699999996</v>
      </c>
      <c r="AN11" s="34">
        <v>2633.51</v>
      </c>
      <c r="AO11" s="33">
        <v>12467.22</v>
      </c>
      <c r="AP11" s="43">
        <f>AO11-(AQ11*AN11)</f>
        <v>-9.8740201792679727E-7</v>
      </c>
      <c r="AQ11" s="64">
        <f>ROUND(AO11/AN11,8)</f>
        <v>4.7340697399999998</v>
      </c>
      <c r="AR11" s="34">
        <v>2789.5</v>
      </c>
      <c r="AS11" s="33">
        <v>13185.9</v>
      </c>
      <c r="AT11" s="43">
        <f>AS11-(AU11*AR11)</f>
        <v>1.679998604231514E-6</v>
      </c>
      <c r="AU11" s="64">
        <f>ROUND(AS11/AR11,8)</f>
        <v>4.7269761600000004</v>
      </c>
      <c r="AV11" s="34">
        <v>966.49</v>
      </c>
      <c r="AW11" s="33">
        <v>4786.91</v>
      </c>
      <c r="AX11" s="43">
        <f>AW11-(AY11*AV11)</f>
        <v>3.6503997762338258E-6</v>
      </c>
      <c r="AY11" s="64">
        <f>ROUND(AW11/AV11,8)</f>
        <v>4.9528810400000003</v>
      </c>
      <c r="AZ11" s="34">
        <f>AV11+AR11+AN11+AJ11+AF11+AB11+X11+T11+P11+L11+H11+D11</f>
        <v>17126.5</v>
      </c>
      <c r="BA11" s="34">
        <f>AW11+AS11+AO11+AK11+AG11+AC11+Y11+U11+Q11+M11+I11+E11</f>
        <v>82914.479999999981</v>
      </c>
      <c r="BB11" s="71">
        <f>AJ11+AF11+AB11+X11+T11+P11+L11+H11+D11</f>
        <v>10737</v>
      </c>
      <c r="BC11" s="72">
        <f>AK11+AG11+AC11+Y11+U11+Q11+M11+I11+E11</f>
        <v>52474.450000000004</v>
      </c>
      <c r="BD11" s="71">
        <f>AV11+AR11+AN11</f>
        <v>6389.5</v>
      </c>
      <c r="BE11" s="161">
        <f>AW11+AS11+AO11</f>
        <v>30440.03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371"/>
      <c r="D12" s="29"/>
      <c r="E12" s="380"/>
      <c r="F12" s="380"/>
      <c r="G12" s="381"/>
      <c r="H12" s="29"/>
      <c r="I12" s="35"/>
      <c r="J12" s="380"/>
      <c r="K12" s="381"/>
      <c r="L12" s="29"/>
      <c r="M12" s="380"/>
      <c r="N12" s="380"/>
      <c r="O12" s="381"/>
      <c r="P12" s="29"/>
      <c r="Q12" s="380"/>
      <c r="R12" s="380"/>
      <c r="S12" s="381"/>
      <c r="T12" s="29"/>
      <c r="U12" s="380"/>
      <c r="V12" s="380"/>
      <c r="W12" s="381"/>
      <c r="X12" s="29"/>
      <c r="Y12" s="380"/>
      <c r="Z12" s="380"/>
      <c r="AA12" s="381"/>
      <c r="AB12" s="29"/>
      <c r="AC12" s="29"/>
      <c r="AD12" s="380"/>
      <c r="AE12" s="381"/>
      <c r="AF12" s="29"/>
      <c r="AG12" s="29"/>
      <c r="AH12" s="380"/>
      <c r="AI12" s="381"/>
      <c r="AJ12" s="29"/>
      <c r="AK12" s="29"/>
      <c r="AL12" s="380"/>
      <c r="AM12" s="381"/>
      <c r="AN12" s="29"/>
      <c r="AO12" s="380"/>
      <c r="AP12" s="380"/>
      <c r="AQ12" s="381"/>
      <c r="AR12" s="29"/>
      <c r="AS12" s="29"/>
      <c r="AT12" s="380"/>
      <c r="AU12" s="381"/>
      <c r="AV12" s="29"/>
      <c r="AW12" s="380"/>
      <c r="AX12" s="380"/>
      <c r="AY12" s="381"/>
      <c r="AZ12" s="70"/>
      <c r="BA12" s="70"/>
    </row>
    <row r="13" spans="1:59" x14ac:dyDescent="0.55000000000000004">
      <c r="A13" s="23">
        <v>1</v>
      </c>
      <c r="B13" s="38" t="s">
        <v>66</v>
      </c>
      <c r="C13" s="374" t="s">
        <v>85</v>
      </c>
      <c r="D13" s="24">
        <v>26331.16</v>
      </c>
      <c r="E13" s="25">
        <v>116503.48</v>
      </c>
      <c r="F13" s="43">
        <f>E13-(G13*D13)</f>
        <v>8.77989805303514E-7</v>
      </c>
      <c r="G13" s="63">
        <f>ROUND(E13/D13,8)</f>
        <v>4.42454795</v>
      </c>
      <c r="H13" s="24">
        <v>25017.5</v>
      </c>
      <c r="I13" s="25">
        <v>113239.76</v>
      </c>
      <c r="J13" s="43">
        <f>I13-(K13*H13)</f>
        <v>1.1675000132527202E-4</v>
      </c>
      <c r="K13" s="63">
        <f>ROUND(I13/H13,8)</f>
        <v>4.5264218999999999</v>
      </c>
      <c r="L13" s="24">
        <v>34547.050000000003</v>
      </c>
      <c r="M13" s="25">
        <v>152796.43</v>
      </c>
      <c r="N13" s="43">
        <f>M13-(O13*L13)</f>
        <v>-1.1114453081972897E-4</v>
      </c>
      <c r="O13" s="63">
        <f>ROUND(M13/L13,8)</f>
        <v>4.4228502900000004</v>
      </c>
      <c r="P13" s="24">
        <v>46118.69</v>
      </c>
      <c r="Q13" s="25">
        <v>207560.06</v>
      </c>
      <c r="R13" s="43">
        <f>Q13-(S13*P13)</f>
        <v>-1.3754511019214988E-4</v>
      </c>
      <c r="S13" s="63">
        <f>ROUND(Q13/P13,8)</f>
        <v>4.50056279</v>
      </c>
      <c r="T13" s="24">
        <v>46092.27</v>
      </c>
      <c r="U13" s="25">
        <v>205192.48</v>
      </c>
      <c r="V13" s="43">
        <f>U13-(W13*T13)</f>
        <v>1.9157203496433794E-4</v>
      </c>
      <c r="W13" s="63">
        <f>ROUND(U13/T13,8)</f>
        <v>4.4517764</v>
      </c>
      <c r="X13" s="24">
        <v>33542.17</v>
      </c>
      <c r="Y13" s="25">
        <v>148811.26999999999</v>
      </c>
      <c r="Z13" s="43">
        <f>Y13-(AA13*X13)</f>
        <v>-1.2650241842493415E-4</v>
      </c>
      <c r="AA13" s="63">
        <f>ROUND(Y13/X13,8)</f>
        <v>4.4365427200000003</v>
      </c>
      <c r="AB13" s="24">
        <v>34212.71</v>
      </c>
      <c r="AC13" s="25">
        <v>154060.92000000001</v>
      </c>
      <c r="AD13" s="43">
        <f>AC13-(AE13*AB13)</f>
        <v>-6.7796674557030201E-5</v>
      </c>
      <c r="AE13" s="63">
        <f>ROUND(AC13/AB13,8)</f>
        <v>4.5030317699999998</v>
      </c>
      <c r="AF13" s="24">
        <v>33578.29</v>
      </c>
      <c r="AG13" s="25">
        <v>147997.70000000001</v>
      </c>
      <c r="AH13" s="43">
        <f>AG13-(AI13*AF13)</f>
        <v>4.1623017750680447E-5</v>
      </c>
      <c r="AI13" s="63">
        <f>ROUND(AG13/AF13,8)</f>
        <v>4.4075413000000001</v>
      </c>
      <c r="AJ13" s="24">
        <v>32502.93</v>
      </c>
      <c r="AK13" s="25">
        <v>146599.57</v>
      </c>
      <c r="AL13" s="43">
        <f>AK13-(AM13*AJ13)</f>
        <v>1.5134591376408935E-4</v>
      </c>
      <c r="AM13" s="63">
        <f>ROUND(AK13/AJ13,8)</f>
        <v>4.5103493700000001</v>
      </c>
      <c r="AN13" s="24">
        <v>39019.660000000003</v>
      </c>
      <c r="AO13" s="25">
        <v>176014.68</v>
      </c>
      <c r="AP13" s="43">
        <f>AO13-(AQ13*AN13)</f>
        <v>-1.8539364100433886E-4</v>
      </c>
      <c r="AQ13" s="63">
        <f>ROUND(AO13/AN13,8)</f>
        <v>4.5109229600000003</v>
      </c>
      <c r="AR13" s="24">
        <v>29656.43</v>
      </c>
      <c r="AS13" s="25">
        <v>135635.45000000001</v>
      </c>
      <c r="AT13" s="43">
        <f>AS13-(AU13*AR13)</f>
        <v>-1.2822798453271389E-4</v>
      </c>
      <c r="AU13" s="63">
        <f>ROUND(AS13/AR13,8)</f>
        <v>4.5735596000000003</v>
      </c>
      <c r="AV13" s="24">
        <v>29772.9</v>
      </c>
      <c r="AW13" s="25">
        <v>130781.25</v>
      </c>
      <c r="AX13" s="43">
        <f>AW13-(AY13*AV13)</f>
        <v>-6.5151005401276052E-5</v>
      </c>
      <c r="AY13" s="63">
        <f>ROUND(AW13/AV13,8)</f>
        <v>4.3926271899999998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374" t="s">
        <v>12</v>
      </c>
      <c r="D14" s="24">
        <v>574</v>
      </c>
      <c r="E14" s="25">
        <v>2753.52</v>
      </c>
      <c r="F14" s="43">
        <f>E14-(G14*D14)</f>
        <v>4.200001058052294E-7</v>
      </c>
      <c r="G14" s="63">
        <f>ROUND(E14/D14,8)</f>
        <v>4.79707317</v>
      </c>
      <c r="H14" s="24">
        <v>501</v>
      </c>
      <c r="I14" s="25">
        <v>2377.11</v>
      </c>
      <c r="J14" s="43">
        <f>I14-(K14*H14)</f>
        <v>-5.3999974625185132E-7</v>
      </c>
      <c r="K14" s="63">
        <f>ROUND(I14/H14,8)</f>
        <v>4.7447305399999999</v>
      </c>
      <c r="L14" s="24">
        <v>612</v>
      </c>
      <c r="M14" s="25">
        <v>2949.46</v>
      </c>
      <c r="N14" s="43">
        <f>M14-(O14*L14)</f>
        <v>3.0400001378438901E-6</v>
      </c>
      <c r="O14" s="63">
        <f>ROUND(M14/L14,8)</f>
        <v>4.81937908</v>
      </c>
      <c r="P14" s="24">
        <v>675</v>
      </c>
      <c r="Q14" s="25">
        <v>3274</v>
      </c>
      <c r="R14" s="43">
        <f>Q14-(S14*P14)</f>
        <v>2.4999962988658808E-7</v>
      </c>
      <c r="S14" s="63">
        <f>ROUND(Q14/P14,8)</f>
        <v>4.8503703700000003</v>
      </c>
      <c r="T14" s="24">
        <v>661</v>
      </c>
      <c r="U14" s="25">
        <v>3202.11</v>
      </c>
      <c r="V14" s="43">
        <f>U14-(W14*T14)</f>
        <v>-2.5099998310906813E-6</v>
      </c>
      <c r="W14" s="63">
        <f>ROUND(U14/T14,8)</f>
        <v>4.8443419099999998</v>
      </c>
      <c r="X14" s="24">
        <v>676</v>
      </c>
      <c r="Y14" s="25">
        <v>3279.44</v>
      </c>
      <c r="Z14" s="43">
        <f>Y14-(AA14*X14)</f>
        <v>2.4000000848900527E-6</v>
      </c>
      <c r="AA14" s="63">
        <f>ROUND(Y14/X14,8)</f>
        <v>4.8512426</v>
      </c>
      <c r="AB14" s="24">
        <v>599</v>
      </c>
      <c r="AC14" s="25">
        <v>2882.42</v>
      </c>
      <c r="AD14" s="43">
        <f>AC14-(AE14*AB14)</f>
        <v>1.4199999895936344E-6</v>
      </c>
      <c r="AE14" s="63">
        <f>ROUND(AC14/AB14,8)</f>
        <v>4.8120534199999998</v>
      </c>
      <c r="AF14" s="24">
        <v>573</v>
      </c>
      <c r="AG14" s="25">
        <v>2748.37</v>
      </c>
      <c r="AH14" s="43">
        <f>AG14-(AI14*AF14)</f>
        <v>1.4800002645642962E-6</v>
      </c>
      <c r="AI14" s="63">
        <f>ROUND(AG14/AF14,8)</f>
        <v>4.7964572399999996</v>
      </c>
      <c r="AJ14" s="24">
        <v>609</v>
      </c>
      <c r="AK14" s="25">
        <v>2933.97</v>
      </c>
      <c r="AL14" s="43">
        <f>AK14-(AM14*AJ14)</f>
        <v>-5.7000033848453313E-7</v>
      </c>
      <c r="AM14" s="63">
        <f>ROUND(AK14/AJ14,8)</f>
        <v>4.8176847299999999</v>
      </c>
      <c r="AN14" s="24">
        <v>579</v>
      </c>
      <c r="AO14" s="25">
        <v>2779.28</v>
      </c>
      <c r="AP14" s="43">
        <f>AO14-(AQ14*AN14)</f>
        <v>-4.3000000005122274E-7</v>
      </c>
      <c r="AQ14" s="63">
        <f>ROUND(AO14/AN14,8)</f>
        <v>4.8001381700000003</v>
      </c>
      <c r="AR14" s="24">
        <v>563</v>
      </c>
      <c r="AS14" s="25">
        <v>2696.79</v>
      </c>
      <c r="AT14" s="43">
        <f>AS14-(AU14*AR14)</f>
        <v>2.2399999579647556E-6</v>
      </c>
      <c r="AU14" s="63">
        <f>ROUND(AS14/AR14,8)</f>
        <v>4.79003552</v>
      </c>
      <c r="AV14" s="24">
        <v>545</v>
      </c>
      <c r="AW14" s="25">
        <v>2603.9699999999998</v>
      </c>
      <c r="AX14" s="43">
        <f>AW14-(AY14*AV14)</f>
        <v>-2.4500000108673703E-6</v>
      </c>
      <c r="AY14" s="63">
        <f>ROUND(AW14/AV14,8)</f>
        <v>4.7779266099999997</v>
      </c>
      <c r="AZ14" s="70"/>
      <c r="BA14" s="70"/>
      <c r="BB14" s="357"/>
    </row>
    <row r="15" spans="1:59" x14ac:dyDescent="0.55000000000000004">
      <c r="A15" s="23">
        <v>3</v>
      </c>
      <c r="B15" s="38" t="s">
        <v>11</v>
      </c>
      <c r="C15" s="374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36.619999999999997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75" t="s">
        <v>284</v>
      </c>
      <c r="D16" s="344">
        <v>5457</v>
      </c>
      <c r="E16" s="345">
        <v>25475.62</v>
      </c>
      <c r="F16" s="346">
        <f>E16-(G16*D16)</f>
        <v>2.1999949240125716E-7</v>
      </c>
      <c r="G16" s="347">
        <f>ROUND(E16/D16,8)</f>
        <v>4.66842954</v>
      </c>
      <c r="H16" s="344">
        <v>4983</v>
      </c>
      <c r="I16" s="345">
        <v>23291.8</v>
      </c>
      <c r="J16" s="346">
        <f>I16-(K16*H16)</f>
        <v>-8.1799989857245237E-6</v>
      </c>
      <c r="K16" s="347">
        <f>ROUND(I16/H16,8)</f>
        <v>4.6742524599999999</v>
      </c>
      <c r="L16" s="344">
        <v>6129</v>
      </c>
      <c r="M16" s="345">
        <v>28571.68</v>
      </c>
      <c r="N16" s="346">
        <f>M16-(O16*L16)</f>
        <v>1.9989998691016808E-5</v>
      </c>
      <c r="O16" s="347">
        <f>ROUND(M16/L16,8)</f>
        <v>4.66171969</v>
      </c>
      <c r="P16" s="344">
        <v>4395</v>
      </c>
      <c r="Q16" s="345">
        <v>20582.77</v>
      </c>
      <c r="R16" s="346">
        <f>Q16-(S16*P16)</f>
        <v>-7.400001777568832E-6</v>
      </c>
      <c r="S16" s="347">
        <f>ROUND(Q16/P16,8)</f>
        <v>4.6832241200000002</v>
      </c>
      <c r="T16" s="344">
        <v>5580</v>
      </c>
      <c r="U16" s="345">
        <v>26042.31</v>
      </c>
      <c r="V16" s="346">
        <f>U16-(W16*T16)</f>
        <v>-2.6999998226528987E-5</v>
      </c>
      <c r="W16" s="347">
        <f>ROUND(U16/T16,8)</f>
        <v>4.6670806499999999</v>
      </c>
      <c r="X16" s="344">
        <v>5119</v>
      </c>
      <c r="Y16" s="345">
        <v>23918.39</v>
      </c>
      <c r="Z16" s="346">
        <f>Y16-(AA16*X16)</f>
        <v>-3.6599994928110391E-6</v>
      </c>
      <c r="AA16" s="347">
        <f>ROUND(Y16/X16,8)</f>
        <v>4.6724731400000001</v>
      </c>
      <c r="AB16" s="425" t="s">
        <v>320</v>
      </c>
      <c r="AC16" s="420"/>
      <c r="AD16" s="421"/>
      <c r="AE16" s="422"/>
      <c r="AF16" s="423"/>
      <c r="AG16" s="420"/>
      <c r="AH16" s="421"/>
      <c r="AI16" s="422"/>
      <c r="AJ16" s="423"/>
      <c r="AK16" s="420"/>
      <c r="AL16" s="424"/>
      <c r="AM16" s="422"/>
      <c r="AN16" s="423"/>
      <c r="AO16" s="420"/>
      <c r="AP16" s="424"/>
      <c r="AQ16" s="422"/>
      <c r="AR16" s="423"/>
      <c r="AS16" s="420"/>
      <c r="AT16" s="424"/>
      <c r="AU16" s="422"/>
      <c r="AV16" s="423"/>
      <c r="AW16" s="420"/>
      <c r="AX16" s="424"/>
      <c r="AY16" s="422"/>
      <c r="AZ16" s="70"/>
      <c r="BA16" s="70"/>
    </row>
    <row r="17" spans="1:59" x14ac:dyDescent="0.55000000000000004">
      <c r="A17" s="26" t="s">
        <v>5</v>
      </c>
      <c r="B17" s="27"/>
      <c r="C17" s="376"/>
      <c r="D17" s="32">
        <f>SUM(D13:D16)</f>
        <v>32362.16</v>
      </c>
      <c r="E17" s="33">
        <f>SUM(E13:E16)</f>
        <v>144768.24</v>
      </c>
      <c r="F17" s="43"/>
      <c r="G17" s="64" t="s">
        <v>42</v>
      </c>
      <c r="H17" s="32">
        <f>SUM(H13:H16)</f>
        <v>30501.5</v>
      </c>
      <c r="I17" s="33">
        <f>SUM(I13:I16)</f>
        <v>138944.28999999998</v>
      </c>
      <c r="J17" s="43"/>
      <c r="K17" s="64" t="s">
        <v>42</v>
      </c>
      <c r="L17" s="32">
        <f>SUM(L13:L16)</f>
        <v>41288.050000000003</v>
      </c>
      <c r="M17" s="33">
        <f>SUM(M13:M16)</f>
        <v>184353.18999999997</v>
      </c>
      <c r="N17" s="43"/>
      <c r="O17" s="64" t="s">
        <v>42</v>
      </c>
      <c r="P17" s="32">
        <f>SUM(P13:P16)</f>
        <v>51188.69</v>
      </c>
      <c r="Q17" s="33">
        <f>SUM(Q13:Q16)</f>
        <v>231452.44999999998</v>
      </c>
      <c r="R17" s="43"/>
      <c r="S17" s="64" t="s">
        <v>42</v>
      </c>
      <c r="T17" s="32">
        <f>SUM(T13:T16)</f>
        <v>52333.27</v>
      </c>
      <c r="U17" s="33">
        <f>SUM(U13:U16)</f>
        <v>234472.52</v>
      </c>
      <c r="V17" s="43"/>
      <c r="W17" s="64" t="s">
        <v>42</v>
      </c>
      <c r="X17" s="32">
        <f>SUM(X13:X16)</f>
        <v>39337.17</v>
      </c>
      <c r="Y17" s="33">
        <f>SUM(Y13:Y16)</f>
        <v>176044.71999999997</v>
      </c>
      <c r="Z17" s="43"/>
      <c r="AA17" s="64" t="s">
        <v>42</v>
      </c>
      <c r="AB17" s="32">
        <f>SUM(AB13:AB16)</f>
        <v>34811.71</v>
      </c>
      <c r="AC17" s="33">
        <f>SUM(AC13:AC16)</f>
        <v>156979.96000000002</v>
      </c>
      <c r="AD17" s="43"/>
      <c r="AE17" s="64" t="s">
        <v>42</v>
      </c>
      <c r="AF17" s="32">
        <f>SUM(AF13:AF16)</f>
        <v>34151.29</v>
      </c>
      <c r="AG17" s="33">
        <f>SUM(AG13:AG16)</f>
        <v>150781.69</v>
      </c>
      <c r="AH17" s="43"/>
      <c r="AI17" s="64" t="s">
        <v>42</v>
      </c>
      <c r="AJ17" s="32">
        <f>SUM(AJ13:AJ16)</f>
        <v>33111.93</v>
      </c>
      <c r="AK17" s="33">
        <f>SUM(AK13:AK16)</f>
        <v>149569.16</v>
      </c>
      <c r="AL17" s="43"/>
      <c r="AM17" s="64" t="s">
        <v>42</v>
      </c>
      <c r="AN17" s="32">
        <f>SUM(AN13:AN16)</f>
        <v>39598.660000000003</v>
      </c>
      <c r="AO17" s="33">
        <f>SUM(AO13:AO16)</f>
        <v>178829.58</v>
      </c>
      <c r="AP17" s="43"/>
      <c r="AQ17" s="64" t="s">
        <v>42</v>
      </c>
      <c r="AR17" s="32">
        <f>SUM(AR13:AR16)</f>
        <v>30219.43</v>
      </c>
      <c r="AS17" s="33">
        <f>SUM(AS13:AS16)</f>
        <v>138367.86000000002</v>
      </c>
      <c r="AT17" s="43"/>
      <c r="AU17" s="64" t="s">
        <v>42</v>
      </c>
      <c r="AV17" s="32">
        <f>SUM(AV13:AV16)</f>
        <v>30317.9</v>
      </c>
      <c r="AW17" s="33">
        <f>SUM(AW13:AW16)</f>
        <v>133420.84</v>
      </c>
      <c r="AX17" s="43"/>
      <c r="AY17" s="64" t="s">
        <v>42</v>
      </c>
      <c r="AZ17" s="34">
        <f>AV17+AR17+AN17+AJ17+AF17+AB17+X17+T17+P17+L17+H17+D17</f>
        <v>449221.76</v>
      </c>
      <c r="BA17" s="34">
        <f>AW17+AS17+AO17+AK17+AG17+AC17+Y17+U17+Q17+M17+I17+E17</f>
        <v>2017984.5</v>
      </c>
      <c r="BB17" s="71">
        <f>AJ17+AF17+AB17+X17+T17+P17+L17+H17+D17</f>
        <v>349085.76999999996</v>
      </c>
      <c r="BC17" s="72">
        <f>AK17+AG17+AC17+Y17+U17+Q17+M17+I17+E17</f>
        <v>1567366.22</v>
      </c>
      <c r="BD17" s="71">
        <f>AV17+AR17+AN17</f>
        <v>100135.99</v>
      </c>
      <c r="BE17" s="161">
        <f>AW17+AS17+AO17</f>
        <v>450618.28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371"/>
      <c r="D18" s="29"/>
      <c r="E18" s="380"/>
      <c r="F18" s="380"/>
      <c r="G18" s="381"/>
      <c r="H18" s="29"/>
      <c r="I18" s="380"/>
      <c r="J18" s="380"/>
      <c r="K18" s="381"/>
      <c r="L18" s="29"/>
      <c r="M18" s="380"/>
      <c r="N18" s="380"/>
      <c r="O18" s="381"/>
      <c r="P18" s="29"/>
      <c r="Q18" s="380"/>
      <c r="R18" s="380"/>
      <c r="S18" s="381"/>
      <c r="T18" s="29"/>
      <c r="U18" s="380"/>
      <c r="V18" s="380"/>
      <c r="W18" s="381"/>
      <c r="X18" s="29"/>
      <c r="Y18" s="380"/>
      <c r="Z18" s="380"/>
      <c r="AA18" s="381"/>
      <c r="AB18" s="29"/>
      <c r="AC18" s="29"/>
      <c r="AD18" s="380"/>
      <c r="AE18" s="381"/>
      <c r="AF18" s="29"/>
      <c r="AG18" s="29"/>
      <c r="AH18" s="380"/>
      <c r="AI18" s="381"/>
      <c r="AJ18" s="29"/>
      <c r="AK18" s="29"/>
      <c r="AL18" s="380"/>
      <c r="AM18" s="381"/>
      <c r="AN18" s="29"/>
      <c r="AO18" s="380"/>
      <c r="AP18" s="380"/>
      <c r="AQ18" s="381"/>
      <c r="AR18" s="29"/>
      <c r="AS18" s="29"/>
      <c r="AT18" s="380"/>
      <c r="AU18" s="381"/>
      <c r="AV18" s="29"/>
      <c r="AW18" s="380"/>
      <c r="AX18" s="380"/>
      <c r="AY18" s="381"/>
      <c r="AZ18" s="70"/>
      <c r="BA18" s="70"/>
    </row>
    <row r="19" spans="1:59" x14ac:dyDescent="0.55000000000000004">
      <c r="A19" s="23">
        <v>1</v>
      </c>
      <c r="B19" s="38" t="s">
        <v>83</v>
      </c>
      <c r="C19" s="374" t="s">
        <v>71</v>
      </c>
      <c r="D19" s="24">
        <v>3152</v>
      </c>
      <c r="E19" s="25">
        <v>14856.01</v>
      </c>
      <c r="F19" s="43">
        <f>E19-(G19*D19)</f>
        <v>6.7200016928836703E-6</v>
      </c>
      <c r="G19" s="63">
        <f>ROUND(E19/D19,8)</f>
        <v>4.7132011399999998</v>
      </c>
      <c r="H19" s="24">
        <v>3500</v>
      </c>
      <c r="I19" s="25">
        <v>16459.32</v>
      </c>
      <c r="J19" s="43">
        <f>I19-(K19*H19)</f>
        <v>-9.9999997473787516E-6</v>
      </c>
      <c r="K19" s="63">
        <f>ROUND(I19/H19,8)</f>
        <v>4.7026628600000002</v>
      </c>
      <c r="L19" s="24">
        <v>5444</v>
      </c>
      <c r="M19" s="25">
        <v>25415.73</v>
      </c>
      <c r="N19" s="43">
        <f>M19-(O19*L19)</f>
        <v>2.3960001271916553E-5</v>
      </c>
      <c r="O19" s="63">
        <f>ROUND(M19/L19,8)</f>
        <v>4.66857641</v>
      </c>
      <c r="P19" s="24">
        <v>6424</v>
      </c>
      <c r="Q19" s="25">
        <v>29930.78</v>
      </c>
      <c r="R19" s="43">
        <f>Q19-(S19*P19)</f>
        <v>-7.9199999163392931E-6</v>
      </c>
      <c r="S19" s="63">
        <f>ROUND(Q19/P19,8)</f>
        <v>4.6592123299999999</v>
      </c>
      <c r="T19" s="24">
        <v>8496</v>
      </c>
      <c r="U19" s="25">
        <v>39476.92</v>
      </c>
      <c r="V19" s="43">
        <f>U19-(W19*T19)</f>
        <v>1.5519995940849185E-5</v>
      </c>
      <c r="W19" s="63">
        <f>ROUND(U19/T19,8)</f>
        <v>4.6465301300000004</v>
      </c>
      <c r="X19" s="24">
        <v>8684</v>
      </c>
      <c r="Y19" s="25">
        <v>40343.08</v>
      </c>
      <c r="Z19" s="43">
        <f>Y19-(AA19*X19)</f>
        <v>3.5600023693405092E-6</v>
      </c>
      <c r="AA19" s="63">
        <f>ROUND(Y19/X19,8)</f>
        <v>4.6456794099999996</v>
      </c>
      <c r="AB19" s="24">
        <v>8216</v>
      </c>
      <c r="AC19" s="25">
        <v>38186.9</v>
      </c>
      <c r="AD19" s="43">
        <f>AC19-(AE19*AB19)</f>
        <v>-2.1599989850074053E-6</v>
      </c>
      <c r="AE19" s="63">
        <f>ROUND(AC19/AB19,8)</f>
        <v>4.6478700100000001</v>
      </c>
      <c r="AF19" s="24">
        <v>5584</v>
      </c>
      <c r="AG19" s="25">
        <v>26060.74</v>
      </c>
      <c r="AH19" s="43">
        <f>AG19-(AI19*AF19)</f>
        <v>-2.4479999410687014E-5</v>
      </c>
      <c r="AI19" s="63">
        <f>ROUND(AG19/AF19,8)</f>
        <v>4.66703797</v>
      </c>
      <c r="AJ19" s="24">
        <v>2900</v>
      </c>
      <c r="AK19" s="25">
        <v>13694.99</v>
      </c>
      <c r="AL19" s="43">
        <f>AK19-(AM19*AJ19)</f>
        <v>1.4000001101521775E-5</v>
      </c>
      <c r="AM19" s="63">
        <f>ROUND(AK19/AJ19,8)</f>
        <v>4.7224103399999997</v>
      </c>
      <c r="AN19" s="24">
        <v>3176</v>
      </c>
      <c r="AO19" s="25">
        <v>14966.59</v>
      </c>
      <c r="AP19" s="43">
        <f>AO19-(AQ19*AN19)</f>
        <v>9.3599992396775633E-6</v>
      </c>
      <c r="AQ19" s="63">
        <f>ROUND(AO19/AN19,8)</f>
        <v>4.7124023900000003</v>
      </c>
      <c r="AR19" s="24">
        <v>2116</v>
      </c>
      <c r="AS19" s="25">
        <v>10082.94</v>
      </c>
      <c r="AT19" s="43">
        <f>AS19-(AU19*AR19)</f>
        <v>-4.3199997890042141E-6</v>
      </c>
      <c r="AU19" s="63">
        <f>ROUND(AS19/AR19,8)</f>
        <v>4.7650945199999999</v>
      </c>
      <c r="AV19" s="24">
        <v>2732</v>
      </c>
      <c r="AW19" s="25">
        <v>12920.99</v>
      </c>
      <c r="AX19" s="43">
        <f>AW19-(AY19*AV19)</f>
        <v>-1.1279998943791725E-5</v>
      </c>
      <c r="AY19" s="63">
        <f>ROUND(AW19/AV19,8)</f>
        <v>4.7294985399999998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374" t="s">
        <v>72</v>
      </c>
      <c r="D20" s="24">
        <v>19371.84</v>
      </c>
      <c r="E20" s="25">
        <v>91160.91</v>
      </c>
      <c r="F20" s="43">
        <f>E20-(G20*D20)</f>
        <v>8.1916805356740952E-5</v>
      </c>
      <c r="G20" s="63">
        <f>ROUND(E20/D20,8)</f>
        <v>4.7058467300000002</v>
      </c>
      <c r="H20" s="24">
        <v>17599.5</v>
      </c>
      <c r="I20" s="25">
        <v>86934.93</v>
      </c>
      <c r="J20" s="43">
        <f>I20-(K20*H20)</f>
        <v>-1.1505020665936172E-5</v>
      </c>
      <c r="K20" s="63">
        <f>ROUND(I20/H20,8)</f>
        <v>4.9396249900000004</v>
      </c>
      <c r="L20" s="24">
        <v>15663.94</v>
      </c>
      <c r="M20" s="25">
        <v>73842.12</v>
      </c>
      <c r="N20" s="43">
        <f>M20-(O20*L20)</f>
        <v>1.1556199751794338E-5</v>
      </c>
      <c r="O20" s="63">
        <f>ROUND(M20/L20,8)</f>
        <v>4.7141472699999998</v>
      </c>
      <c r="P20" s="24">
        <v>14336.31</v>
      </c>
      <c r="Q20" s="25">
        <v>69369.59</v>
      </c>
      <c r="R20" s="43">
        <f>Q20-(S20*P20)</f>
        <v>-5.8087593060918152E-5</v>
      </c>
      <c r="S20" s="63">
        <f>ROUND(Q20/P20,8)</f>
        <v>4.8387339599999999</v>
      </c>
      <c r="T20" s="24">
        <v>13327.73</v>
      </c>
      <c r="U20" s="25">
        <v>65940.88</v>
      </c>
      <c r="V20" s="43">
        <f>U20-(W20*T20)</f>
        <v>-2.7782487450167537E-5</v>
      </c>
      <c r="W20" s="63">
        <f>ROUND(U20/T20,8)</f>
        <v>4.9476452499999999</v>
      </c>
      <c r="X20" s="24">
        <v>7171.83</v>
      </c>
      <c r="Y20" s="25">
        <v>37278.49</v>
      </c>
      <c r="Z20" s="43">
        <f>Y20-(AA20*X20)</f>
        <v>-1.2093805707991123E-5</v>
      </c>
      <c r="AA20" s="63">
        <f>ROUND(Y20/X20,8)</f>
        <v>5.1979048600000004</v>
      </c>
      <c r="AB20" s="24">
        <v>14682.29</v>
      </c>
      <c r="AC20" s="25">
        <v>72515.67</v>
      </c>
      <c r="AD20" s="43">
        <f>AC20-(AE20*AB20)</f>
        <v>2.0606792531907558E-5</v>
      </c>
      <c r="AE20" s="63">
        <f>ROUND(AC20/AB20,8)</f>
        <v>4.9389890799999998</v>
      </c>
      <c r="AF20" s="24">
        <v>12959.71</v>
      </c>
      <c r="AG20" s="25">
        <v>62575.24</v>
      </c>
      <c r="AH20" s="43">
        <f>AG20-(AI20*AF20)</f>
        <v>4.7293404350057244E-5</v>
      </c>
      <c r="AI20" s="63">
        <f>ROUND(AG20/AF20,8)</f>
        <v>4.82844446</v>
      </c>
      <c r="AJ20" s="24">
        <v>12927.07</v>
      </c>
      <c r="AK20" s="25">
        <v>63173.8</v>
      </c>
      <c r="AL20" s="43">
        <f>AK20-(AM20*AJ20)</f>
        <v>4.6683999244123697E-5</v>
      </c>
      <c r="AM20" s="63">
        <f>ROUND(AK20/AJ20,8)</f>
        <v>4.8869388000000002</v>
      </c>
      <c r="AN20" s="24">
        <v>13746.34</v>
      </c>
      <c r="AO20" s="25">
        <v>64197.39</v>
      </c>
      <c r="AP20" s="43">
        <f>AO20-(AQ20*AN20)</f>
        <v>-2.2228006855584681E-5</v>
      </c>
      <c r="AQ20" s="63">
        <f>ROUND(AO20/AN20,8)</f>
        <v>4.6701442000000002</v>
      </c>
      <c r="AR20" s="24">
        <v>10800.57</v>
      </c>
      <c r="AS20" s="25">
        <v>54201.94</v>
      </c>
      <c r="AT20" s="43">
        <f>AS20-(AU20*AR20)</f>
        <v>-3.8975296774879098E-5</v>
      </c>
      <c r="AU20" s="63">
        <f>ROUND(AS20/AR20,8)</f>
        <v>5.0184332899999999</v>
      </c>
      <c r="AV20" s="24">
        <v>9583.1</v>
      </c>
      <c r="AW20" s="25">
        <v>45725.42</v>
      </c>
      <c r="AX20" s="43">
        <f>AW20-(AY20*AV20)</f>
        <v>-1.2484997569117695E-5</v>
      </c>
      <c r="AY20" s="63">
        <f>ROUND(AW20/AV20,8)</f>
        <v>4.7714643499999996</v>
      </c>
      <c r="AZ20" s="70"/>
      <c r="BA20" s="70"/>
    </row>
    <row r="21" spans="1:59" x14ac:dyDescent="0.55000000000000004">
      <c r="A21" s="26" t="s">
        <v>5</v>
      </c>
      <c r="B21" s="27"/>
      <c r="C21" s="376"/>
      <c r="D21" s="32">
        <f>SUM(D19:D20)</f>
        <v>22523.84</v>
      </c>
      <c r="E21" s="33">
        <f>SUM(E19:E20)</f>
        <v>106016.92</v>
      </c>
      <c r="F21" s="43"/>
      <c r="G21" s="64" t="s">
        <v>42</v>
      </c>
      <c r="H21" s="32">
        <f>SUM(H19:H20)</f>
        <v>21099.5</v>
      </c>
      <c r="I21" s="33">
        <f>SUM(I19:I20)</f>
        <v>103394.25</v>
      </c>
      <c r="J21" s="43"/>
      <c r="K21" s="64" t="s">
        <v>42</v>
      </c>
      <c r="L21" s="32">
        <f>SUM(L19:L20)</f>
        <v>21107.940000000002</v>
      </c>
      <c r="M21" s="33">
        <f>SUM(M19:M20)</f>
        <v>99257.849999999991</v>
      </c>
      <c r="N21" s="43"/>
      <c r="O21" s="64" t="s">
        <v>42</v>
      </c>
      <c r="P21" s="32">
        <f>SUM(P19:P20)</f>
        <v>20760.309999999998</v>
      </c>
      <c r="Q21" s="33">
        <f>SUM(Q19:Q20)</f>
        <v>99300.37</v>
      </c>
      <c r="R21" s="43"/>
      <c r="S21" s="64" t="s">
        <v>42</v>
      </c>
      <c r="T21" s="32">
        <f>SUM(T19:T20)</f>
        <v>21823.73</v>
      </c>
      <c r="U21" s="33">
        <f>SUM(U19:U20)</f>
        <v>105417.8</v>
      </c>
      <c r="V21" s="43"/>
      <c r="W21" s="64" t="s">
        <v>42</v>
      </c>
      <c r="X21" s="32">
        <f>SUM(X19:X20)</f>
        <v>15855.83</v>
      </c>
      <c r="Y21" s="33">
        <f>SUM(Y19:Y20)</f>
        <v>77621.570000000007</v>
      </c>
      <c r="Z21" s="43"/>
      <c r="AA21" s="64" t="s">
        <v>42</v>
      </c>
      <c r="AB21" s="32">
        <f>SUM(AB19:AB20)</f>
        <v>22898.29</v>
      </c>
      <c r="AC21" s="33">
        <f>SUM(AC19:AC20)</f>
        <v>110702.57</v>
      </c>
      <c r="AD21" s="43"/>
      <c r="AE21" s="64" t="s">
        <v>42</v>
      </c>
      <c r="AF21" s="32">
        <f>SUM(AF19:AF20)</f>
        <v>18543.71</v>
      </c>
      <c r="AG21" s="33">
        <f>SUM(AG19:AG20)</f>
        <v>88635.98</v>
      </c>
      <c r="AH21" s="43"/>
      <c r="AI21" s="64" t="s">
        <v>42</v>
      </c>
      <c r="AJ21" s="32">
        <f>SUM(AJ19:AJ20)</f>
        <v>15827.07</v>
      </c>
      <c r="AK21" s="33">
        <f>SUM(AK19:AK20)</f>
        <v>76868.790000000008</v>
      </c>
      <c r="AL21" s="43"/>
      <c r="AM21" s="64" t="s">
        <v>42</v>
      </c>
      <c r="AN21" s="32">
        <f>SUM(AN19:AN20)</f>
        <v>16922.34</v>
      </c>
      <c r="AO21" s="33">
        <f>SUM(AO19:AO20)</f>
        <v>79163.98</v>
      </c>
      <c r="AP21" s="43"/>
      <c r="AQ21" s="64" t="s">
        <v>42</v>
      </c>
      <c r="AR21" s="32">
        <f>SUM(AR19:AR20)</f>
        <v>12916.57</v>
      </c>
      <c r="AS21" s="33">
        <f>SUM(AS19:AS20)</f>
        <v>64284.880000000005</v>
      </c>
      <c r="AT21" s="43"/>
      <c r="AU21" s="64" t="s">
        <v>42</v>
      </c>
      <c r="AV21" s="32">
        <f>SUM(AV19:AV20)</f>
        <v>12315.1</v>
      </c>
      <c r="AW21" s="33">
        <f>SUM(AW19:AW20)</f>
        <v>58646.409999999996</v>
      </c>
      <c r="AX21" s="43"/>
      <c r="AY21" s="64" t="s">
        <v>42</v>
      </c>
      <c r="AZ21" s="34">
        <f>AV21+AR21+AN21+AJ21+AF21+AB21+X21+T21+P21+L21+H21+D21</f>
        <v>222594.22999999998</v>
      </c>
      <c r="BA21" s="34">
        <f>AW21+AS21+AO21+AK21+AG21+AC21+Y21+U21+Q21+M21+I21+E21</f>
        <v>1069311.3700000001</v>
      </c>
      <c r="BB21" s="71">
        <f>AJ21+AF21+AB21+X21+T21+P21+L21+H21+D21</f>
        <v>180440.22</v>
      </c>
      <c r="BC21" s="72">
        <f>AK21+AG21+AC21+Y21+U21+Q21+M21+I21+E21</f>
        <v>867216.10000000009</v>
      </c>
      <c r="BD21" s="71">
        <f>AV21+AR21+AN21</f>
        <v>42154.009999999995</v>
      </c>
      <c r="BE21" s="161">
        <f>AW21+AS21+AO21</f>
        <v>202095.27000000002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371"/>
      <c r="D22" s="29"/>
      <c r="E22" s="380"/>
      <c r="F22" s="380"/>
      <c r="G22" s="381"/>
      <c r="H22" s="29"/>
      <c r="I22" s="380"/>
      <c r="J22" s="380"/>
      <c r="K22" s="381"/>
      <c r="L22" s="29"/>
      <c r="M22" s="380"/>
      <c r="N22" s="380"/>
      <c r="O22" s="381"/>
      <c r="P22" s="29"/>
      <c r="Q22" s="380"/>
      <c r="R22" s="380"/>
      <c r="S22" s="381"/>
      <c r="T22" s="29"/>
      <c r="U22" s="380"/>
      <c r="V22" s="380"/>
      <c r="W22" s="381"/>
      <c r="X22" s="29"/>
      <c r="Y22" s="380"/>
      <c r="Z22" s="380"/>
      <c r="AA22" s="381"/>
      <c r="AB22" s="29"/>
      <c r="AC22" s="360"/>
      <c r="AD22" s="380"/>
      <c r="AE22" s="381"/>
      <c r="AF22" s="29"/>
      <c r="AG22" s="360"/>
      <c r="AH22" s="380"/>
      <c r="AI22" s="381"/>
      <c r="AJ22" s="29"/>
      <c r="AK22" s="360"/>
      <c r="AL22" s="380"/>
      <c r="AM22" s="381"/>
      <c r="AN22" s="29"/>
      <c r="AO22" s="380"/>
      <c r="AP22" s="380"/>
      <c r="AQ22" s="381"/>
      <c r="AR22" s="29"/>
      <c r="AS22" s="360"/>
      <c r="AT22" s="380"/>
      <c r="AU22" s="381"/>
      <c r="AV22" s="29"/>
      <c r="AW22" s="380"/>
      <c r="AX22" s="380"/>
      <c r="AY22" s="381"/>
      <c r="AZ22" s="70"/>
      <c r="BA22" s="70"/>
    </row>
    <row r="23" spans="1:59" s="235" customFormat="1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5"/>
      <c r="AP23" s="363"/>
      <c r="AQ23" s="404"/>
      <c r="AR23" s="363"/>
      <c r="AS23" s="363"/>
      <c r="AT23" s="363"/>
      <c r="AU23" s="404"/>
      <c r="AV23" s="363"/>
      <c r="AW23" s="35"/>
      <c r="AX23" s="363"/>
      <c r="AY23" s="404"/>
      <c r="AZ23" s="405"/>
      <c r="BA23" s="405"/>
      <c r="BB23" s="406"/>
      <c r="BC23" s="407"/>
      <c r="BD23" s="406"/>
      <c r="BE23" s="407"/>
      <c r="BF23" s="408"/>
      <c r="BG23" s="408"/>
    </row>
    <row r="24" spans="1:59" x14ac:dyDescent="0.55000000000000004">
      <c r="A24" s="28" t="s">
        <v>48</v>
      </c>
      <c r="B24" s="22"/>
      <c r="C24" s="371"/>
      <c r="D24" s="29"/>
      <c r="E24" s="380"/>
      <c r="F24" s="380"/>
      <c r="G24" s="381"/>
      <c r="H24" s="29"/>
      <c r="I24" s="380"/>
      <c r="J24" s="380"/>
      <c r="K24" s="381"/>
      <c r="L24" s="29"/>
      <c r="M24" s="380"/>
      <c r="N24" s="380"/>
      <c r="O24" s="381"/>
      <c r="P24" s="29"/>
      <c r="Q24" s="380"/>
      <c r="R24" s="380"/>
      <c r="S24" s="381"/>
      <c r="T24" s="29"/>
      <c r="U24" s="380"/>
      <c r="V24" s="380"/>
      <c r="W24" s="381"/>
      <c r="X24" s="29"/>
      <c r="Y24" s="380"/>
      <c r="Z24" s="380"/>
      <c r="AA24" s="381"/>
      <c r="AB24" s="29"/>
      <c r="AC24" s="29"/>
      <c r="AD24" s="380"/>
      <c r="AE24" s="381"/>
      <c r="AF24" s="29"/>
      <c r="AG24" s="29"/>
      <c r="AH24" s="380"/>
      <c r="AI24" s="381"/>
      <c r="AJ24" s="29"/>
      <c r="AK24" s="29"/>
      <c r="AL24" s="380"/>
      <c r="AM24" s="381"/>
      <c r="AN24" s="29"/>
      <c r="AO24" s="380"/>
      <c r="AP24" s="380"/>
      <c r="AQ24" s="381"/>
      <c r="AR24" s="29"/>
      <c r="AS24" s="29"/>
      <c r="AT24" s="380"/>
      <c r="AU24" s="381"/>
      <c r="AV24" s="29"/>
      <c r="AW24" s="380"/>
      <c r="AX24" s="380"/>
      <c r="AY24" s="381"/>
      <c r="AZ24" s="70"/>
      <c r="BA24" s="70"/>
    </row>
    <row r="25" spans="1:59" x14ac:dyDescent="0.55000000000000004">
      <c r="A25" s="30">
        <v>1</v>
      </c>
      <c r="B25" s="31" t="s">
        <v>48</v>
      </c>
      <c r="C25" s="372" t="s">
        <v>22</v>
      </c>
      <c r="D25" s="32">
        <v>12362.4</v>
      </c>
      <c r="E25" s="33">
        <v>65842.63</v>
      </c>
      <c r="F25" s="43">
        <f>E25-(G25*D25)</f>
        <v>2.6944006094709039E-5</v>
      </c>
      <c r="G25" s="64">
        <f>ROUND(E25/D25,8)</f>
        <v>5.3260394399999997</v>
      </c>
      <c r="H25" s="34">
        <v>14390.97</v>
      </c>
      <c r="I25" s="33">
        <v>77287.31</v>
      </c>
      <c r="J25" s="43">
        <f>I25-(K25*H25)</f>
        <v>4.2982399463653564E-5</v>
      </c>
      <c r="K25" s="64">
        <f>ROUND(I25/H25,8)</f>
        <v>5.3705420799999999</v>
      </c>
      <c r="L25" s="34">
        <v>16934.45</v>
      </c>
      <c r="M25" s="33">
        <v>86672.43</v>
      </c>
      <c r="N25" s="43">
        <f>M25-(O25*L25)</f>
        <v>-4.7606008592993021E-5</v>
      </c>
      <c r="O25" s="64">
        <f>ROUND(M25/L25,8)</f>
        <v>5.1181130799999996</v>
      </c>
      <c r="P25" s="32">
        <v>19078.89</v>
      </c>
      <c r="Q25" s="33">
        <v>94881.57</v>
      </c>
      <c r="R25" s="43">
        <f>Q25-(S25*P25)</f>
        <v>5.6502307415939867E-5</v>
      </c>
      <c r="S25" s="64">
        <f>ROUND(Q25/P25,8)</f>
        <v>4.9731179299999999</v>
      </c>
      <c r="T25" s="34">
        <v>8949.07</v>
      </c>
      <c r="U25" s="33">
        <v>50891.73</v>
      </c>
      <c r="V25" s="43">
        <f>U25-(W25*T25)</f>
        <v>-3.2501797250006348E-5</v>
      </c>
      <c r="W25" s="64">
        <f>ROUND(U25/T25,8)</f>
        <v>5.6868177400000004</v>
      </c>
      <c r="X25" s="34">
        <v>2474.9299999999998</v>
      </c>
      <c r="Y25" s="33">
        <v>23382.05</v>
      </c>
      <c r="Z25" s="43">
        <f>Y25-(AA25*X25)</f>
        <v>7.4591007432900369E-6</v>
      </c>
      <c r="AA25" s="64">
        <f>ROUND(Y25/X25,8)</f>
        <v>9.4475601299999994</v>
      </c>
      <c r="AB25" s="34">
        <v>9944.6</v>
      </c>
      <c r="AC25" s="33">
        <v>53592.12</v>
      </c>
      <c r="AD25" s="43">
        <f>AC25-(AE25*AB25)</f>
        <v>3.562200436135754E-5</v>
      </c>
      <c r="AE25" s="64">
        <f>ROUND(AC25/AB25,8)</f>
        <v>5.3890674299999999</v>
      </c>
      <c r="AF25" s="34">
        <v>2023.69</v>
      </c>
      <c r="AG25" s="33">
        <v>21262.26</v>
      </c>
      <c r="AH25" s="43">
        <f>AG25-(AI25*AF25)</f>
        <v>8.9409004431217909E-6</v>
      </c>
      <c r="AI25" s="64">
        <f>ROUND(AG25/AF25,8)</f>
        <v>10.506678389999999</v>
      </c>
      <c r="AJ25" s="34">
        <v>1281.1199999999999</v>
      </c>
      <c r="AK25" s="33">
        <v>18002.04</v>
      </c>
      <c r="AL25" s="43">
        <f>AK25-(AM25*AJ25)</f>
        <v>-4.6415989345405251E-6</v>
      </c>
      <c r="AM25" s="64">
        <f>ROUND(AK25/AJ25,8)</f>
        <v>14.05179843</v>
      </c>
      <c r="AN25" s="34">
        <v>1450.02</v>
      </c>
      <c r="AO25" s="33">
        <v>18418.88</v>
      </c>
      <c r="AP25" s="43">
        <f>AO25-(AQ25*AN25)</f>
        <v>-7.0131973188836128E-6</v>
      </c>
      <c r="AQ25" s="64">
        <f>ROUND(AO25/AN25,8)</f>
        <v>12.70250066</v>
      </c>
      <c r="AR25" s="34">
        <v>3209.33</v>
      </c>
      <c r="AS25" s="33">
        <v>26131.03</v>
      </c>
      <c r="AT25" s="43">
        <f>AS25-(AU25*AR25)</f>
        <v>6.3574989326298237E-6</v>
      </c>
      <c r="AU25" s="64">
        <f>ROUND(AS25/AR25,8)</f>
        <v>8.1422072500000002</v>
      </c>
      <c r="AV25" s="34">
        <v>2945.76</v>
      </c>
      <c r="AW25" s="33">
        <v>25618.33</v>
      </c>
      <c r="AX25" s="43">
        <f>AW25-(AY25*AV25)</f>
        <v>1.4689598174300045E-5</v>
      </c>
      <c r="AY25" s="64">
        <f>ROUND(AW25/AV25,8)</f>
        <v>8.6966792900000005</v>
      </c>
      <c r="AZ25" s="34">
        <f>AV25+AR25+AN25+AJ25+AF25+AB25+X25+T25+P25+L25+H25+D25</f>
        <v>95045.23</v>
      </c>
      <c r="BA25" s="34">
        <f>AW25+AS25+AO25+AK25+AG25+AC25+Y25+U25+Q25+M25+I25+E25</f>
        <v>561982.38</v>
      </c>
      <c r="BB25" s="71">
        <f>AJ25+AF25+AB25+X25+T25+P25+L25+H25+D25</f>
        <v>87440.12</v>
      </c>
      <c r="BC25" s="72">
        <f>AK25+AG25+AC25+Y25+U25+Q25+M25+I25+E25</f>
        <v>491814.14</v>
      </c>
      <c r="BD25" s="71">
        <f>AV25+AR25+AN25</f>
        <v>7605.1100000000006</v>
      </c>
      <c r="BE25" s="161">
        <f>AW25+AS25+AO25</f>
        <v>70168.240000000005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371"/>
      <c r="D26" s="29"/>
      <c r="E26" s="380"/>
      <c r="F26" s="380"/>
      <c r="G26" s="381"/>
      <c r="H26" s="29"/>
      <c r="I26" s="35"/>
      <c r="J26" s="380"/>
      <c r="K26" s="381"/>
      <c r="L26" s="29"/>
      <c r="M26" s="380"/>
      <c r="N26" s="380"/>
      <c r="O26" s="381"/>
      <c r="P26" s="29"/>
      <c r="Q26" s="380"/>
      <c r="R26" s="380"/>
      <c r="S26" s="381"/>
      <c r="T26" s="29"/>
      <c r="U26" s="380"/>
      <c r="V26" s="380"/>
      <c r="W26" s="381"/>
      <c r="X26" s="29"/>
      <c r="Y26" s="380"/>
      <c r="Z26" s="380"/>
      <c r="AA26" s="381"/>
      <c r="AB26" s="29"/>
      <c r="AC26" s="29"/>
      <c r="AD26" s="380"/>
      <c r="AE26" s="381"/>
      <c r="AF26" s="29"/>
      <c r="AG26" s="29"/>
      <c r="AH26" s="380"/>
      <c r="AI26" s="381"/>
      <c r="AJ26" s="29"/>
      <c r="AK26" s="29"/>
      <c r="AL26" s="380"/>
      <c r="AM26" s="381"/>
      <c r="AN26" s="29"/>
      <c r="AO26" s="380"/>
      <c r="AP26" s="380"/>
      <c r="AQ26" s="381"/>
      <c r="AR26" s="29"/>
      <c r="AS26" s="29"/>
      <c r="AT26" s="380"/>
      <c r="AU26" s="381"/>
      <c r="AV26" s="29"/>
      <c r="AW26" s="380"/>
      <c r="AX26" s="380"/>
      <c r="AY26" s="381"/>
      <c r="AZ26" s="70"/>
      <c r="BA26" s="70"/>
    </row>
    <row r="27" spans="1:59" x14ac:dyDescent="0.55000000000000004">
      <c r="A27" s="30">
        <v>1</v>
      </c>
      <c r="B27" s="31" t="s">
        <v>49</v>
      </c>
      <c r="C27" s="372" t="s">
        <v>23</v>
      </c>
      <c r="D27" s="32">
        <v>1249</v>
      </c>
      <c r="E27" s="33">
        <v>6233.97</v>
      </c>
      <c r="F27" s="43">
        <f>E27-(G27*D27)</f>
        <v>-6.0599995777010918E-6</v>
      </c>
      <c r="G27" s="64">
        <f>ROUND(E27/D27,8)</f>
        <v>4.9911689399999997</v>
      </c>
      <c r="H27" s="34">
        <v>1275</v>
      </c>
      <c r="I27" s="33">
        <v>6368.03</v>
      </c>
      <c r="J27" s="43">
        <f>I27-(K27*H27)</f>
        <v>4.2499996197875589E-6</v>
      </c>
      <c r="K27" s="64">
        <f>ROUND(I27/H27,8)</f>
        <v>4.9945333300000003</v>
      </c>
      <c r="L27" s="34">
        <v>479</v>
      </c>
      <c r="M27" s="33">
        <v>2263.67</v>
      </c>
      <c r="N27" s="43">
        <f>M27-(O27*L27)</f>
        <v>2.2300000637187622E-6</v>
      </c>
      <c r="O27" s="64">
        <f>ROUND(M27/L27,8)</f>
        <v>4.72582463</v>
      </c>
      <c r="P27" s="32">
        <v>389</v>
      </c>
      <c r="Q27" s="33">
        <v>1801.95</v>
      </c>
      <c r="R27" s="43">
        <f>Q27-(S27*P27)</f>
        <v>3.0999990485724993E-7</v>
      </c>
      <c r="S27" s="64">
        <f>ROUND(Q27/P27,8)</f>
        <v>4.6322622100000004</v>
      </c>
      <c r="T27" s="34">
        <v>375</v>
      </c>
      <c r="U27" s="33">
        <v>1732.77</v>
      </c>
      <c r="V27" s="43">
        <f>U27-(W27*T27)</f>
        <v>0</v>
      </c>
      <c r="W27" s="64">
        <f>ROUND(U27/T27,8)</f>
        <v>4.6207200000000004</v>
      </c>
      <c r="X27" s="34">
        <v>324</v>
      </c>
      <c r="Y27" s="33">
        <v>1480.7</v>
      </c>
      <c r="Z27" s="43">
        <f>Y27-(AA27*X27)</f>
        <v>-5.1999995775986463E-7</v>
      </c>
      <c r="AA27" s="64">
        <f>ROUND(Y27/X27,8)</f>
        <v>4.5700617299999999</v>
      </c>
      <c r="AB27" s="34">
        <v>292</v>
      </c>
      <c r="AC27" s="33">
        <v>1322.55</v>
      </c>
      <c r="AD27" s="43">
        <f>AC27-(AE27*AB27)</f>
        <v>5.5999976211751346E-7</v>
      </c>
      <c r="AE27" s="64">
        <f>ROUND(AC27/AB27,8)</f>
        <v>4.5292808200000003</v>
      </c>
      <c r="AF27" s="34">
        <v>614</v>
      </c>
      <c r="AG27" s="33">
        <v>2959.75</v>
      </c>
      <c r="AH27" s="43">
        <f>AG27-(AI27*AF27)</f>
        <v>-3.6000028558191843E-7</v>
      </c>
      <c r="AI27" s="64">
        <f>ROUND(AG27/AF27,8)</f>
        <v>4.8204397400000003</v>
      </c>
      <c r="AJ27" s="34">
        <v>349</v>
      </c>
      <c r="AK27" s="33">
        <v>1604.26</v>
      </c>
      <c r="AL27" s="43">
        <f>AK27-(AM27*AJ27)</f>
        <v>1.5200000689219451E-6</v>
      </c>
      <c r="AM27" s="64">
        <f>ROUND(AK27/AJ27,8)</f>
        <v>4.5967335199999999</v>
      </c>
      <c r="AN27" s="34">
        <v>301</v>
      </c>
      <c r="AO27" s="33">
        <v>1367.03</v>
      </c>
      <c r="AP27" s="43">
        <f>AO27-(AQ27*AN27)</f>
        <v>-9.099999260797631E-7</v>
      </c>
      <c r="AQ27" s="64">
        <f>ROUND(AO27/AN27,8)</f>
        <v>4.5416279099999999</v>
      </c>
      <c r="AR27" s="34">
        <v>439</v>
      </c>
      <c r="AS27" s="33">
        <v>2057.52</v>
      </c>
      <c r="AT27" s="43">
        <f>AS27-(AU27*AR27)</f>
        <v>1.3099997886456549E-6</v>
      </c>
      <c r="AU27" s="64">
        <f>ROUND(AS27/AR27,8)</f>
        <v>4.6868337100000002</v>
      </c>
      <c r="AV27" s="34">
        <v>460</v>
      </c>
      <c r="AW27" s="33">
        <v>2165.69</v>
      </c>
      <c r="AX27" s="43">
        <f>AW27-(AY27*AV27)</f>
        <v>-4.000003173132427E-7</v>
      </c>
      <c r="AY27" s="64">
        <f>ROUND(AW27/AV27,8)</f>
        <v>4.7080217400000004</v>
      </c>
      <c r="AZ27" s="34">
        <f>AV27+AR27+AN27+AJ27+AF27+AB27+X27+T27+P27+L27+H27+D27</f>
        <v>6546</v>
      </c>
      <c r="BA27" s="34">
        <f>AW27+AS27+AO27+AK27+AG27+AC27+Y27+U27+Q27+M27+I27+E27</f>
        <v>31357.89</v>
      </c>
      <c r="BB27" s="71">
        <f>AJ27+AF27+AB27+X27+T27+P27+L27+H27+D27</f>
        <v>5346</v>
      </c>
      <c r="BC27" s="72">
        <f>AK27+AG27+AC27+Y27+U27+Q27+M27+I27+E27</f>
        <v>25767.65</v>
      </c>
      <c r="BD27" s="71">
        <f>AV27+AR27+AN27</f>
        <v>1200</v>
      </c>
      <c r="BE27" s="161">
        <f>AW27+AS27+AO27</f>
        <v>5590.24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371"/>
      <c r="D28" s="29"/>
      <c r="E28" s="380"/>
      <c r="F28" s="380"/>
      <c r="G28" s="381"/>
      <c r="H28" s="29"/>
      <c r="I28" s="380"/>
      <c r="J28" s="380"/>
      <c r="K28" s="381"/>
      <c r="L28" s="29"/>
      <c r="M28" s="380"/>
      <c r="N28" s="380"/>
      <c r="O28" s="381"/>
      <c r="P28" s="29"/>
      <c r="Q28" s="380"/>
      <c r="R28" s="380"/>
      <c r="S28" s="381"/>
      <c r="T28" s="29"/>
      <c r="U28" s="380"/>
      <c r="V28" s="380"/>
      <c r="W28" s="381"/>
      <c r="X28" s="29"/>
      <c r="Y28" s="380"/>
      <c r="Z28" s="380"/>
      <c r="AA28" s="381"/>
      <c r="AB28" s="29"/>
      <c r="AC28" s="29"/>
      <c r="AD28" s="380"/>
      <c r="AE28" s="381"/>
      <c r="AF28" s="29"/>
      <c r="AG28" s="29"/>
      <c r="AH28" s="380"/>
      <c r="AI28" s="381"/>
      <c r="AJ28" s="29"/>
      <c r="AK28" s="29"/>
      <c r="AL28" s="380"/>
      <c r="AM28" s="381"/>
      <c r="AN28" s="29"/>
      <c r="AO28" s="380"/>
      <c r="AP28" s="380"/>
      <c r="AQ28" s="381"/>
      <c r="AR28" s="29"/>
      <c r="AS28" s="29"/>
      <c r="AT28" s="380"/>
      <c r="AU28" s="381"/>
      <c r="AV28" s="29"/>
      <c r="AW28" s="380"/>
      <c r="AX28" s="380"/>
      <c r="AY28" s="381"/>
      <c r="AZ28" s="70"/>
      <c r="BA28" s="70"/>
    </row>
    <row r="29" spans="1:59" x14ac:dyDescent="0.55000000000000004">
      <c r="A29" s="23">
        <v>1</v>
      </c>
      <c r="B29" s="38" t="s">
        <v>28</v>
      </c>
      <c r="C29" s="374" t="s">
        <v>29</v>
      </c>
      <c r="D29" s="24">
        <v>9756</v>
      </c>
      <c r="E29" s="25">
        <v>40959.199999999997</v>
      </c>
      <c r="F29" s="43">
        <f>E29-(G29*D29)</f>
        <v>3.511999238980934E-5</v>
      </c>
      <c r="G29" s="63">
        <f>ROUND(E29/D29,8)</f>
        <v>4.1983599800000002</v>
      </c>
      <c r="H29" s="24">
        <v>10380</v>
      </c>
      <c r="I29" s="25">
        <v>44317.53</v>
      </c>
      <c r="J29" s="43">
        <f>I29-(K29*H29)</f>
        <v>7.2000038926489651E-6</v>
      </c>
      <c r="K29" s="63">
        <f>ROUND(I29/H29,8)</f>
        <v>4.2695115599999998</v>
      </c>
      <c r="L29" s="24">
        <v>15408</v>
      </c>
      <c r="M29" s="25">
        <v>65153.21</v>
      </c>
      <c r="N29" s="43">
        <f>M29-(O29*L29)</f>
        <v>3.775999357458204E-5</v>
      </c>
      <c r="O29" s="63">
        <f>ROUND(M29/L29,8)</f>
        <v>4.2285312800000003</v>
      </c>
      <c r="P29" s="24">
        <v>10048</v>
      </c>
      <c r="Q29" s="25">
        <v>42006.11</v>
      </c>
      <c r="R29" s="43">
        <f>Q29-(S29*P29)</f>
        <v>-3.0719995265826583E-5</v>
      </c>
      <c r="S29" s="63">
        <f>ROUND(Q29/P29,8)</f>
        <v>4.1805443899999997</v>
      </c>
      <c r="T29" s="24">
        <v>10800</v>
      </c>
      <c r="U29" s="25">
        <v>45414.6</v>
      </c>
      <c r="V29" s="43">
        <f>U29-(W29*T29)</f>
        <v>-4.8000001697801054E-5</v>
      </c>
      <c r="W29" s="63">
        <f>ROUND(U29/T29,8)</f>
        <v>4.2050555599999999</v>
      </c>
      <c r="X29" s="24">
        <v>11468</v>
      </c>
      <c r="Y29" s="25">
        <v>47631.54</v>
      </c>
      <c r="Z29" s="43">
        <f>Y29-(AA29*X29)</f>
        <v>-5.6560005759820342E-5</v>
      </c>
      <c r="AA29" s="63">
        <f>ROUND(Y29/X29,8)</f>
        <v>4.1534304200000003</v>
      </c>
      <c r="AB29" s="24">
        <v>12932</v>
      </c>
      <c r="AC29" s="25">
        <v>55163.46</v>
      </c>
      <c r="AD29" s="43">
        <f>AC29-(AE29*AB29)</f>
        <v>-2.9679998988285661E-5</v>
      </c>
      <c r="AE29" s="63">
        <f>ROUND(AC29/AB29,8)</f>
        <v>4.2656557399999997</v>
      </c>
      <c r="AF29" s="24">
        <v>12668</v>
      </c>
      <c r="AG29" s="25">
        <v>52258.080000000002</v>
      </c>
      <c r="AH29" s="43">
        <f>AG29-(AI29*AF29)</f>
        <v>3.5119999665766954E-5</v>
      </c>
      <c r="AI29" s="63">
        <f>ROUND(AG29/AF29,8)</f>
        <v>4.1252036600000004</v>
      </c>
      <c r="AJ29" s="24">
        <v>4972</v>
      </c>
      <c r="AK29" s="25">
        <v>22174.83</v>
      </c>
      <c r="AL29" s="43">
        <f>AK29-(AM29*AJ29)</f>
        <v>1.6760001017246395E-5</v>
      </c>
      <c r="AM29" s="63">
        <f>ROUND(AK29/AJ29,8)</f>
        <v>4.4599416700000001</v>
      </c>
      <c r="AN29" s="24">
        <v>5952</v>
      </c>
      <c r="AO29" s="25">
        <v>26847.33</v>
      </c>
      <c r="AP29" s="43">
        <f>AO29-(AQ29*AN29)</f>
        <v>5.7600045693106949E-6</v>
      </c>
      <c r="AQ29" s="63">
        <f>ROUND(AO29/AN29,8)</f>
        <v>4.5106401199999997</v>
      </c>
      <c r="AR29" s="24">
        <v>6368</v>
      </c>
      <c r="AS29" s="25">
        <v>27319.759999999998</v>
      </c>
      <c r="AT29" s="43">
        <f>AS29-(AU29*AR29)</f>
        <v>-2.1759999071946368E-5</v>
      </c>
      <c r="AU29" s="63">
        <f>ROUND(AS29/AR29,8)</f>
        <v>4.2901633199999996</v>
      </c>
      <c r="AV29" s="24">
        <v>3288</v>
      </c>
      <c r="AW29" s="25">
        <v>14308.47</v>
      </c>
      <c r="AX29" s="43">
        <f>AW29-(AY29*AV29)</f>
        <v>8.4000002971151844E-6</v>
      </c>
      <c r="AY29" s="63">
        <f>ROUND(AW29/AV29,8)</f>
        <v>4.3517244499999999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374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76"/>
      <c r="D31" s="32">
        <f>SUM(D29:D30)</f>
        <v>9756</v>
      </c>
      <c r="E31" s="33">
        <f>SUM(E29:E30)</f>
        <v>41293.299999999996</v>
      </c>
      <c r="F31" s="43"/>
      <c r="G31" s="64" t="s">
        <v>42</v>
      </c>
      <c r="H31" s="32">
        <f>SUM(H29:H30)</f>
        <v>10380</v>
      </c>
      <c r="I31" s="33">
        <f>SUM(I29:I30)</f>
        <v>44651.63</v>
      </c>
      <c r="J31" s="43"/>
      <c r="K31" s="64" t="s">
        <v>42</v>
      </c>
      <c r="L31" s="32">
        <f>SUM(L29:L30)</f>
        <v>15408</v>
      </c>
      <c r="M31" s="33">
        <f>SUM(M29:M30)</f>
        <v>65487.31</v>
      </c>
      <c r="N31" s="43"/>
      <c r="O31" s="64" t="s">
        <v>42</v>
      </c>
      <c r="P31" s="32">
        <f>SUM(P29:P30)</f>
        <v>10048</v>
      </c>
      <c r="Q31" s="33">
        <f>SUM(Q29:Q30)</f>
        <v>42340.21</v>
      </c>
      <c r="R31" s="43"/>
      <c r="S31" s="64" t="s">
        <v>42</v>
      </c>
      <c r="T31" s="32">
        <f>SUM(T29:T30)</f>
        <v>10800</v>
      </c>
      <c r="U31" s="33">
        <f>SUM(U29:U30)</f>
        <v>45748.7</v>
      </c>
      <c r="V31" s="43"/>
      <c r="W31" s="64" t="s">
        <v>42</v>
      </c>
      <c r="X31" s="32">
        <f>SUM(X29:X30)</f>
        <v>11468</v>
      </c>
      <c r="Y31" s="33">
        <f>SUM(Y29:Y30)</f>
        <v>47965.64</v>
      </c>
      <c r="Z31" s="43"/>
      <c r="AA31" s="64" t="s">
        <v>42</v>
      </c>
      <c r="AB31" s="32">
        <f>SUM(AB29:AB30)</f>
        <v>12932</v>
      </c>
      <c r="AC31" s="33">
        <f>SUM(AC29:AC30)</f>
        <v>55497.56</v>
      </c>
      <c r="AD31" s="43"/>
      <c r="AE31" s="64" t="s">
        <v>42</v>
      </c>
      <c r="AF31" s="32">
        <f>SUM(AF29:AF30)</f>
        <v>12668</v>
      </c>
      <c r="AG31" s="33">
        <f>SUM(AG29:AG30)</f>
        <v>52592.18</v>
      </c>
      <c r="AH31" s="43"/>
      <c r="AI31" s="64" t="s">
        <v>42</v>
      </c>
      <c r="AJ31" s="32">
        <f>SUM(AJ29:AJ30)</f>
        <v>4972</v>
      </c>
      <c r="AK31" s="33">
        <f>SUM(AK29:AK30)</f>
        <v>22508.93</v>
      </c>
      <c r="AL31" s="43"/>
      <c r="AM31" s="64" t="s">
        <v>42</v>
      </c>
      <c r="AN31" s="32">
        <f>SUM(AN29:AN30)</f>
        <v>5952</v>
      </c>
      <c r="AO31" s="33">
        <f>SUM(AO29:AO30)</f>
        <v>27181.43</v>
      </c>
      <c r="AP31" s="43"/>
      <c r="AQ31" s="64" t="s">
        <v>42</v>
      </c>
      <c r="AR31" s="32">
        <f>SUM(AR29:AR30)</f>
        <v>6368</v>
      </c>
      <c r="AS31" s="33">
        <f>SUM(AS29:AS30)</f>
        <v>27653.859999999997</v>
      </c>
      <c r="AT31" s="43"/>
      <c r="AU31" s="64" t="s">
        <v>42</v>
      </c>
      <c r="AV31" s="32">
        <f>SUM(AV29:AV30)</f>
        <v>3288</v>
      </c>
      <c r="AW31" s="33">
        <f>SUM(AW29:AW30)</f>
        <v>14642.57</v>
      </c>
      <c r="AX31" s="43"/>
      <c r="AY31" s="64" t="s">
        <v>42</v>
      </c>
      <c r="AZ31" s="34">
        <f>AV31+AR31+AN31+AJ31+AF31+AB31+X31+T31+P31+L31+H31+D31</f>
        <v>114040</v>
      </c>
      <c r="BA31" s="34">
        <f>AW31+AS31+AO31+AK31+AG31+AC31+Y31+U31+Q31+M31+I31+E31</f>
        <v>487563.32</v>
      </c>
      <c r="BB31" s="71">
        <f>AJ31+AF31+AB31+X31+T31+P31+L31+H31+D31</f>
        <v>98432</v>
      </c>
      <c r="BC31" s="72">
        <f>AK31+AG31+AC31+Y31+U31+Q31+M31+I31+E31</f>
        <v>418085.46</v>
      </c>
      <c r="BD31" s="71">
        <f>AV31+AR31+AN31</f>
        <v>15608</v>
      </c>
      <c r="BE31" s="161">
        <f>AW31+AS31+AO31</f>
        <v>69477.859999999986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371"/>
      <c r="D32" s="70">
        <f>SUM(D5:D31)</f>
        <v>930426.9</v>
      </c>
      <c r="E32" s="70">
        <f>SUM(E5:E31)</f>
        <v>4019615.4400000004</v>
      </c>
      <c r="F32" s="380"/>
      <c r="G32" s="381"/>
      <c r="H32" s="70">
        <f>SUM(H5:H31)</f>
        <v>959543.97</v>
      </c>
      <c r="I32" s="70">
        <f>SUM(I5:I31)</f>
        <v>4254899.669999999</v>
      </c>
      <c r="J32" s="380"/>
      <c r="K32" s="381"/>
      <c r="L32" s="70">
        <f>SUM(L5:L31)</f>
        <v>1125564.8599999999</v>
      </c>
      <c r="M32" s="70">
        <f>SUM(M5:M31)</f>
        <v>4951907.0199999986</v>
      </c>
      <c r="N32" s="380"/>
      <c r="O32" s="381"/>
      <c r="P32" s="70">
        <f>SUM(P5:P31)</f>
        <v>1044697.38</v>
      </c>
      <c r="Q32" s="70">
        <f>SUM(Q5:Q31)</f>
        <v>4694504.6400000006</v>
      </c>
      <c r="R32" s="380"/>
      <c r="S32" s="381"/>
      <c r="T32" s="70">
        <f>SUM(T5:T31)</f>
        <v>1044736.0599999999</v>
      </c>
      <c r="U32" s="70">
        <f>SUM(U5:U31)</f>
        <v>4624765.3399999989</v>
      </c>
      <c r="V32" s="380"/>
      <c r="W32" s="381"/>
      <c r="X32" s="70">
        <f>SUM(X5:X31)</f>
        <v>962174.43</v>
      </c>
      <c r="Y32" s="70">
        <f>SUM(Y5:Y31)</f>
        <v>4227769.41</v>
      </c>
      <c r="Z32" s="380"/>
      <c r="AA32" s="381"/>
      <c r="AB32" s="70">
        <f>SUM(AB5:AB31)</f>
        <v>1360155.1</v>
      </c>
      <c r="AC32" s="70">
        <f>SUM(AC5:AC31)</f>
        <v>6110795.3799999999</v>
      </c>
      <c r="AD32" s="380"/>
      <c r="AE32" s="381"/>
      <c r="AF32" s="70">
        <f>SUM(AF5:AF31)</f>
        <v>1295063.69</v>
      </c>
      <c r="AG32" s="70">
        <f>SUM(AG5:AG31)</f>
        <v>5714608.0700000012</v>
      </c>
      <c r="AH32" s="380"/>
      <c r="AI32" s="381"/>
      <c r="AJ32" s="70">
        <f>SUM(AJ5:AJ31)</f>
        <v>1225395.6100000001</v>
      </c>
      <c r="AK32" s="70">
        <f>SUM(AK5:AK31)</f>
        <v>5423626.1299999999</v>
      </c>
      <c r="AL32" s="380"/>
      <c r="AM32" s="381"/>
      <c r="AN32" s="70">
        <f>SUM(AN5:AN31)</f>
        <v>1211472.53</v>
      </c>
      <c r="AO32" s="70">
        <f>SUM(AO5:AO31)</f>
        <v>5363500.6399999997</v>
      </c>
      <c r="AP32" s="380"/>
      <c r="AQ32" s="381"/>
      <c r="AR32" s="70">
        <f>SUM(AR5:AR31)</f>
        <v>875943.84</v>
      </c>
      <c r="AS32" s="70">
        <f>SUM(AS5:AS31)</f>
        <v>3883409.9399999995</v>
      </c>
      <c r="AT32" s="380"/>
      <c r="AU32" s="381"/>
      <c r="AV32" s="70">
        <f>SUM(AV5:AV31)</f>
        <v>919194.26</v>
      </c>
      <c r="AW32" s="70">
        <f>SUM(AW5:AW31)</f>
        <v>3753988.6500000008</v>
      </c>
      <c r="AX32" s="380"/>
      <c r="AY32" s="339"/>
      <c r="AZ32" s="70">
        <f>AV32+AR32+AN32+AJ32+AF32+AB32+X32+T32+P32+L32+H32+D32</f>
        <v>12954368.630000001</v>
      </c>
      <c r="BA32" s="70">
        <f>AW32+AS32+AO32+AK32+AG32+AC32+Y32+U32+Q32+M32+I32+E32</f>
        <v>57023390.329999991</v>
      </c>
    </row>
    <row r="33" spans="1:62" x14ac:dyDescent="0.55000000000000004">
      <c r="A33" s="23">
        <v>1</v>
      </c>
      <c r="B33" s="38" t="s">
        <v>31</v>
      </c>
      <c r="C33" s="374" t="s">
        <v>32</v>
      </c>
      <c r="D33" s="24">
        <v>74040</v>
      </c>
      <c r="E33" s="25">
        <v>325405.03000000003</v>
      </c>
      <c r="F33" s="43">
        <f>E33-(G33*D33)</f>
        <v>1.6000063624233007E-5</v>
      </c>
      <c r="G33" s="63">
        <f>ROUND(E33/D33,8)</f>
        <v>4.3949895999999997</v>
      </c>
      <c r="H33" s="24">
        <v>73680</v>
      </c>
      <c r="I33" s="25">
        <v>333140.96999999997</v>
      </c>
      <c r="J33" s="43">
        <f>I33-(K33*H33)</f>
        <v>-1.800000318326056E-4</v>
      </c>
      <c r="K33" s="63">
        <f>ROUND(I33/H33,8)</f>
        <v>4.5214572500000001</v>
      </c>
      <c r="L33" s="24">
        <v>98280</v>
      </c>
      <c r="M33" s="25">
        <v>459836.43</v>
      </c>
      <c r="N33" s="43">
        <f>M33-(O33*L33)</f>
        <v>4.0200003422796726E-4</v>
      </c>
      <c r="O33" s="63">
        <f>ROUND(M33/L33,8)</f>
        <v>4.6788403499999998</v>
      </c>
      <c r="P33" s="24">
        <v>72600</v>
      </c>
      <c r="Q33" s="25">
        <v>343041.15</v>
      </c>
      <c r="R33" s="43">
        <f>Q33-(S33*P33)</f>
        <v>5.4000003729015589E-5</v>
      </c>
      <c r="S33" s="63">
        <f>ROUND(Q33/P33,8)</f>
        <v>4.72508471</v>
      </c>
      <c r="T33" s="24">
        <v>73560</v>
      </c>
      <c r="U33" s="25">
        <v>338771.34</v>
      </c>
      <c r="V33" s="43">
        <f>U33-(W33*T33)</f>
        <v>-1.2839992996305227E-4</v>
      </c>
      <c r="W33" s="63">
        <f>ROUND(U33/T33,8)</f>
        <v>4.6053743899999997</v>
      </c>
      <c r="X33" s="24">
        <v>67920</v>
      </c>
      <c r="Y33" s="25">
        <v>308881.03999999998</v>
      </c>
      <c r="Z33" s="43">
        <f>Y33-(AA33*X33)</f>
        <v>1.5919993165880442E-4</v>
      </c>
      <c r="AA33" s="63">
        <f>ROUND(Y33/X33,8)</f>
        <v>4.5477184900000003</v>
      </c>
      <c r="AB33" s="24">
        <v>102240</v>
      </c>
      <c r="AC33" s="25">
        <v>471907.52</v>
      </c>
      <c r="AD33" s="43">
        <f>AC33-(AE33*AB33)</f>
        <v>1.0880007175728679E-4</v>
      </c>
      <c r="AE33" s="63">
        <f>ROUND(AC33/AB33,8)</f>
        <v>4.6156838799999997</v>
      </c>
      <c r="AF33" s="24">
        <v>99240</v>
      </c>
      <c r="AG33" s="25">
        <v>452403.89</v>
      </c>
      <c r="AH33" s="43">
        <f>AG33-(AI33*AF33)</f>
        <v>-4.6840001596137881E-4</v>
      </c>
      <c r="AI33" s="63">
        <f>ROUND(AG33/AF33,8)</f>
        <v>4.5586849100000002</v>
      </c>
      <c r="AJ33" s="24">
        <v>96480</v>
      </c>
      <c r="AK33" s="25">
        <v>448984.25</v>
      </c>
      <c r="AL33" s="43">
        <f>AK33-(AM33*AJ33)</f>
        <v>-4.0959997568279505E-4</v>
      </c>
      <c r="AM33" s="63">
        <f>ROUND(AK33/AJ33,8)</f>
        <v>4.6536510199999999</v>
      </c>
      <c r="AN33" s="24">
        <v>95400</v>
      </c>
      <c r="AO33" s="25">
        <v>433783.96</v>
      </c>
      <c r="AP33" s="43">
        <f>AO33-(AQ33*AN33)</f>
        <v>-2.7199997566640377E-4</v>
      </c>
      <c r="AQ33" s="63">
        <f>ROUND(AO33/AN33,8)</f>
        <v>4.5470016800000002</v>
      </c>
      <c r="AR33" s="24">
        <v>70320</v>
      </c>
      <c r="AS33" s="25">
        <v>323653.15000000002</v>
      </c>
      <c r="AT33" s="43">
        <f>AS33-(AU33*AR33)</f>
        <v>5.4400006774812937E-5</v>
      </c>
      <c r="AU33" s="63">
        <f>ROUND(AS33/AR33,8)</f>
        <v>4.6025760800000004</v>
      </c>
      <c r="AV33" s="24">
        <v>71760</v>
      </c>
      <c r="AW33" s="25">
        <v>315446.37</v>
      </c>
      <c r="AX33" s="43">
        <f>AW33-(AY33*AV33)</f>
        <v>3.4080003388226032E-4</v>
      </c>
      <c r="AY33" s="63">
        <f>ROUND(AW33/AV33,8)</f>
        <v>4.3958524199999998</v>
      </c>
      <c r="AZ33" s="70"/>
      <c r="BA33" s="70"/>
    </row>
    <row r="34" spans="1:62" x14ac:dyDescent="0.55000000000000004">
      <c r="A34" s="23">
        <v>2</v>
      </c>
      <c r="B34" s="38" t="s">
        <v>50</v>
      </c>
      <c r="C34" s="374" t="s">
        <v>34</v>
      </c>
      <c r="D34" s="24">
        <v>7572.99</v>
      </c>
      <c r="E34" s="25">
        <v>35494.769999999997</v>
      </c>
      <c r="F34" s="43">
        <f>E34-(G34*D34)</f>
        <v>2.1518993889912963E-5</v>
      </c>
      <c r="G34" s="63">
        <f>ROUND(E34/D34,8)</f>
        <v>4.6870219000000004</v>
      </c>
      <c r="H34" s="24">
        <v>7352.67</v>
      </c>
      <c r="I34" s="25">
        <v>36494.019999999997</v>
      </c>
      <c r="J34" s="43">
        <f>I34-(K34*H34)</f>
        <v>-6.7859000409953296E-6</v>
      </c>
      <c r="K34" s="63">
        <f>ROUND(I34/H34,8)</f>
        <v>4.9633697699999999</v>
      </c>
      <c r="L34" s="24">
        <v>7155.3</v>
      </c>
      <c r="M34" s="25">
        <v>35271.339999999997</v>
      </c>
      <c r="N34" s="43">
        <f>M34-(O34*L34)</f>
        <v>2.9925991839263588E-5</v>
      </c>
      <c r="O34" s="63">
        <f>ROUND(M34/L34,8)</f>
        <v>4.9294005800000003</v>
      </c>
      <c r="P34" s="24">
        <v>5485.05</v>
      </c>
      <c r="Q34" s="25">
        <v>27171.63</v>
      </c>
      <c r="R34" s="43">
        <f>Q34-(S34*P34)</f>
        <v>-9.2295013018883765E-6</v>
      </c>
      <c r="S34" s="63">
        <f>ROUND(Q34/P34,8)</f>
        <v>4.95376159</v>
      </c>
      <c r="T34" s="24">
        <v>6028.71</v>
      </c>
      <c r="U34" s="25">
        <v>30332.84</v>
      </c>
      <c r="V34" s="43">
        <f>U34-(W34*T34)</f>
        <v>2.0836101612076163E-5</v>
      </c>
      <c r="W34" s="63">
        <f>ROUND(U34/T34,8)</f>
        <v>5.0313980899999997</v>
      </c>
      <c r="X34" s="24">
        <v>6016.98</v>
      </c>
      <c r="Y34" s="25">
        <v>29765.31</v>
      </c>
      <c r="Z34" s="43">
        <f>Y34-(AA34*X34)</f>
        <v>2.7436202799435705E-5</v>
      </c>
      <c r="AA34" s="63">
        <f>ROUND(Y34/X34,8)</f>
        <v>4.9468853099999999</v>
      </c>
      <c r="AB34" s="24">
        <v>7493.94</v>
      </c>
      <c r="AC34" s="25">
        <v>35562.67</v>
      </c>
      <c r="AD34" s="43">
        <f>AC34-(AE34*AB34)</f>
        <v>-2.6256799174007028E-5</v>
      </c>
      <c r="AE34" s="63">
        <f>ROUND(AC34/AB34,8)</f>
        <v>4.7455237199999996</v>
      </c>
      <c r="AF34" s="24">
        <v>8853.6</v>
      </c>
      <c r="AG34" s="25">
        <v>40465.25</v>
      </c>
      <c r="AH34" s="43">
        <f>AG34-(AI34*AF34)</f>
        <v>1.988000440178439E-5</v>
      </c>
      <c r="AI34" s="63">
        <f>ROUND(AG34/AF34,8)</f>
        <v>4.5704854499999996</v>
      </c>
      <c r="AJ34" s="24">
        <v>8240.58</v>
      </c>
      <c r="AK34" s="25">
        <v>37941.480000000003</v>
      </c>
      <c r="AL34" s="43">
        <f>AK34-(AM34*AJ34)</f>
        <v>-5.8679870562627912E-7</v>
      </c>
      <c r="AM34" s="63">
        <f>ROUND(AK34/AJ34,8)</f>
        <v>4.6042244600000002</v>
      </c>
      <c r="AN34" s="24">
        <v>10240.290000000001</v>
      </c>
      <c r="AO34" s="25">
        <v>45903.44</v>
      </c>
      <c r="AP34" s="43">
        <f>AO34-(AQ34*AN34)</f>
        <v>3.0650597182102501E-5</v>
      </c>
      <c r="AQ34" s="63">
        <f>ROUND(AO34/AN34,8)</f>
        <v>4.4826308600000004</v>
      </c>
      <c r="AR34" s="24">
        <v>8173.26</v>
      </c>
      <c r="AS34" s="25">
        <v>37857.5</v>
      </c>
      <c r="AT34" s="43">
        <f>AS34-(AU34*AR34)</f>
        <v>-2.7467198378872126E-5</v>
      </c>
      <c r="AU34" s="63">
        <f>ROUND(AS34/AR34,8)</f>
        <v>4.6318727199999996</v>
      </c>
      <c r="AV34" s="24">
        <v>6777.9</v>
      </c>
      <c r="AW34" s="25">
        <v>31364.73</v>
      </c>
      <c r="AX34" s="43">
        <f>AW34-(AY34*AV34)</f>
        <v>-1.3292996300151572E-5</v>
      </c>
      <c r="AY34" s="63">
        <f>ROUND(AW34/AV34,8)</f>
        <v>4.6274996699999997</v>
      </c>
      <c r="AZ34" s="70"/>
      <c r="BA34" s="70"/>
    </row>
    <row r="35" spans="1:62" x14ac:dyDescent="0.55000000000000004">
      <c r="A35" s="23">
        <v>3</v>
      </c>
      <c r="B35" s="38" t="s">
        <v>33</v>
      </c>
      <c r="C35" s="374" t="s">
        <v>53</v>
      </c>
      <c r="D35" s="24">
        <v>955</v>
      </c>
      <c r="E35" s="25">
        <v>4718.05</v>
      </c>
      <c r="F35" s="43">
        <f>E35-(G35*D35)</f>
        <v>2.0500001483014785E-6</v>
      </c>
      <c r="G35" s="63">
        <f>ROUND(E35/D35,8)</f>
        <v>4.9403664899999997</v>
      </c>
      <c r="H35" s="24">
        <v>1020</v>
      </c>
      <c r="I35" s="25">
        <v>5053.18</v>
      </c>
      <c r="J35" s="43">
        <f>I35-(K35*H35)</f>
        <v>-7.9999972513178363E-7</v>
      </c>
      <c r="K35" s="63">
        <f>ROUND(I35/H35,8)</f>
        <v>4.9540980399999999</v>
      </c>
      <c r="L35" s="24">
        <v>1583</v>
      </c>
      <c r="M35" s="25">
        <v>7956.15</v>
      </c>
      <c r="N35" s="43">
        <f>M35-(O35*L35)</f>
        <v>-5.8500008890405297E-6</v>
      </c>
      <c r="O35" s="63">
        <f>ROUND(M35/L35,8)</f>
        <v>5.0259949500000003</v>
      </c>
      <c r="P35" s="24">
        <v>1597</v>
      </c>
      <c r="Q35" s="25">
        <v>8028.33</v>
      </c>
      <c r="R35" s="43">
        <f>Q35-(S35*P35)</f>
        <v>4.3599993659881875E-6</v>
      </c>
      <c r="S35" s="63">
        <f>ROUND(Q35/P35,8)</f>
        <v>5.0271321200000001</v>
      </c>
      <c r="T35" s="24">
        <v>1745</v>
      </c>
      <c r="U35" s="25">
        <v>8791.44</v>
      </c>
      <c r="V35" s="43">
        <f>U35-(W35*T35)</f>
        <v>-2.4999990273499861E-6</v>
      </c>
      <c r="W35" s="63">
        <f>ROUND(U35/T35,8)</f>
        <v>5.0380744999999996</v>
      </c>
      <c r="X35" s="24">
        <v>1380</v>
      </c>
      <c r="Y35" s="25">
        <v>6909.44</v>
      </c>
      <c r="Z35" s="43">
        <f>Y35-(AA35*X35)</f>
        <v>-4.0000122680794448E-7</v>
      </c>
      <c r="AA35" s="63">
        <f>ROUND(Y35/X35,8)</f>
        <v>5.0068405800000004</v>
      </c>
      <c r="AB35" s="24">
        <v>1499</v>
      </c>
      <c r="AC35" s="25">
        <v>7523.02</v>
      </c>
      <c r="AD35" s="43">
        <f>AC35-(AE35*AB35)</f>
        <v>2.4600012693554163E-6</v>
      </c>
      <c r="AE35" s="63">
        <f>ROUND(AC35/AB35,8)</f>
        <v>5.0186924599999996</v>
      </c>
      <c r="AF35" s="24">
        <v>1241</v>
      </c>
      <c r="AG35" s="25">
        <v>6192.72</v>
      </c>
      <c r="AH35" s="43">
        <f>AG35-(AI35*AF35)</f>
        <v>5.2499999583233148E-6</v>
      </c>
      <c r="AI35" s="63">
        <f>ROUND(AG35/AF35,8)</f>
        <v>4.9901047500000004</v>
      </c>
      <c r="AJ35" s="24">
        <v>1148</v>
      </c>
      <c r="AK35" s="25">
        <v>5713.18</v>
      </c>
      <c r="AL35" s="43">
        <f>AK35-(AM35*AJ35)</f>
        <v>7.6000014814781025E-7</v>
      </c>
      <c r="AM35" s="63">
        <f>ROUND(AK35/AJ35,8)</f>
        <v>4.9766376299999999</v>
      </c>
      <c r="AN35" s="24">
        <v>1239</v>
      </c>
      <c r="AO35" s="25">
        <v>6182.4</v>
      </c>
      <c r="AP35" s="43">
        <f>AO35-(AQ35*AN35)</f>
        <v>-1.8900000213761814E-6</v>
      </c>
      <c r="AQ35" s="63">
        <f>ROUND(AO35/AN35,8)</f>
        <v>4.98983051</v>
      </c>
      <c r="AR35" s="24">
        <v>1288</v>
      </c>
      <c r="AS35" s="25">
        <v>6435.04</v>
      </c>
      <c r="AT35" s="43">
        <f>AS35-(AU35*AR35)</f>
        <v>-2.1600008039968088E-6</v>
      </c>
      <c r="AU35" s="63">
        <f>ROUND(AS35/AR35,8)</f>
        <v>4.9961490700000004</v>
      </c>
      <c r="AV35" s="24">
        <v>1115</v>
      </c>
      <c r="AW35" s="25">
        <v>5543.03</v>
      </c>
      <c r="AX35" s="43">
        <f>AW35-(AY35*AV35)</f>
        <v>4.7499997890554368E-6</v>
      </c>
      <c r="AY35" s="63">
        <f>ROUND(AW35/AV35,8)</f>
        <v>4.9713273500000001</v>
      </c>
      <c r="AZ35" s="70"/>
      <c r="BA35" s="70">
        <f>100*16</f>
        <v>1600</v>
      </c>
    </row>
    <row r="36" spans="1:62" x14ac:dyDescent="0.55000000000000004">
      <c r="A36" s="26" t="s">
        <v>5</v>
      </c>
      <c r="B36" s="27"/>
      <c r="C36" s="376"/>
      <c r="D36" s="32">
        <f>SUM(D33:D35)</f>
        <v>82567.990000000005</v>
      </c>
      <c r="E36" s="33">
        <f>SUM(E33:E35)</f>
        <v>365617.85000000003</v>
      </c>
      <c r="F36" s="43"/>
      <c r="G36" s="64" t="s">
        <v>42</v>
      </c>
      <c r="H36" s="32">
        <f>SUM(H33:H35)</f>
        <v>82052.67</v>
      </c>
      <c r="I36" s="33">
        <f>SUM(I33:I35)</f>
        <v>374688.17</v>
      </c>
      <c r="J36" s="43"/>
      <c r="K36" s="64" t="s">
        <v>42</v>
      </c>
      <c r="L36" s="32">
        <f>SUM(L33:L35)</f>
        <v>107018.3</v>
      </c>
      <c r="M36" s="33">
        <f>SUM(M33:M35)</f>
        <v>503063.92000000004</v>
      </c>
      <c r="N36" s="43"/>
      <c r="O36" s="64" t="s">
        <v>42</v>
      </c>
      <c r="P36" s="32">
        <f>SUM(P33:P35)</f>
        <v>79682.05</v>
      </c>
      <c r="Q36" s="33">
        <f>SUM(Q33:Q35)</f>
        <v>378241.11000000004</v>
      </c>
      <c r="R36" s="43"/>
      <c r="S36" s="64" t="s">
        <v>42</v>
      </c>
      <c r="T36" s="32">
        <f>SUM(T33:T35)</f>
        <v>81333.710000000006</v>
      </c>
      <c r="U36" s="33">
        <f>SUM(U33:U35)</f>
        <v>377895.62000000005</v>
      </c>
      <c r="V36" s="43"/>
      <c r="W36" s="64" t="s">
        <v>42</v>
      </c>
      <c r="X36" s="32">
        <f>SUM(X33:X35)</f>
        <v>75316.98</v>
      </c>
      <c r="Y36" s="33">
        <f>SUM(Y33:Y35)</f>
        <v>345555.79</v>
      </c>
      <c r="Z36" s="43"/>
      <c r="AA36" s="64" t="s">
        <v>42</v>
      </c>
      <c r="AB36" s="32">
        <f>SUM(AB33:AB35)</f>
        <v>111232.94</v>
      </c>
      <c r="AC36" s="33">
        <f>SUM(AC33:AC35)</f>
        <v>514993.21</v>
      </c>
      <c r="AD36" s="43"/>
      <c r="AE36" s="64" t="s">
        <v>42</v>
      </c>
      <c r="AF36" s="32">
        <f>SUM(AF33:AF35)</f>
        <v>109334.6</v>
      </c>
      <c r="AG36" s="33">
        <f>SUM(AG33:AG35)</f>
        <v>499061.86</v>
      </c>
      <c r="AH36" s="43"/>
      <c r="AI36" s="64" t="s">
        <v>42</v>
      </c>
      <c r="AJ36" s="32">
        <f>SUM(AJ33:AJ35)</f>
        <v>105868.58</v>
      </c>
      <c r="AK36" s="33">
        <f>SUM(AK33:AK35)</f>
        <v>492638.91</v>
      </c>
      <c r="AL36" s="43"/>
      <c r="AM36" s="64" t="s">
        <v>42</v>
      </c>
      <c r="AN36" s="32">
        <f>SUM(AN33:AN35)</f>
        <v>106879.29000000001</v>
      </c>
      <c r="AO36" s="33">
        <f>SUM(AO33:AO35)</f>
        <v>485869.80000000005</v>
      </c>
      <c r="AP36" s="43"/>
      <c r="AQ36" s="64" t="s">
        <v>42</v>
      </c>
      <c r="AR36" s="32">
        <f>SUM(AR33:AR35)</f>
        <v>79781.259999999995</v>
      </c>
      <c r="AS36" s="33">
        <f>SUM(AS33:AS35)</f>
        <v>367945.69</v>
      </c>
      <c r="AT36" s="43"/>
      <c r="AU36" s="64" t="s">
        <v>42</v>
      </c>
      <c r="AV36" s="32">
        <f>SUM(AV33:AV35)</f>
        <v>79652.899999999994</v>
      </c>
      <c r="AW36" s="33">
        <f>SUM(AW33:AW35)</f>
        <v>352354.13</v>
      </c>
      <c r="AX36" s="43"/>
      <c r="AY36" s="64" t="s">
        <v>42</v>
      </c>
      <c r="AZ36" s="34">
        <f>AV36+AR36+AN36+AJ36+AF36+AB36+X36+T36+P36+L36+H36+D36</f>
        <v>1100721.2700000003</v>
      </c>
      <c r="BA36" s="34">
        <f>AW36+AS36+AO36+AK36+AG36+AC36+Y36+U36+Q36+M36+I36+E36</f>
        <v>5057926.0599999996</v>
      </c>
      <c r="BB36" s="71">
        <f>AJ36+AF36+AB36+X36+T36+P36+L36+H36+D36</f>
        <v>834407.82000000007</v>
      </c>
      <c r="BC36" s="72">
        <f>AK36+AG36+AC36+Y36+U36+Q36+M36+I36+E36</f>
        <v>3851756.44</v>
      </c>
      <c r="BD36" s="71">
        <f>AV36+AR36+AN36</f>
        <v>266313.44999999995</v>
      </c>
      <c r="BE36" s="161">
        <f>AW36+AS36+AO36</f>
        <v>1206169.6200000001</v>
      </c>
      <c r="BF36" s="340">
        <f>(BD36+BB36)-AZ36</f>
        <v>0</v>
      </c>
      <c r="BG36" s="340">
        <f>(BE36+BC36)-BA36</f>
        <v>0</v>
      </c>
    </row>
    <row r="37" spans="1:62" x14ac:dyDescent="0.55000000000000004">
      <c r="A37" s="28" t="s">
        <v>27</v>
      </c>
      <c r="B37" s="22"/>
      <c r="C37" s="371"/>
      <c r="D37" s="29"/>
      <c r="E37" s="380"/>
      <c r="F37" s="380"/>
      <c r="G37" s="381"/>
      <c r="H37" s="29"/>
      <c r="I37" s="380"/>
      <c r="J37" s="380"/>
      <c r="K37" s="381"/>
      <c r="L37" s="29"/>
      <c r="M37" s="380"/>
      <c r="N37" s="380"/>
      <c r="O37" s="381"/>
      <c r="P37" s="29"/>
      <c r="Q37" s="380"/>
      <c r="R37" s="380"/>
      <c r="S37" s="381"/>
      <c r="T37" s="29"/>
      <c r="U37" s="380"/>
      <c r="V37" s="380"/>
      <c r="W37" s="381"/>
      <c r="X37" s="29"/>
      <c r="Y37" s="380"/>
      <c r="Z37" s="380"/>
      <c r="AA37" s="381"/>
      <c r="AB37" s="29"/>
      <c r="AC37" s="29"/>
      <c r="AD37" s="380"/>
      <c r="AE37" s="381"/>
      <c r="AF37" s="29"/>
      <c r="AG37" s="29"/>
      <c r="AH37" s="380"/>
      <c r="AI37" s="381"/>
      <c r="AJ37" s="29"/>
      <c r="AK37" s="29"/>
      <c r="AL37" s="380"/>
      <c r="AM37" s="381"/>
      <c r="AN37" s="29"/>
      <c r="AO37" s="380"/>
      <c r="AP37" s="380"/>
      <c r="AQ37" s="381"/>
      <c r="AR37" s="29"/>
      <c r="AS37" s="29"/>
      <c r="AT37" s="380"/>
      <c r="AU37" s="381"/>
      <c r="AV37" s="29"/>
      <c r="AW37" s="380"/>
      <c r="AX37" s="380"/>
      <c r="AY37" s="381"/>
      <c r="AZ37" s="70"/>
      <c r="BA37" s="70"/>
    </row>
    <row r="38" spans="1:62" x14ac:dyDescent="0.55000000000000004">
      <c r="A38" s="23">
        <v>1</v>
      </c>
      <c r="B38" s="38" t="s">
        <v>35</v>
      </c>
      <c r="C38" s="374" t="s">
        <v>36</v>
      </c>
      <c r="D38" s="24">
        <v>11042.93</v>
      </c>
      <c r="E38" s="25">
        <v>54282</v>
      </c>
      <c r="F38" s="43">
        <f>E38-(G38*D38)</f>
        <v>-2.1722502424381673E-5</v>
      </c>
      <c r="G38" s="63">
        <f>ROUND(E38/D38,8)</f>
        <v>4.9155432499999998</v>
      </c>
      <c r="H38" s="24">
        <v>11087.8</v>
      </c>
      <c r="I38" s="25">
        <v>55972.22</v>
      </c>
      <c r="J38" s="43">
        <f>I38-(K38*H38)</f>
        <v>4.7417997848242521E-5</v>
      </c>
      <c r="K38" s="63">
        <f>ROUND(I38/H38,8)</f>
        <v>5.0480906900000004</v>
      </c>
      <c r="L38" s="24">
        <v>14709.21</v>
      </c>
      <c r="M38" s="25">
        <v>73858.16</v>
      </c>
      <c r="N38" s="43">
        <f>M38-(O38*L38)</f>
        <v>-2.0042789401486516E-5</v>
      </c>
      <c r="O38" s="63">
        <f>ROUND(M38/L38,8)</f>
        <v>5.0212186799999996</v>
      </c>
      <c r="P38" s="24">
        <v>12689.62</v>
      </c>
      <c r="Q38" s="25">
        <v>63645</v>
      </c>
      <c r="R38" s="43">
        <f>Q38-(S38*P38)</f>
        <v>-1.1484400602057576E-5</v>
      </c>
      <c r="S38" s="63">
        <f>ROUND(Q38/P38,8)</f>
        <v>5.0155166199999996</v>
      </c>
      <c r="T38" s="24">
        <v>14080.08</v>
      </c>
      <c r="U38" s="25">
        <v>69404.69</v>
      </c>
      <c r="V38" s="43">
        <f>U38-(W38*T38)</f>
        <v>2.8611204470507801E-5</v>
      </c>
      <c r="W38" s="63">
        <f>ROUND(U38/T38,8)</f>
        <v>4.9292823600000002</v>
      </c>
      <c r="X38" s="24">
        <v>10904.21</v>
      </c>
      <c r="Y38" s="25">
        <v>52600.49</v>
      </c>
      <c r="Z38" s="43">
        <f>Y38-(AA38*X38)</f>
        <v>3.3889402402564883E-5</v>
      </c>
      <c r="AA38" s="63">
        <f>ROUND(Y38/X38,8)</f>
        <v>4.8238698600000003</v>
      </c>
      <c r="AB38" s="24">
        <v>7896.43</v>
      </c>
      <c r="AC38" s="25">
        <v>37790.99</v>
      </c>
      <c r="AD38" s="43">
        <f>AC38-(AE38*AB38)</f>
        <v>1.441809581592679E-5</v>
      </c>
      <c r="AE38" s="63">
        <f>ROUND(AC38/AB38,8)</f>
        <v>4.7858323299999999</v>
      </c>
      <c r="AF38" s="24">
        <v>9755.2800000000007</v>
      </c>
      <c r="AG38" s="25">
        <v>49997.99</v>
      </c>
      <c r="AH38" s="43">
        <f>AG38-(AI38*AF38)</f>
        <v>-1.2421602150425315E-5</v>
      </c>
      <c r="AI38" s="63">
        <f>ROUND(AG38/AF38,8)</f>
        <v>5.1252234699999999</v>
      </c>
      <c r="AJ38" s="24">
        <v>9778.1299999999992</v>
      </c>
      <c r="AK38" s="25">
        <v>47206.75</v>
      </c>
      <c r="AL38" s="43">
        <f>AK38-(AM38*AJ38)</f>
        <v>-1.9070794223807752E-5</v>
      </c>
      <c r="AM38" s="63">
        <f>ROUND(AK38/AJ38,8)</f>
        <v>4.82778916</v>
      </c>
      <c r="AN38" s="24">
        <v>11109.02</v>
      </c>
      <c r="AO38" s="25">
        <v>59232.01</v>
      </c>
      <c r="AP38" s="43">
        <f>AO38-(AQ38*AN38)</f>
        <v>7.0727983256801963E-6</v>
      </c>
      <c r="AQ38" s="63">
        <f>ROUND(AO38/AN38,8)</f>
        <v>5.3318843600000001</v>
      </c>
      <c r="AR38" s="24">
        <v>9529.25</v>
      </c>
      <c r="AS38" s="25">
        <v>47513.97</v>
      </c>
      <c r="AT38" s="43">
        <f>AS38-(AU38*AR38)</f>
        <v>-2.0024963305331767E-6</v>
      </c>
      <c r="AU38" s="63">
        <f>ROUND(AS38/AR38,8)</f>
        <v>4.9861185299999997</v>
      </c>
      <c r="AV38" s="24">
        <v>9613.2900000000009</v>
      </c>
      <c r="AW38" s="25">
        <v>46934.12</v>
      </c>
      <c r="AX38" s="43">
        <f>AW38-(AY38*AV38)</f>
        <v>1.0254196240566671E-5</v>
      </c>
      <c r="AY38" s="63">
        <f>ROUND(AW38/AV38,8)</f>
        <v>4.8822120199999999</v>
      </c>
      <c r="AZ38" s="70"/>
      <c r="BA38" s="70"/>
    </row>
    <row r="39" spans="1:62" x14ac:dyDescent="0.55000000000000004">
      <c r="A39" s="23">
        <v>2</v>
      </c>
      <c r="B39" s="38" t="s">
        <v>37</v>
      </c>
      <c r="C39" s="374" t="s">
        <v>38</v>
      </c>
      <c r="D39" s="24">
        <v>6936</v>
      </c>
      <c r="E39" s="25">
        <v>35891.07</v>
      </c>
      <c r="F39" s="43">
        <f>E39-(G39*D39)</f>
        <v>9.6000003395602107E-6</v>
      </c>
      <c r="G39" s="63">
        <f>ROUND(E39/D39,8)</f>
        <v>5.1746064000000001</v>
      </c>
      <c r="H39" s="24">
        <v>6624</v>
      </c>
      <c r="I39" s="25">
        <v>36024.92</v>
      </c>
      <c r="J39" s="43">
        <f>I39-(K39*H39)</f>
        <v>-2.656000287970528E-5</v>
      </c>
      <c r="K39" s="63">
        <f>ROUND(I39/H39,8)</f>
        <v>5.4385446899999996</v>
      </c>
      <c r="L39" s="24">
        <v>6948</v>
      </c>
      <c r="M39" s="25">
        <v>37242.14</v>
      </c>
      <c r="N39" s="43">
        <f>M39-(O39*L39)</f>
        <v>-2.3439999495167285E-5</v>
      </c>
      <c r="O39" s="63">
        <f>ROUND(M39/L39,8)</f>
        <v>5.3601237800000003</v>
      </c>
      <c r="P39" s="24">
        <v>5640</v>
      </c>
      <c r="Q39" s="25">
        <v>30183.66</v>
      </c>
      <c r="R39" s="43">
        <f>Q39-(S39*P39)</f>
        <v>-2.2799998987466097E-5</v>
      </c>
      <c r="S39" s="63">
        <f>ROUND(Q39/P39,8)</f>
        <v>5.3517127699999998</v>
      </c>
      <c r="T39" s="24">
        <v>6708</v>
      </c>
      <c r="U39" s="25">
        <v>35862.879999999997</v>
      </c>
      <c r="V39" s="43">
        <f>U39-(W39*T39)</f>
        <v>1.8760001694317907E-5</v>
      </c>
      <c r="W39" s="63">
        <f>ROUND(U39/T39,8)</f>
        <v>5.3462850299999998</v>
      </c>
      <c r="X39" s="24">
        <v>6024</v>
      </c>
      <c r="Y39" s="25">
        <v>32499</v>
      </c>
      <c r="Z39" s="43">
        <f>Y39-(AA39*X39)</f>
        <v>-7.6799988164566457E-6</v>
      </c>
      <c r="AA39" s="63">
        <f>ROUND(Y39/X39,8)</f>
        <v>5.3949203199999998</v>
      </c>
      <c r="AB39" s="24">
        <v>10668</v>
      </c>
      <c r="AC39" s="25">
        <v>56263.54</v>
      </c>
      <c r="AD39" s="43">
        <f>AC39-(AE39*AB39)</f>
        <v>-1.0160001693293452E-5</v>
      </c>
      <c r="AE39" s="63">
        <f>ROUND(AC39/AB39,8)</f>
        <v>5.2740476200000002</v>
      </c>
      <c r="AF39" s="24">
        <v>10668</v>
      </c>
      <c r="AG39" s="25">
        <v>56263.54</v>
      </c>
      <c r="AH39" s="43">
        <f>AG39-(AI39*AF39)</f>
        <v>-1.0160001693293452E-5</v>
      </c>
      <c r="AI39" s="63">
        <f>ROUND(AG39/AF39,8)</f>
        <v>5.2740476200000002</v>
      </c>
      <c r="AJ39" s="24">
        <v>10728</v>
      </c>
      <c r="AK39" s="25">
        <v>59813.64</v>
      </c>
      <c r="AL39" s="43">
        <f>AK39-(AM39*AJ39)</f>
        <v>-1.4399993233382702E-5</v>
      </c>
      <c r="AM39" s="63">
        <f>ROUND(AK39/AJ39,8)</f>
        <v>5.5754697999999996</v>
      </c>
      <c r="AN39" s="24">
        <v>9948</v>
      </c>
      <c r="AO39" s="25">
        <v>53604.27</v>
      </c>
      <c r="AP39" s="43">
        <f>AO39-(AQ39*AN39)</f>
        <v>3.9840000681579113E-5</v>
      </c>
      <c r="AQ39" s="63">
        <f>ROUND(AO39/AN39,8)</f>
        <v>5.3884469199999998</v>
      </c>
      <c r="AR39" s="24">
        <v>8052</v>
      </c>
      <c r="AS39" s="25">
        <v>44736.58</v>
      </c>
      <c r="AT39" s="43">
        <f>AS39-(AU39*AR39)</f>
        <v>-1.604000135557726E-5</v>
      </c>
      <c r="AU39" s="63">
        <f>ROUND(AS39/AR39,8)</f>
        <v>5.5559587700000002</v>
      </c>
      <c r="AV39" s="24">
        <v>6732</v>
      </c>
      <c r="AW39" s="25">
        <v>33743.78</v>
      </c>
      <c r="AX39" s="43">
        <f>AW39-(AY39*AV39)</f>
        <v>-9.2800037236884236E-6</v>
      </c>
      <c r="AY39" s="63">
        <f>ROUND(AW39/AV39,8)</f>
        <v>5.0124450400000002</v>
      </c>
      <c r="AZ39" s="70"/>
      <c r="BA39" s="70"/>
    </row>
    <row r="40" spans="1:62" x14ac:dyDescent="0.55000000000000004">
      <c r="A40" s="23">
        <v>3</v>
      </c>
      <c r="B40" s="38" t="s">
        <v>37</v>
      </c>
      <c r="C40" s="374" t="s">
        <v>39</v>
      </c>
      <c r="D40" s="24">
        <v>3516.8</v>
      </c>
      <c r="E40" s="25">
        <v>16536.72</v>
      </c>
      <c r="F40" s="43">
        <f>E40-(G40*D40)</f>
        <v>4.960002115694806E-6</v>
      </c>
      <c r="G40" s="63">
        <f>ROUND(E40/D40,8)</f>
        <v>4.7022065499999997</v>
      </c>
      <c r="H40" s="24">
        <v>3508</v>
      </c>
      <c r="I40" s="25">
        <v>16496.18</v>
      </c>
      <c r="J40" s="43">
        <f>I40-(K40*H40)</f>
        <v>-6.7200016928836703E-6</v>
      </c>
      <c r="K40" s="63">
        <f>ROUND(I40/H40,8)</f>
        <v>4.7024458400000002</v>
      </c>
      <c r="L40" s="24">
        <v>3101.6</v>
      </c>
      <c r="M40" s="25">
        <v>14623.81</v>
      </c>
      <c r="N40" s="43">
        <f>M40-(O40*L40)</f>
        <v>-1.5296000128728338E-5</v>
      </c>
      <c r="O40" s="63">
        <f>ROUND(M40/L40,8)</f>
        <v>4.71492456</v>
      </c>
      <c r="P40" s="24">
        <v>1990.4</v>
      </c>
      <c r="Q40" s="25">
        <v>9504.2900000000009</v>
      </c>
      <c r="R40" s="43">
        <f>Q40-(S40*P40)</f>
        <v>6.9760008045705035E-6</v>
      </c>
      <c r="S40" s="63">
        <f>ROUND(Q40/P40,8)</f>
        <v>4.7750653099999996</v>
      </c>
      <c r="T40" s="24">
        <v>2212</v>
      </c>
      <c r="U40" s="25">
        <v>10525.24</v>
      </c>
      <c r="V40" s="43">
        <f>U40-(W40*T40)</f>
        <v>2.839999069692567E-6</v>
      </c>
      <c r="W40" s="63">
        <f>ROUND(U40/T40,8)</f>
        <v>4.7582459300000002</v>
      </c>
      <c r="X40" s="24">
        <v>1848.8</v>
      </c>
      <c r="Y40" s="25">
        <v>8851.9</v>
      </c>
      <c r="Z40" s="43">
        <f>Y40-(AA40*X40)</f>
        <v>-6.7119999584974721E-6</v>
      </c>
      <c r="AA40" s="63">
        <f>ROUND(Y40/X40,8)</f>
        <v>4.7879164899999997</v>
      </c>
      <c r="AB40" s="24">
        <v>3738.4</v>
      </c>
      <c r="AC40" s="25">
        <v>17557.669999999998</v>
      </c>
      <c r="AD40" s="43">
        <f>AC40-(AE40*AB40)</f>
        <v>1.4399956853594631E-6</v>
      </c>
      <c r="AE40" s="63">
        <f>ROUND(AC40/AB40,8)</f>
        <v>4.6965734000000001</v>
      </c>
      <c r="AF40" s="24">
        <v>4196</v>
      </c>
      <c r="AG40" s="25">
        <v>19665.939999999999</v>
      </c>
      <c r="AH40" s="43">
        <f>AG40-(AI40*AF40)</f>
        <v>1.9239996618125588E-5</v>
      </c>
      <c r="AI40" s="63">
        <f>ROUND(AG40/AF40,8)</f>
        <v>4.6868303100000004</v>
      </c>
      <c r="AJ40" s="24">
        <v>3850.4</v>
      </c>
      <c r="AK40" s="25">
        <v>18073.689999999999</v>
      </c>
      <c r="AL40" s="43">
        <f>AK40-(AM40*AJ40)</f>
        <v>-3.4000004234258085E-6</v>
      </c>
      <c r="AM40" s="63">
        <f>ROUND(AK40/AJ40,8)</f>
        <v>4.6939772499999997</v>
      </c>
      <c r="AN40" s="24">
        <v>4089.6</v>
      </c>
      <c r="AO40" s="25">
        <v>19175.73</v>
      </c>
      <c r="AP40" s="43">
        <f>AO40-(AQ40*AN40)</f>
        <v>-2.0351999410195276E-5</v>
      </c>
      <c r="AQ40" s="63">
        <f>ROUND(AO40/AN40,8)</f>
        <v>4.6889011199999997</v>
      </c>
      <c r="AR40" s="24">
        <v>3181.6</v>
      </c>
      <c r="AS40" s="25">
        <v>14992.38</v>
      </c>
      <c r="AT40" s="43">
        <f>AS40-(AU40*AR40)</f>
        <v>1.2320015230216086E-6</v>
      </c>
      <c r="AU40" s="63">
        <f>ROUND(AS40/AR40,8)</f>
        <v>4.7122139799999996</v>
      </c>
      <c r="AV40" s="24">
        <v>3720</v>
      </c>
      <c r="AW40" s="25">
        <v>17472</v>
      </c>
      <c r="AX40" s="43">
        <f>AW40-(AY40*AV40)</f>
        <v>1.3199998647905886E-5</v>
      </c>
      <c r="AY40" s="63">
        <f>ROUND(AW40/AV40,8)</f>
        <v>4.6967741900000002</v>
      </c>
      <c r="AZ40" s="70"/>
      <c r="BA40" s="70"/>
    </row>
    <row r="41" spans="1:62" x14ac:dyDescent="0.55000000000000004">
      <c r="A41" s="23">
        <v>4</v>
      </c>
      <c r="B41" s="38" t="s">
        <v>40</v>
      </c>
      <c r="C41" s="374" t="s">
        <v>41</v>
      </c>
      <c r="D41" s="24">
        <v>4870</v>
      </c>
      <c r="E41" s="25">
        <v>22771.17</v>
      </c>
      <c r="F41" s="43">
        <f>E41-(G41*D41)</f>
        <v>-9.1000001702923328E-6</v>
      </c>
      <c r="G41" s="63">
        <f>ROUND(E41/D41,8)</f>
        <v>4.67580493</v>
      </c>
      <c r="H41" s="24">
        <v>5120.5</v>
      </c>
      <c r="I41" s="25">
        <v>23925.29</v>
      </c>
      <c r="J41" s="43">
        <f>I41-(K41*H41)</f>
        <v>-5.1550014177337289E-6</v>
      </c>
      <c r="K41" s="63">
        <f>ROUND(I41/H41,8)</f>
        <v>4.6724519100000004</v>
      </c>
      <c r="L41" s="24">
        <v>6662.5</v>
      </c>
      <c r="M41" s="25">
        <v>31029.61</v>
      </c>
      <c r="N41" s="43">
        <f>M41-(O41*L41)</f>
        <v>-3.1874998967396095E-5</v>
      </c>
      <c r="O41" s="63">
        <f>ROUND(M41/L41,8)</f>
        <v>4.65735235</v>
      </c>
      <c r="P41" s="24">
        <v>6142</v>
      </c>
      <c r="Q41" s="25">
        <v>28631.59</v>
      </c>
      <c r="R41" s="43">
        <f>Q41-(S41*P41)</f>
        <v>-9.7400006779935211E-6</v>
      </c>
      <c r="S41" s="63">
        <f>ROUND(Q41/P41,8)</f>
        <v>4.6616069700000002</v>
      </c>
      <c r="T41" s="24">
        <v>6753</v>
      </c>
      <c r="U41" s="25">
        <v>31446.560000000001</v>
      </c>
      <c r="V41" s="43">
        <f>U41-(W41*T41)</f>
        <v>2.7530004444997758E-5</v>
      </c>
      <c r="W41" s="63">
        <f>ROUND(U41/T41,8)</f>
        <v>4.6566799899999998</v>
      </c>
      <c r="X41" s="24">
        <v>5908</v>
      </c>
      <c r="Y41" s="25">
        <v>27553.47</v>
      </c>
      <c r="Z41" s="43">
        <f>Y41-(AA41*X41)</f>
        <v>2.4640001356601715E-5</v>
      </c>
      <c r="AA41" s="63">
        <f>ROUND(Y41/X41,8)</f>
        <v>4.6637559199999998</v>
      </c>
      <c r="AB41" s="24">
        <v>5367</v>
      </c>
      <c r="AC41" s="25">
        <v>25060.97</v>
      </c>
      <c r="AD41" s="43">
        <f>AC41-(AE41*AB41)</f>
        <v>2.3690001398790628E-5</v>
      </c>
      <c r="AE41" s="63">
        <f>ROUND(AC41/AB41,8)</f>
        <v>4.6694559299999998</v>
      </c>
      <c r="AF41" s="24">
        <v>5549.5</v>
      </c>
      <c r="AG41" s="25">
        <v>25901.78</v>
      </c>
      <c r="AH41" s="43">
        <f>AG41-(AI41*AF41)</f>
        <v>2.5434997951379046E-5</v>
      </c>
      <c r="AI41" s="63">
        <f>ROUND(AG41/AF41,8)</f>
        <v>4.6674078699999999</v>
      </c>
      <c r="AJ41" s="24">
        <v>4598.5</v>
      </c>
      <c r="AK41" s="25">
        <v>21520.33</v>
      </c>
      <c r="AL41" s="43">
        <f>AK41-(AM41*AJ41)</f>
        <v>-2.0249972294550389E-6</v>
      </c>
      <c r="AM41" s="63">
        <f>ROUND(AK41/AJ41,8)</f>
        <v>4.6798586499999999</v>
      </c>
      <c r="AN41" s="24">
        <v>5164.5</v>
      </c>
      <c r="AO41" s="25">
        <v>24128.01</v>
      </c>
      <c r="AP41" s="43">
        <f>AO41-(AQ41*AN41)</f>
        <v>9.2999980552121997E-6</v>
      </c>
      <c r="AQ41" s="63">
        <f>ROUND(AO41/AN41,8)</f>
        <v>4.6718966000000002</v>
      </c>
      <c r="AR41" s="24">
        <v>4375.5</v>
      </c>
      <c r="AS41" s="25">
        <v>20492.93</v>
      </c>
      <c r="AT41" s="43">
        <f>AS41-(AU41*AR41)</f>
        <v>5.989997589495033E-6</v>
      </c>
      <c r="AU41" s="63">
        <f>ROUND(AS41/AR41,8)</f>
        <v>4.6835630200000002</v>
      </c>
      <c r="AV41" s="24">
        <v>4011</v>
      </c>
      <c r="AW41" s="25">
        <v>18813.599999999999</v>
      </c>
      <c r="AX41" s="43">
        <f>AW41-(AY41*AV41)</f>
        <v>7.6799951784778386E-6</v>
      </c>
      <c r="AY41" s="63">
        <f>ROUND(AW41/AV41,8)</f>
        <v>4.6905011200000004</v>
      </c>
      <c r="AZ41" s="70"/>
      <c r="BA41" s="70"/>
    </row>
    <row r="42" spans="1:62" x14ac:dyDescent="0.55000000000000004">
      <c r="A42" s="23">
        <v>5</v>
      </c>
      <c r="B42" s="38" t="s">
        <v>37</v>
      </c>
      <c r="C42" s="374" t="s">
        <v>47</v>
      </c>
      <c r="D42" s="24">
        <v>132.5</v>
      </c>
      <c r="E42" s="35">
        <v>944.55</v>
      </c>
      <c r="F42" s="43">
        <f>E42-(G42*D42)</f>
        <v>-6.250000978980097E-7</v>
      </c>
      <c r="G42" s="63">
        <f>ROUND(E42/D42,8)</f>
        <v>7.1286792500000002</v>
      </c>
      <c r="H42" s="24">
        <v>237</v>
      </c>
      <c r="I42" s="35">
        <v>1426.01</v>
      </c>
      <c r="J42" s="43">
        <f>I42-(K42*H42)</f>
        <v>2.899998889915878E-7</v>
      </c>
      <c r="K42" s="63">
        <f>ROUND(I42/H42,8)</f>
        <v>6.01691983</v>
      </c>
      <c r="L42" s="24">
        <v>1088</v>
      </c>
      <c r="M42" s="25">
        <v>5346.74</v>
      </c>
      <c r="N42" s="43">
        <f>M42-(O42*L42)</f>
        <v>-1.9199997041141614E-6</v>
      </c>
      <c r="O42" s="63">
        <f>ROUND(M42/L42,8)</f>
        <v>4.9142830899999996</v>
      </c>
      <c r="P42" s="24">
        <v>1051</v>
      </c>
      <c r="Q42" s="25">
        <v>5176.29</v>
      </c>
      <c r="R42" s="43">
        <f>Q42-(S42*P42)</f>
        <v>-4.200001058052294E-7</v>
      </c>
      <c r="S42" s="63">
        <f>ROUND(Q42/P42,8)</f>
        <v>4.9251094200000001</v>
      </c>
      <c r="T42" s="24">
        <v>1182</v>
      </c>
      <c r="U42" s="25">
        <v>5779.82</v>
      </c>
      <c r="V42" s="43">
        <f>U42-(W42*T42)</f>
        <v>-4.4799999159295112E-6</v>
      </c>
      <c r="W42" s="63">
        <f>ROUND(U42/T42,8)</f>
        <v>4.8898646399999999</v>
      </c>
      <c r="X42" s="24">
        <v>655.5</v>
      </c>
      <c r="Y42" s="25">
        <v>3354.12</v>
      </c>
      <c r="Z42" s="43">
        <f>Y42-(AA42*X42)</f>
        <v>1.2149998838140164E-6</v>
      </c>
      <c r="AA42" s="63">
        <f>ROUND(Y42/X42,8)</f>
        <v>5.1168878700000002</v>
      </c>
      <c r="AB42" s="24">
        <v>252</v>
      </c>
      <c r="AC42" s="25">
        <v>1495.11</v>
      </c>
      <c r="AD42" s="43">
        <f>AC42-(AE42*AB42)</f>
        <v>1.1999986782029737E-7</v>
      </c>
      <c r="AE42" s="63">
        <f>ROUND(AC42/AB42,8)</f>
        <v>5.9329761899999998</v>
      </c>
      <c r="AF42" s="24">
        <v>260.5</v>
      </c>
      <c r="AG42" s="25">
        <v>1534.26</v>
      </c>
      <c r="AH42" s="43">
        <f>AG42-(AI42*AF42)</f>
        <v>1.1499998890940333E-6</v>
      </c>
      <c r="AI42" s="63">
        <f>ROUND(AG42/AF42,8)</f>
        <v>5.8896737000000003</v>
      </c>
      <c r="AJ42" s="24">
        <v>225.5</v>
      </c>
      <c r="AK42" s="25">
        <v>1373.02</v>
      </c>
      <c r="AL42" s="43">
        <f>AK42-(AM42*AJ42)</f>
        <v>-4.9500022214488126E-7</v>
      </c>
      <c r="AM42" s="63">
        <f>ROUND(AK42/AJ42,8)</f>
        <v>6.0887804900000004</v>
      </c>
      <c r="AN42" s="24">
        <v>259</v>
      </c>
      <c r="AO42" s="25">
        <v>1527.35</v>
      </c>
      <c r="AP42" s="43">
        <f>AO42-(AQ42*AN42)</f>
        <v>-7.5000002652814146E-7</v>
      </c>
      <c r="AQ42" s="63">
        <f>ROUND(AO42/AN42,8)</f>
        <v>5.8971042499999999</v>
      </c>
      <c r="AR42" s="24">
        <v>96.5</v>
      </c>
      <c r="AS42" s="25">
        <v>778.69</v>
      </c>
      <c r="AT42" s="43">
        <f>AS42-(AU42*AR42)</f>
        <v>4.7000014546938473E-7</v>
      </c>
      <c r="AU42" s="63">
        <f>ROUND(AS42/AR42,8)</f>
        <v>8.0693264199999994</v>
      </c>
      <c r="AV42" s="24">
        <v>57.5</v>
      </c>
      <c r="AW42" s="25">
        <v>599.01</v>
      </c>
      <c r="AX42" s="43">
        <f>AW42-(AY42*AV42)</f>
        <v>-1.5000000530562829E-7</v>
      </c>
      <c r="AY42" s="63">
        <f>ROUND(AW42/AV42,8)</f>
        <v>10.41756522</v>
      </c>
      <c r="AZ42" s="70"/>
      <c r="BA42" s="70"/>
    </row>
    <row r="43" spans="1:62" x14ac:dyDescent="0.55000000000000004">
      <c r="A43" s="26" t="s">
        <v>5</v>
      </c>
      <c r="B43" s="27"/>
      <c r="C43" s="376"/>
      <c r="D43" s="32">
        <f>SUM(D38:D42)</f>
        <v>26498.23</v>
      </c>
      <c r="E43" s="33">
        <f>SUM(E38:E42)</f>
        <v>130425.51000000001</v>
      </c>
      <c r="F43" s="64"/>
      <c r="G43" s="64" t="s">
        <v>42</v>
      </c>
      <c r="H43" s="32">
        <f>SUM(H38:H42)</f>
        <v>26577.3</v>
      </c>
      <c r="I43" s="33">
        <f>SUM(I38:I42)</f>
        <v>133844.62000000002</v>
      </c>
      <c r="J43" s="64"/>
      <c r="K43" s="64" t="s">
        <v>42</v>
      </c>
      <c r="L43" s="32">
        <f>SUM(L38:L42)</f>
        <v>32509.309999999998</v>
      </c>
      <c r="M43" s="33">
        <f>SUM(M38:M42)</f>
        <v>162100.46</v>
      </c>
      <c r="N43" s="64"/>
      <c r="O43" s="64" t="s">
        <v>42</v>
      </c>
      <c r="P43" s="32">
        <f>SUM(P38:P42)</f>
        <v>27513.020000000004</v>
      </c>
      <c r="Q43" s="33">
        <f>SUM(Q38:Q42)</f>
        <v>137140.83000000002</v>
      </c>
      <c r="R43" s="64"/>
      <c r="S43" s="64" t="s">
        <v>42</v>
      </c>
      <c r="T43" s="32">
        <f>SUM(T38:T42)</f>
        <v>30935.08</v>
      </c>
      <c r="U43" s="33">
        <f>SUM(U38:U42)</f>
        <v>153019.19000000003</v>
      </c>
      <c r="V43" s="64"/>
      <c r="W43" s="64" t="s">
        <v>42</v>
      </c>
      <c r="X43" s="32">
        <f>SUM(X38:X42)</f>
        <v>25340.51</v>
      </c>
      <c r="Y43" s="33">
        <f>SUM(Y38:Y42)</f>
        <v>124858.97999999998</v>
      </c>
      <c r="Z43" s="64"/>
      <c r="AA43" s="64" t="s">
        <v>42</v>
      </c>
      <c r="AB43" s="32">
        <f>SUM(AB38:AB42)</f>
        <v>27921.83</v>
      </c>
      <c r="AC43" s="33">
        <f>SUM(AC38:AC42)</f>
        <v>138168.27999999997</v>
      </c>
      <c r="AD43" s="64"/>
      <c r="AE43" s="64" t="s">
        <v>42</v>
      </c>
      <c r="AF43" s="32">
        <f>SUM(AF38:AF42)</f>
        <v>30429.279999999999</v>
      </c>
      <c r="AG43" s="33">
        <f>SUM(AG38:AG42)</f>
        <v>153363.51</v>
      </c>
      <c r="AH43" s="64"/>
      <c r="AI43" s="64" t="s">
        <v>42</v>
      </c>
      <c r="AJ43" s="32">
        <f>SUM(AJ38:AJ42)</f>
        <v>29180.53</v>
      </c>
      <c r="AK43" s="33">
        <f>SUM(AK38:AK42)</f>
        <v>147987.43</v>
      </c>
      <c r="AL43" s="64"/>
      <c r="AM43" s="64" t="s">
        <v>42</v>
      </c>
      <c r="AN43" s="32">
        <f>SUM(AN38:AN42)</f>
        <v>30570.12</v>
      </c>
      <c r="AO43" s="33">
        <f>SUM(AO38:AO42)</f>
        <v>157667.37000000002</v>
      </c>
      <c r="AP43" s="64"/>
      <c r="AQ43" s="64" t="s">
        <v>42</v>
      </c>
      <c r="AR43" s="32">
        <f>SUM(AR38:AR42)</f>
        <v>25234.85</v>
      </c>
      <c r="AS43" s="33">
        <f>SUM(AS38:AS42)</f>
        <v>128514.55000000002</v>
      </c>
      <c r="AT43" s="64"/>
      <c r="AU43" s="64" t="s">
        <v>42</v>
      </c>
      <c r="AV43" s="32">
        <f>SUM(AV38:AV42)</f>
        <v>24133.79</v>
      </c>
      <c r="AW43" s="33">
        <f>SUM(AW38:AW42)</f>
        <v>117562.51</v>
      </c>
      <c r="AX43" s="64"/>
      <c r="AY43" s="64" t="s">
        <v>42</v>
      </c>
      <c r="AZ43" s="34">
        <f>AV43+AR43+AN43+AJ43+AF43+AB43+X43+T43+P43+L43+H43+D43</f>
        <v>336843.85000000003</v>
      </c>
      <c r="BA43" s="34">
        <f>AW43+AS43+AO43+AK43+AG43+AC43+Y43+U43+Q43+M43+I43+E43</f>
        <v>1684653.2400000002</v>
      </c>
      <c r="BB43" s="71">
        <f>AJ43+AF43+AB43+X43+T43+P43+L43+H43+D43</f>
        <v>256905.09</v>
      </c>
      <c r="BC43" s="72">
        <f>AK43+AG43+AC43+Y43+U43+Q43+M43+I43+E43</f>
        <v>1280908.81</v>
      </c>
      <c r="BD43" s="71">
        <f>AV43+AR43+AN43</f>
        <v>79938.759999999995</v>
      </c>
      <c r="BE43" s="161">
        <f>AW43+AS43+AO43</f>
        <v>403744.43000000005</v>
      </c>
      <c r="BF43" s="340">
        <f>(BD43+BB43)-AZ43</f>
        <v>0</v>
      </c>
      <c r="BG43" s="340">
        <f>(BE43+BC43)-BA43</f>
        <v>0</v>
      </c>
      <c r="BI43" s="4" t="s">
        <v>331</v>
      </c>
      <c r="BJ43" s="357">
        <f>AV43+AV36+AV5</f>
        <v>862558.69</v>
      </c>
    </row>
    <row r="44" spans="1:62" x14ac:dyDescent="0.55000000000000004">
      <c r="A44" s="53"/>
      <c r="C44" s="377"/>
      <c r="D44" s="382"/>
      <c r="E44" s="368"/>
      <c r="F44" s="368"/>
      <c r="G44" s="377"/>
      <c r="H44" s="382"/>
      <c r="I44" s="368"/>
      <c r="J44" s="368"/>
      <c r="K44" s="377"/>
      <c r="L44" s="382"/>
      <c r="M44" s="368"/>
      <c r="N44" s="368"/>
      <c r="O44" s="377"/>
      <c r="P44" s="382"/>
      <c r="Q44" s="368"/>
      <c r="R44" s="368"/>
      <c r="S44" s="377"/>
      <c r="T44" s="382"/>
      <c r="U44" s="368"/>
      <c r="V44" s="368"/>
      <c r="W44" s="377"/>
      <c r="X44" s="382"/>
      <c r="Y44" s="368"/>
      <c r="Z44" s="368"/>
      <c r="AA44" s="377"/>
      <c r="AB44" s="382"/>
      <c r="AC44" s="3"/>
      <c r="AD44" s="368"/>
      <c r="AE44" s="377"/>
      <c r="AF44" s="382"/>
      <c r="AG44" s="3"/>
      <c r="AH44" s="368"/>
      <c r="AI44" s="377"/>
      <c r="AJ44" s="382"/>
      <c r="AK44" s="3"/>
      <c r="AL44" s="368"/>
      <c r="AM44" s="377"/>
      <c r="AN44" s="382"/>
      <c r="AO44" s="368"/>
      <c r="AP44" s="368"/>
      <c r="AQ44" s="377"/>
      <c r="AR44" s="382"/>
      <c r="AS44" s="3"/>
      <c r="AT44" s="368"/>
      <c r="AU44" s="377"/>
      <c r="AV44" s="382"/>
      <c r="AX44" s="368"/>
      <c r="AY44" s="377"/>
      <c r="AZ44" s="70"/>
      <c r="BA44" s="70"/>
      <c r="BI44" s="4" t="s">
        <v>332</v>
      </c>
      <c r="BJ44" s="442">
        <f>AV5/BJ43*100</f>
        <v>87.967579342340173</v>
      </c>
    </row>
    <row r="45" spans="1:62" x14ac:dyDescent="0.55000000000000004">
      <c r="A45" s="26" t="s">
        <v>45</v>
      </c>
      <c r="B45" s="27"/>
      <c r="C45" s="376"/>
      <c r="D45" s="32">
        <f>D43+D36+D31+D27+D25+D21+D17+D11+D9+D7+D5</f>
        <v>974851.12</v>
      </c>
      <c r="E45" s="43">
        <f>E43+E36+E31+E27+E25+E21+E17+E11+E9+E7+E5</f>
        <v>4223580.34</v>
      </c>
      <c r="F45" s="43"/>
      <c r="G45" s="64" t="s">
        <v>42</v>
      </c>
      <c r="H45" s="32">
        <f>H43+H36+H31+H27+H25+H21+H17+H11+H9+H7+H5</f>
        <v>1006192.94</v>
      </c>
      <c r="I45" s="43">
        <f>I43+I36+I31+I27+I25+I21+I17+I11+I9+I7+I5</f>
        <v>4476442.29</v>
      </c>
      <c r="J45" s="43"/>
      <c r="K45" s="64" t="s">
        <v>42</v>
      </c>
      <c r="L45" s="32">
        <f>L43+L36+L31+L27+L25+L21+L17+L11+L9+L7+L5</f>
        <v>1187288.48</v>
      </c>
      <c r="M45" s="43">
        <f>M43+M36+M31+M27+M25+M21+M17+M11+M9+M7+M5</f>
        <v>5267973.0500000007</v>
      </c>
      <c r="N45" s="43"/>
      <c r="O45" s="64" t="s">
        <v>42</v>
      </c>
      <c r="P45" s="32">
        <f>P43+P36+P31+P27+P25+P21+P17+P11+P9+P7+P5</f>
        <v>1069895.45</v>
      </c>
      <c r="Q45" s="43">
        <f>Q43+Q36+Q31+Q27+Q25+Q21+Q17+Q11+Q9+Q7+Q5</f>
        <v>4836793.55</v>
      </c>
      <c r="R45" s="43"/>
      <c r="S45" s="64" t="s">
        <v>42</v>
      </c>
      <c r="T45" s="32">
        <f>T43+T36+T31+T27+T25+T21+T17+T11+T9+T7+T5</f>
        <v>1072047.8500000001</v>
      </c>
      <c r="U45" s="43">
        <f>U43+U36+U31+U27+U25+U21+U17+U11+U9+U7+U5</f>
        <v>4770041.13</v>
      </c>
      <c r="V45" s="43"/>
      <c r="W45" s="64" t="s">
        <v>42</v>
      </c>
      <c r="X45" s="32">
        <f>X43+X36+X31+X27+X25+X21+X17+X11+X9+X7+X5</f>
        <v>996170.91999999993</v>
      </c>
      <c r="Y45" s="43">
        <f>Y43+Y36+Y31+Y27+Y25+Y21+Y17+Y11+Y9+Y7+Y5</f>
        <v>4396552.25</v>
      </c>
      <c r="Z45" s="43"/>
      <c r="AA45" s="64" t="s">
        <v>42</v>
      </c>
      <c r="AB45" s="32">
        <f>AB43+AB36+AB31+AB27+AB25+AB21+AB17+AB11+AB9+AB7+AB5</f>
        <v>1428667.87</v>
      </c>
      <c r="AC45" s="43">
        <f>AC43+AC36+AC31+AC27+AC25+AC21+AC17+AC11+AC9+AC7+AC5</f>
        <v>6440776.7800000003</v>
      </c>
      <c r="AD45" s="43"/>
      <c r="AE45" s="64" t="s">
        <v>42</v>
      </c>
      <c r="AF45" s="32">
        <f>AF43+AF36+AF31+AF27+AF25+AF21+AF17+AF11+AF9+AF7+AF5</f>
        <v>1369464.57</v>
      </c>
      <c r="AG45" s="43">
        <f>AG43+AG36+AG31+AG27+AG25+AG21+AG17+AG11+AG9+AG7+AG5</f>
        <v>6075023.5899999999</v>
      </c>
      <c r="AH45" s="43"/>
      <c r="AI45" s="64" t="s">
        <v>42</v>
      </c>
      <c r="AJ45" s="32">
        <f>AJ43+AJ36+AJ31+AJ27+AJ25+AJ21+AJ17+AJ11+AJ9+AJ7+AJ5</f>
        <v>1306533.72</v>
      </c>
      <c r="AK45" s="43">
        <f>AK43+AK36+AK31+AK27+AK25+AK21+AK17+AK11+AK9+AK7+AK5</f>
        <v>5815305.5900000008</v>
      </c>
      <c r="AL45" s="43"/>
      <c r="AM45" s="64" t="s">
        <v>42</v>
      </c>
      <c r="AN45" s="32">
        <f>AN43+AN36+AN31+AN27+AN25+AN21+AN17+AN11+AN9+AN7+AN5</f>
        <v>1286448.94</v>
      </c>
      <c r="AO45" s="43">
        <f>AO43+AO36+AO31+AO27+AO25+AO21+AO17+AO11+AO9+AO7+AO5</f>
        <v>5721862.8200000003</v>
      </c>
      <c r="AP45" s="43"/>
      <c r="AQ45" s="64" t="s">
        <v>42</v>
      </c>
      <c r="AR45" s="32">
        <f>AR43+AR36+AR31+AR27+AR25+AR21+AR17+AR11+AR9+AR7+AR5</f>
        <v>931455.95</v>
      </c>
      <c r="AS45" s="43">
        <f>AS43+AS36+AS31+AS27+AS25+AS21+AS17+AS11+AS9+AS7+AS5</f>
        <v>4149563.58</v>
      </c>
      <c r="AT45" s="43"/>
      <c r="AU45" s="64" t="s">
        <v>42</v>
      </c>
      <c r="AV45" s="32">
        <f>AV43+AV36+AV31+AV27+AV25+AV21+AV17+AV11+AV9+AV7+AV5</f>
        <v>977059.95</v>
      </c>
      <c r="AW45" s="43">
        <f>AW43+AW36+AW31+AW27+AW25+AW21+AW17+AW11+AW9+AW7+AW5</f>
        <v>4017195.4699999997</v>
      </c>
      <c r="AX45" s="43"/>
      <c r="AY45" s="64" t="s">
        <v>42</v>
      </c>
      <c r="AZ45" s="34">
        <f>AV45+AR45+AN45+AJ45+AF45+AB45+X45+T45+P45+L45+H45+D45</f>
        <v>13606077.759999998</v>
      </c>
      <c r="BA45" s="34">
        <f>AW45+AS45+AO45+AK45+AG45+AC45+Y45+U45+Q45+M45+I45+E45</f>
        <v>60191110.439999998</v>
      </c>
      <c r="BB45" s="71">
        <f>AJ45+AF45+AB45+X45+T45+P45+L45+H45+D45</f>
        <v>10411112.919999998</v>
      </c>
      <c r="BC45" s="72">
        <f>AK45+AG45+AC45+Y45+U45+Q45+M45+I45+E45</f>
        <v>46302488.569999993</v>
      </c>
      <c r="BD45" s="71">
        <f>AV45+AR45+AN45</f>
        <v>3194964.84</v>
      </c>
      <c r="BE45" s="161">
        <f>AW45+AS45+AO45</f>
        <v>13888621.870000001</v>
      </c>
      <c r="BF45" s="340">
        <f>(BD45+BB45)-AZ45</f>
        <v>0</v>
      </c>
      <c r="BG45" s="340">
        <f>(BE45+BC45)-BA45</f>
        <v>0</v>
      </c>
      <c r="BI45" s="4" t="s">
        <v>333</v>
      </c>
      <c r="BJ45" s="442">
        <f>AV36/BJ43*100</f>
        <v>9.2344904669617325</v>
      </c>
    </row>
    <row r="46" spans="1:62" x14ac:dyDescent="0.55000000000000004">
      <c r="C46" s="378"/>
      <c r="D46" s="383"/>
      <c r="E46" s="378"/>
      <c r="F46" s="378"/>
      <c r="G46" s="378"/>
      <c r="H46" s="383"/>
      <c r="I46" s="378"/>
      <c r="J46" s="378"/>
      <c r="K46" s="378"/>
      <c r="L46" s="383"/>
      <c r="M46" s="378"/>
      <c r="N46" s="378"/>
      <c r="O46" s="378"/>
      <c r="P46" s="383"/>
      <c r="Q46" s="378"/>
      <c r="R46" s="378"/>
      <c r="S46" s="378"/>
      <c r="T46" s="383"/>
      <c r="U46" s="378"/>
      <c r="V46" s="378"/>
      <c r="W46" s="378"/>
      <c r="X46" s="383"/>
      <c r="Y46" s="378"/>
      <c r="Z46" s="378"/>
      <c r="AA46" s="378"/>
      <c r="AB46" s="383"/>
      <c r="AC46" s="2"/>
      <c r="AD46" s="378"/>
      <c r="AE46" s="378"/>
      <c r="AF46" s="383"/>
      <c r="AG46" s="2"/>
      <c r="AH46" s="378"/>
      <c r="AI46" s="378"/>
      <c r="AJ46" s="383"/>
      <c r="AK46" s="2"/>
      <c r="AL46" s="378"/>
      <c r="AM46" s="378"/>
      <c r="AN46" s="383"/>
      <c r="AO46" s="378"/>
      <c r="AP46" s="378"/>
      <c r="AQ46" s="378"/>
      <c r="AR46" s="383"/>
      <c r="AS46" s="2"/>
      <c r="AT46" s="378"/>
      <c r="AU46" s="378"/>
      <c r="AV46" s="383"/>
      <c r="AW46" s="378"/>
      <c r="AX46" s="378"/>
      <c r="AY46" s="378"/>
      <c r="AZ46" s="70"/>
      <c r="BA46" s="70"/>
      <c r="BI46" s="4" t="s">
        <v>334</v>
      </c>
      <c r="BJ46" s="442">
        <f>AV43/BJ43*100</f>
        <v>2.7979301906980965</v>
      </c>
    </row>
    <row r="47" spans="1:62" x14ac:dyDescent="0.55000000000000004">
      <c r="B47" s="4"/>
      <c r="C47" s="379"/>
      <c r="E47" s="379"/>
      <c r="F47" s="379"/>
      <c r="G47" s="379"/>
      <c r="I47" s="379"/>
      <c r="J47" s="379"/>
      <c r="K47" s="379"/>
      <c r="M47" s="379"/>
      <c r="N47" s="379"/>
      <c r="O47" s="379"/>
      <c r="P47" s="5"/>
      <c r="Q47" s="379"/>
      <c r="R47" s="379"/>
      <c r="S47" s="379"/>
      <c r="T47" s="5"/>
      <c r="U47" s="379"/>
      <c r="V47" s="379"/>
      <c r="W47" s="379"/>
      <c r="Z47" s="379"/>
      <c r="AA47" s="379"/>
      <c r="AD47" s="379"/>
      <c r="AE47" s="379"/>
      <c r="AH47" s="379"/>
      <c r="AI47" s="379"/>
      <c r="AL47" s="379"/>
      <c r="AM47" s="379"/>
      <c r="AP47" s="379"/>
      <c r="AQ47" s="379"/>
      <c r="AT47" s="379"/>
      <c r="AU47" s="379"/>
      <c r="AX47" s="379"/>
      <c r="AY47" s="379"/>
      <c r="AZ47" s="70"/>
      <c r="BA47" s="70"/>
      <c r="BI47" s="4">
        <v>9.23</v>
      </c>
    </row>
    <row r="48" spans="1:62" ht="31.5" customHeight="1" x14ac:dyDescent="0.6">
      <c r="A48" s="1" t="s">
        <v>312</v>
      </c>
      <c r="E48" s="52"/>
      <c r="F48" s="52"/>
      <c r="I48" s="7"/>
      <c r="J48" s="52"/>
      <c r="L48" s="8"/>
      <c r="N48" s="52"/>
      <c r="P48" s="9"/>
      <c r="Q48" s="10"/>
      <c r="R48" s="52"/>
      <c r="T48" s="9"/>
      <c r="U48" s="10"/>
      <c r="V48" s="52"/>
      <c r="Z48" s="52"/>
      <c r="AD48" s="52"/>
      <c r="AH48" s="52"/>
      <c r="AL48" s="52"/>
      <c r="AP48" s="52"/>
      <c r="AT48" s="52"/>
      <c r="AX48" s="52"/>
    </row>
    <row r="49" spans="1:61" s="379" customFormat="1" x14ac:dyDescent="0.55000000000000004">
      <c r="A49" s="384" t="s">
        <v>0</v>
      </c>
      <c r="B49" s="385" t="s">
        <v>1</v>
      </c>
      <c r="C49" s="369" t="s">
        <v>2</v>
      </c>
      <c r="D49" s="44" t="s">
        <v>288</v>
      </c>
      <c r="E49" s="14"/>
      <c r="F49" s="51"/>
      <c r="G49" s="61"/>
      <c r="H49" s="13" t="s">
        <v>289</v>
      </c>
      <c r="I49" s="14"/>
      <c r="J49" s="51"/>
      <c r="K49" s="61"/>
      <c r="L49" s="13" t="s">
        <v>290</v>
      </c>
      <c r="M49" s="14"/>
      <c r="N49" s="51"/>
      <c r="O49" s="61"/>
      <c r="P49" s="16" t="s">
        <v>291</v>
      </c>
      <c r="Q49" s="15"/>
      <c r="R49" s="51"/>
      <c r="S49" s="61"/>
      <c r="T49" s="16" t="s">
        <v>292</v>
      </c>
      <c r="U49" s="15"/>
      <c r="V49" s="51"/>
      <c r="W49" s="61"/>
      <c r="X49" s="13" t="s">
        <v>293</v>
      </c>
      <c r="Y49" s="14"/>
      <c r="Z49" s="51"/>
      <c r="AA49" s="61"/>
      <c r="AB49" s="13" t="s">
        <v>294</v>
      </c>
      <c r="AC49" s="14"/>
      <c r="AD49" s="51"/>
      <c r="AE49" s="61"/>
      <c r="AF49" s="13" t="s">
        <v>295</v>
      </c>
      <c r="AG49" s="14"/>
      <c r="AH49" s="51"/>
      <c r="AI49" s="61"/>
      <c r="AJ49" s="13" t="s">
        <v>296</v>
      </c>
      <c r="AK49" s="14"/>
      <c r="AL49" s="51"/>
      <c r="AM49" s="61"/>
      <c r="AN49" s="13" t="s">
        <v>297</v>
      </c>
      <c r="AO49" s="14"/>
      <c r="AP49" s="51"/>
      <c r="AQ49" s="61"/>
      <c r="AR49" s="13" t="s">
        <v>298</v>
      </c>
      <c r="AS49" s="14"/>
      <c r="AT49" s="51"/>
      <c r="AU49" s="61"/>
      <c r="AV49" s="13" t="s">
        <v>299</v>
      </c>
      <c r="AW49" s="14"/>
      <c r="AX49" s="51"/>
      <c r="AY49" s="61"/>
      <c r="AZ49" s="66" t="s">
        <v>51</v>
      </c>
      <c r="BA49" s="67"/>
      <c r="BB49" s="66" t="s">
        <v>322</v>
      </c>
      <c r="BC49" s="67"/>
      <c r="BD49" s="66" t="s">
        <v>323</v>
      </c>
      <c r="BE49" s="67"/>
      <c r="BF49" s="66" t="s">
        <v>44</v>
      </c>
      <c r="BG49" s="67"/>
    </row>
    <row r="50" spans="1:61" x14ac:dyDescent="0.55000000000000004">
      <c r="A50" s="17"/>
      <c r="B50" s="18"/>
      <c r="C50" s="370" t="s">
        <v>17</v>
      </c>
      <c r="D50" s="45" t="s">
        <v>3</v>
      </c>
      <c r="E50" s="20" t="s">
        <v>4</v>
      </c>
      <c r="F50" s="74" t="s">
        <v>44</v>
      </c>
      <c r="G50" s="75" t="s">
        <v>43</v>
      </c>
      <c r="H50" s="19" t="s">
        <v>3</v>
      </c>
      <c r="I50" s="20" t="s">
        <v>4</v>
      </c>
      <c r="J50" s="74" t="s">
        <v>44</v>
      </c>
      <c r="K50" s="75" t="s">
        <v>43</v>
      </c>
      <c r="L50" s="19" t="s">
        <v>3</v>
      </c>
      <c r="M50" s="20" t="s">
        <v>4</v>
      </c>
      <c r="N50" s="74" t="s">
        <v>44</v>
      </c>
      <c r="O50" s="75" t="s">
        <v>43</v>
      </c>
      <c r="P50" s="21" t="s">
        <v>3</v>
      </c>
      <c r="Q50" s="20" t="s">
        <v>4</v>
      </c>
      <c r="R50" s="74" t="s">
        <v>44</v>
      </c>
      <c r="S50" s="75" t="s">
        <v>43</v>
      </c>
      <c r="T50" s="21" t="s">
        <v>3</v>
      </c>
      <c r="U50" s="20" t="s">
        <v>4</v>
      </c>
      <c r="V50" s="74" t="s">
        <v>44</v>
      </c>
      <c r="W50" s="75" t="s">
        <v>43</v>
      </c>
      <c r="X50" s="19" t="s">
        <v>3</v>
      </c>
      <c r="Y50" s="20" t="s">
        <v>4</v>
      </c>
      <c r="Z50" s="74" t="s">
        <v>44</v>
      </c>
      <c r="AA50" s="75" t="s">
        <v>43</v>
      </c>
      <c r="AB50" s="19" t="s">
        <v>3</v>
      </c>
      <c r="AC50" s="20" t="s">
        <v>4</v>
      </c>
      <c r="AD50" s="74" t="s">
        <v>44</v>
      </c>
      <c r="AE50" s="75" t="s">
        <v>43</v>
      </c>
      <c r="AF50" s="19" t="s">
        <v>3</v>
      </c>
      <c r="AG50" s="20" t="s">
        <v>4</v>
      </c>
      <c r="AH50" s="74" t="s">
        <v>44</v>
      </c>
      <c r="AI50" s="75" t="s">
        <v>43</v>
      </c>
      <c r="AJ50" s="19" t="s">
        <v>3</v>
      </c>
      <c r="AK50" s="20" t="s">
        <v>4</v>
      </c>
      <c r="AL50" s="74" t="s">
        <v>44</v>
      </c>
      <c r="AM50" s="75" t="s">
        <v>43</v>
      </c>
      <c r="AN50" s="19" t="s">
        <v>3</v>
      </c>
      <c r="AO50" s="20" t="s">
        <v>4</v>
      </c>
      <c r="AP50" s="74" t="s">
        <v>44</v>
      </c>
      <c r="AQ50" s="75" t="s">
        <v>43</v>
      </c>
      <c r="AR50" s="19" t="s">
        <v>3</v>
      </c>
      <c r="AS50" s="20" t="s">
        <v>4</v>
      </c>
      <c r="AT50" s="74" t="s">
        <v>44</v>
      </c>
      <c r="AU50" s="75" t="s">
        <v>43</v>
      </c>
      <c r="AV50" s="19" t="s">
        <v>3</v>
      </c>
      <c r="AW50" s="20" t="s">
        <v>4</v>
      </c>
      <c r="AX50" s="74" t="s">
        <v>44</v>
      </c>
      <c r="AY50" s="75" t="s">
        <v>43</v>
      </c>
      <c r="AZ50" s="76" t="s">
        <v>3</v>
      </c>
      <c r="BA50" s="20" t="s">
        <v>4</v>
      </c>
      <c r="BB50" s="65" t="s">
        <v>3</v>
      </c>
      <c r="BC50" s="20" t="s">
        <v>4</v>
      </c>
      <c r="BD50" s="65" t="s">
        <v>3</v>
      </c>
      <c r="BE50" s="20" t="s">
        <v>4</v>
      </c>
      <c r="BF50" s="65" t="s">
        <v>3</v>
      </c>
      <c r="BG50" s="20" t="s">
        <v>4</v>
      </c>
    </row>
    <row r="51" spans="1:61" x14ac:dyDescent="0.55000000000000004">
      <c r="A51" s="358" t="s">
        <v>87</v>
      </c>
      <c r="B51" s="359"/>
      <c r="C51" s="371"/>
      <c r="D51" s="29"/>
      <c r="E51" s="380"/>
      <c r="F51" s="380"/>
      <c r="G51" s="381"/>
      <c r="H51" s="29"/>
      <c r="I51" s="380"/>
      <c r="J51" s="380"/>
      <c r="K51" s="381"/>
      <c r="L51" s="29"/>
      <c r="M51" s="380"/>
      <c r="N51" s="380"/>
      <c r="O51" s="381"/>
      <c r="P51" s="29"/>
      <c r="Q51" s="380"/>
      <c r="R51" s="380"/>
      <c r="S51" s="381"/>
      <c r="T51" s="29"/>
      <c r="U51" s="380"/>
      <c r="V51" s="380"/>
      <c r="W51" s="381"/>
      <c r="X51" s="29"/>
      <c r="Y51" s="380"/>
      <c r="Z51" s="380"/>
      <c r="AA51" s="381"/>
      <c r="AB51" s="29"/>
      <c r="AC51" s="360"/>
      <c r="AD51" s="380"/>
      <c r="AE51" s="381"/>
      <c r="AF51" s="29"/>
      <c r="AG51" s="360"/>
      <c r="AH51" s="380"/>
      <c r="AI51" s="381"/>
      <c r="AJ51" s="29"/>
      <c r="AK51" s="360"/>
      <c r="AL51" s="380"/>
      <c r="AM51" s="381"/>
      <c r="AN51" s="29"/>
      <c r="AO51" s="380"/>
      <c r="AP51" s="380"/>
      <c r="AQ51" s="381"/>
      <c r="AR51" s="29"/>
      <c r="AS51" s="360"/>
      <c r="AT51" s="380"/>
      <c r="AU51" s="437"/>
      <c r="AV51" s="381"/>
      <c r="AW51" s="380"/>
      <c r="AX51" s="380"/>
      <c r="AY51" s="381"/>
      <c r="AZ51" s="70"/>
      <c r="BA51" s="70"/>
    </row>
    <row r="52" spans="1:61" x14ac:dyDescent="0.55000000000000004">
      <c r="A52" s="361">
        <v>1</v>
      </c>
      <c r="B52" s="362" t="s">
        <v>87</v>
      </c>
      <c r="C52" s="367" t="s">
        <v>88</v>
      </c>
      <c r="D52" s="24">
        <v>5708</v>
      </c>
      <c r="E52" s="35">
        <v>21757.59</v>
      </c>
      <c r="F52" s="35">
        <f>E52-(G52*D52)</f>
        <v>-9.6000003395602107E-6</v>
      </c>
      <c r="G52" s="63">
        <f>ROUND(E52/D52,8)</f>
        <v>3.8117711999999999</v>
      </c>
      <c r="H52" s="364">
        <v>6240</v>
      </c>
      <c r="I52" s="25">
        <v>26614.97</v>
      </c>
      <c r="J52" s="35">
        <f>I52-(K52*H52)</f>
        <v>7.9999990703072399E-6</v>
      </c>
      <c r="K52" s="63">
        <f>ROUND(I52/H52,8)</f>
        <v>4.2652195500000003</v>
      </c>
      <c r="L52" s="24">
        <v>5116</v>
      </c>
      <c r="M52" s="35">
        <v>20985.45</v>
      </c>
      <c r="N52" s="35">
        <f>M52-(O52*L52)</f>
        <v>1.1719999747583643E-5</v>
      </c>
      <c r="O52" s="63">
        <f>ROUND(M52/L52,8)</f>
        <v>4.1019253300000003</v>
      </c>
      <c r="P52" s="24">
        <v>5224</v>
      </c>
      <c r="Q52" s="35">
        <v>24055.03</v>
      </c>
      <c r="R52" s="35">
        <f>Q52-(S52*P52)</f>
        <v>-1.0720003047026694E-5</v>
      </c>
      <c r="S52" s="63">
        <f>ROUND(Q52/P52,8)</f>
        <v>4.6047147800000001</v>
      </c>
      <c r="T52" s="24">
        <v>3428</v>
      </c>
      <c r="U52" s="35">
        <v>19024.12</v>
      </c>
      <c r="V52" s="35">
        <f>U52-(W52*T52)</f>
        <v>1.5199999324977398E-5</v>
      </c>
      <c r="W52" s="63">
        <f>ROUND(U52/T52,8)</f>
        <v>5.5496265999999999</v>
      </c>
      <c r="X52" s="24">
        <v>2696</v>
      </c>
      <c r="Y52" s="35">
        <v>14633.03</v>
      </c>
      <c r="Z52" s="35">
        <f>Y52-(AA52*X52)</f>
        <v>2.0000024960609153E-6</v>
      </c>
      <c r="AA52" s="63">
        <f>ROUND(Y52/X52,8)</f>
        <v>5.4276817499999996</v>
      </c>
      <c r="AB52" s="24">
        <v>2468</v>
      </c>
      <c r="AC52" s="35">
        <v>11825.49</v>
      </c>
      <c r="AD52" s="35">
        <f>AC52-(AE52*AB52)</f>
        <v>6.6000011429423466E-6</v>
      </c>
      <c r="AE52" s="63">
        <f>ROUND(AC52/AB52,8)</f>
        <v>4.7915275499999996</v>
      </c>
      <c r="AF52" s="24">
        <v>2480</v>
      </c>
      <c r="AG52" s="35">
        <v>12426.76</v>
      </c>
      <c r="AH52" s="35">
        <f>AG52-(AI52*AF52)</f>
        <v>6.3999996200436726E-6</v>
      </c>
      <c r="AI52" s="63">
        <f>ROUND(AG52/AF52,8)</f>
        <v>5.0107903199999999</v>
      </c>
      <c r="AJ52" s="24">
        <v>1536</v>
      </c>
      <c r="AK52" s="35">
        <v>7498.47</v>
      </c>
      <c r="AL52" s="35">
        <f>AK52-(AM52*AJ52)</f>
        <v>-5.7600000218371861E-6</v>
      </c>
      <c r="AM52" s="63">
        <f>ROUND(AK52/AJ52,8)</f>
        <v>4.8818164099999999</v>
      </c>
      <c r="AN52" s="24">
        <v>1892</v>
      </c>
      <c r="AO52" s="35">
        <v>9884.65</v>
      </c>
      <c r="AP52" s="35">
        <f>AO52-(AQ52*AN52)</f>
        <v>3.2400002965005115E-6</v>
      </c>
      <c r="AQ52" s="63">
        <f>ROUND(AO52/AN52,8)</f>
        <v>5.22444503</v>
      </c>
      <c r="AR52" s="24">
        <v>1348</v>
      </c>
      <c r="AS52" s="35">
        <v>7292.19</v>
      </c>
      <c r="AT52" s="35">
        <f>AS52-(AU52*AR52)</f>
        <v>-2.0000006770715117E-6</v>
      </c>
      <c r="AU52" s="63">
        <f>ROUND(AS52/AR52,8)</f>
        <v>5.4096365000000004</v>
      </c>
      <c r="AV52" s="24">
        <v>1852</v>
      </c>
      <c r="AW52" s="35">
        <v>8678.66</v>
      </c>
      <c r="AX52" s="35">
        <f>AW52-(AY52*AV52)</f>
        <v>3.4799995773937553E-6</v>
      </c>
      <c r="AY52" s="63">
        <f>ROUND(AW52/AV52,8)</f>
        <v>4.6861015100000003</v>
      </c>
      <c r="AZ52" s="364">
        <f>AV52+AR52+AN52+AJ52+AF52+AB52+X52+T52+P52+L52+H52+D52</f>
        <v>39988</v>
      </c>
      <c r="BA52" s="25">
        <f>AW52+AS52+AO52+AK52+AG52+AC52+Y52+U52+Q52+M52+I52+E52</f>
        <v>184676.41</v>
      </c>
      <c r="BB52" s="352">
        <f>AJ52+AF52+AB52+X52+T52+P52+L52+H52+D52</f>
        <v>34896</v>
      </c>
      <c r="BC52" s="323">
        <f>AK52+AG52+AC52+Y52+U52+Q52+M52+I52+E52</f>
        <v>158820.91</v>
      </c>
      <c r="BD52" s="352">
        <f>AV52+AR52+AN52</f>
        <v>5092</v>
      </c>
      <c r="BE52" s="365">
        <f>AW52+AS52+AO52</f>
        <v>25855.5</v>
      </c>
      <c r="BF52" s="386">
        <f>(BD52+BB52)-AZ52</f>
        <v>0</v>
      </c>
      <c r="BG52" s="366">
        <f>(BE52+BC52)-BA52</f>
        <v>0</v>
      </c>
      <c r="BH52" s="435"/>
      <c r="BI52" s="435"/>
    </row>
    <row r="53" spans="1:61" s="172" customFormat="1" x14ac:dyDescent="0.55000000000000004">
      <c r="A53" s="358" t="s">
        <v>24</v>
      </c>
      <c r="B53" s="413"/>
      <c r="C53" s="414"/>
      <c r="D53" s="29"/>
      <c r="E53" s="380"/>
      <c r="F53" s="380"/>
      <c r="G53" s="35"/>
      <c r="H53" s="29"/>
      <c r="I53" s="380"/>
      <c r="J53" s="380"/>
      <c r="K53" s="35"/>
      <c r="L53" s="29"/>
      <c r="M53" s="380"/>
      <c r="N53" s="380"/>
      <c r="O53" s="35"/>
      <c r="P53" s="29"/>
      <c r="Q53" s="380"/>
      <c r="R53" s="380"/>
      <c r="S53" s="35"/>
      <c r="T53" s="29"/>
      <c r="U53" s="380"/>
      <c r="V53" s="380"/>
      <c r="W53" s="35"/>
      <c r="X53" s="29"/>
      <c r="Y53" s="380"/>
      <c r="Z53" s="380"/>
      <c r="AA53" s="35"/>
      <c r="AB53" s="29"/>
      <c r="AC53" s="380"/>
      <c r="AD53" s="380"/>
      <c r="AE53" s="35"/>
      <c r="AF53" s="29"/>
      <c r="AG53" s="380"/>
      <c r="AH53" s="380"/>
      <c r="AI53" s="35"/>
      <c r="AJ53" s="29"/>
      <c r="AK53" s="380"/>
      <c r="AL53" s="380"/>
      <c r="AM53" s="35"/>
      <c r="AN53" s="29"/>
      <c r="AO53" s="380"/>
      <c r="AP53" s="380"/>
      <c r="AQ53" s="35"/>
      <c r="AR53" s="29"/>
      <c r="AS53" s="380"/>
      <c r="AT53" s="380"/>
      <c r="AU53" s="35"/>
      <c r="AV53" s="29"/>
      <c r="AW53" s="380"/>
      <c r="AX53" s="380"/>
      <c r="AY53" s="35"/>
      <c r="AZ53" s="415"/>
      <c r="BA53" s="415"/>
      <c r="BH53" s="436"/>
      <c r="BI53" s="436"/>
    </row>
    <row r="54" spans="1:61" s="172" customFormat="1" x14ac:dyDescent="0.55000000000000004">
      <c r="A54" s="342">
        <v>1</v>
      </c>
      <c r="B54" s="416" t="s">
        <v>324</v>
      </c>
      <c r="C54" s="343" t="s">
        <v>284</v>
      </c>
      <c r="D54" s="417">
        <v>0</v>
      </c>
      <c r="E54" s="418">
        <v>0</v>
      </c>
      <c r="F54" s="418">
        <v>0</v>
      </c>
      <c r="G54" s="418">
        <v>0</v>
      </c>
      <c r="H54" s="417">
        <v>0</v>
      </c>
      <c r="I54" s="418">
        <v>0</v>
      </c>
      <c r="J54" s="418">
        <v>0</v>
      </c>
      <c r="K54" s="418">
        <v>0</v>
      </c>
      <c r="L54" s="417">
        <v>0</v>
      </c>
      <c r="M54" s="418">
        <v>0</v>
      </c>
      <c r="N54" s="418">
        <v>0</v>
      </c>
      <c r="O54" s="418">
        <v>0</v>
      </c>
      <c r="P54" s="417">
        <v>0</v>
      </c>
      <c r="Q54" s="418">
        <v>0</v>
      </c>
      <c r="R54" s="418">
        <v>0</v>
      </c>
      <c r="S54" s="418">
        <v>0</v>
      </c>
      <c r="T54" s="417">
        <v>0</v>
      </c>
      <c r="U54" s="418">
        <v>0</v>
      </c>
      <c r="V54" s="418">
        <v>0</v>
      </c>
      <c r="W54" s="418">
        <v>0</v>
      </c>
      <c r="X54" s="417">
        <v>0</v>
      </c>
      <c r="Y54" s="418">
        <v>0</v>
      </c>
      <c r="Z54" s="418">
        <v>0</v>
      </c>
      <c r="AA54" s="418">
        <v>0</v>
      </c>
      <c r="AB54" s="417">
        <v>4654</v>
      </c>
      <c r="AC54" s="418">
        <v>21776.03</v>
      </c>
      <c r="AD54" s="418">
        <v>0</v>
      </c>
      <c r="AE54" s="63">
        <f>ROUND(AC54/AB54,8)</f>
        <v>4.6789922600000002</v>
      </c>
      <c r="AF54" s="344">
        <v>3328</v>
      </c>
      <c r="AG54" s="345">
        <v>15666.89</v>
      </c>
      <c r="AH54" s="418">
        <v>0</v>
      </c>
      <c r="AI54" s="63">
        <f>ROUND(AG54/AF54,8)</f>
        <v>4.70759916</v>
      </c>
      <c r="AJ54" s="417">
        <v>3499</v>
      </c>
      <c r="AK54" s="418">
        <v>16454.71</v>
      </c>
      <c r="AL54" s="418">
        <v>0</v>
      </c>
      <c r="AM54" s="63">
        <f>ROUND(AK54/AJ54,8)</f>
        <v>4.7026893400000001</v>
      </c>
      <c r="AN54" s="419">
        <v>2753</v>
      </c>
      <c r="AO54" s="418">
        <v>13017.74</v>
      </c>
      <c r="AP54" s="35">
        <f>AO54-(AQ54*AN54)</f>
        <v>4.3999989429721609E-6</v>
      </c>
      <c r="AQ54" s="63">
        <f>ROUND(AO54/AN54,8)</f>
        <v>4.7285652000000002</v>
      </c>
      <c r="AR54" s="419">
        <v>2356</v>
      </c>
      <c r="AS54" s="418">
        <v>11188.67</v>
      </c>
      <c r="AT54" s="35">
        <f>AS54-(AU54*AR54)</f>
        <v>-1.0240000847261399E-5</v>
      </c>
      <c r="AU54" s="63">
        <f>ROUND(AS54/AR54,8)</f>
        <v>4.7490110400000001</v>
      </c>
      <c r="AV54" s="419">
        <v>2199</v>
      </c>
      <c r="AW54" s="418">
        <v>10465.34</v>
      </c>
      <c r="AX54" s="35">
        <f>AW54-(AY54*AV54)</f>
        <v>1.9700000848388299E-6</v>
      </c>
      <c r="AY54" s="63">
        <f>ROUND(AW54/AV54,8)</f>
        <v>4.75913597</v>
      </c>
      <c r="AZ54" s="364">
        <f>AV54+AR54+AN54+AJ54+AF54+AB54+X54+T54+P54+L54+H54+D54</f>
        <v>18789</v>
      </c>
      <c r="BA54" s="25">
        <f>AW54+AS54+AO54+AK54+AG54+AC54+Y54+U54+Q54+M54+I54+E54</f>
        <v>88569.38</v>
      </c>
      <c r="BB54" s="352">
        <f>AJ54+AF54+AB54+X54+T54+P54+L54+H54+D54</f>
        <v>11481</v>
      </c>
      <c r="BC54" s="323">
        <f>AK54+AG54+AC54+Y54+U54+Q54+M54+I54+E54</f>
        <v>53897.63</v>
      </c>
      <c r="BD54" s="352">
        <f>AV54+AR54+AN54</f>
        <v>7308</v>
      </c>
      <c r="BE54" s="365">
        <f>AW54+AS54+AO54</f>
        <v>34671.75</v>
      </c>
      <c r="BF54" s="386">
        <f>(BD54+BB54)-AZ54</f>
        <v>0</v>
      </c>
      <c r="BG54" s="366">
        <f>(BE54+BC54)-BA54</f>
        <v>0</v>
      </c>
      <c r="BH54" s="436"/>
      <c r="BI54" s="436"/>
    </row>
    <row r="55" spans="1:61" x14ac:dyDescent="0.55000000000000004">
      <c r="A55" s="358" t="s">
        <v>313</v>
      </c>
      <c r="B55" s="359"/>
      <c r="C55" s="371"/>
      <c r="D55" s="29"/>
      <c r="E55" s="380"/>
      <c r="F55" s="380"/>
      <c r="G55" s="381"/>
      <c r="H55" s="29"/>
      <c r="I55" s="380"/>
      <c r="J55" s="380"/>
      <c r="K55" s="381"/>
      <c r="L55" s="29"/>
      <c r="M55" s="380"/>
      <c r="N55" s="380"/>
      <c r="O55" s="381"/>
      <c r="P55" s="29"/>
      <c r="Q55" s="380"/>
      <c r="R55" s="380"/>
      <c r="S55" s="381"/>
      <c r="T55" s="29"/>
      <c r="U55" s="380"/>
      <c r="V55" s="380"/>
      <c r="W55" s="381"/>
      <c r="X55" s="29"/>
      <c r="Y55" s="380"/>
      <c r="Z55" s="380"/>
      <c r="AA55" s="381"/>
      <c r="AB55" s="29"/>
      <c r="AC55" s="380"/>
      <c r="AD55" s="380"/>
      <c r="AE55" s="381"/>
      <c r="AF55" s="29"/>
      <c r="AG55" s="380"/>
      <c r="AH55" s="380"/>
      <c r="AI55" s="381"/>
      <c r="AJ55" s="29"/>
      <c r="AK55" s="380"/>
      <c r="AL55" s="380"/>
      <c r="AM55" s="381"/>
      <c r="AN55" s="29"/>
      <c r="AO55" s="380"/>
      <c r="AP55" s="380"/>
      <c r="AQ55" s="381"/>
      <c r="AR55" s="29"/>
      <c r="AS55" s="380"/>
      <c r="AT55" s="380"/>
      <c r="AU55" s="381"/>
      <c r="AV55" s="29"/>
      <c r="AW55" s="380"/>
      <c r="AX55" s="380"/>
      <c r="AY55" s="381"/>
      <c r="AZ55" s="70"/>
      <c r="BA55" s="162"/>
      <c r="BF55" s="387"/>
      <c r="BH55" s="435"/>
      <c r="BI55" s="435"/>
    </row>
    <row r="56" spans="1:61" x14ac:dyDescent="0.55000000000000004">
      <c r="A56" s="361">
        <v>1</v>
      </c>
      <c r="B56" s="362" t="s">
        <v>328</v>
      </c>
      <c r="C56" s="367" t="s">
        <v>314</v>
      </c>
      <c r="D56" s="24">
        <v>0</v>
      </c>
      <c r="E56" s="35">
        <v>0</v>
      </c>
      <c r="F56" s="35">
        <f>E56-(G56*D56)</f>
        <v>0</v>
      </c>
      <c r="G56" s="63">
        <v>0</v>
      </c>
      <c r="H56" s="24">
        <v>0</v>
      </c>
      <c r="I56" s="35">
        <v>0</v>
      </c>
      <c r="J56" s="35">
        <f>I56-(K56*H56)</f>
        <v>0</v>
      </c>
      <c r="K56" s="63">
        <v>0</v>
      </c>
      <c r="L56" s="24">
        <v>0</v>
      </c>
      <c r="M56" s="35">
        <v>0</v>
      </c>
      <c r="N56" s="35">
        <f>M56-(O56*L56)</f>
        <v>0</v>
      </c>
      <c r="O56" s="63">
        <v>0</v>
      </c>
      <c r="P56" s="24">
        <v>0</v>
      </c>
      <c r="Q56" s="35">
        <v>0</v>
      </c>
      <c r="R56" s="35">
        <f>Q56-(S56*P56)</f>
        <v>0</v>
      </c>
      <c r="S56" s="63">
        <v>0</v>
      </c>
      <c r="T56" s="24">
        <v>0</v>
      </c>
      <c r="U56" s="35">
        <v>0</v>
      </c>
      <c r="V56" s="35">
        <f>U56-(W56*T56)</f>
        <v>0</v>
      </c>
      <c r="W56" s="63">
        <v>0</v>
      </c>
      <c r="X56" s="24">
        <v>0</v>
      </c>
      <c r="Y56" s="35">
        <v>0</v>
      </c>
      <c r="Z56" s="35">
        <f>Y56-(AA56*X56)</f>
        <v>0</v>
      </c>
      <c r="AA56" s="63">
        <v>0</v>
      </c>
      <c r="AB56" s="24">
        <v>411</v>
      </c>
      <c r="AC56" s="35">
        <v>2227.65</v>
      </c>
      <c r="AD56" s="35">
        <f>AC56-(AE56*AB56)</f>
        <v>1.1100000847363845E-6</v>
      </c>
      <c r="AE56" s="63">
        <f>ROUND(AC56/AB56,8)</f>
        <v>5.4200729900000004</v>
      </c>
      <c r="AF56" s="24">
        <v>600</v>
      </c>
      <c r="AG56" s="35">
        <v>3098.42</v>
      </c>
      <c r="AH56" s="35">
        <f>AG56-(AI56*AF56)</f>
        <v>2.0000002223241609E-6</v>
      </c>
      <c r="AI56" s="63">
        <f>ROUND(AG56/AF56,8)</f>
        <v>5.1640333299999996</v>
      </c>
      <c r="AJ56" s="24">
        <v>598</v>
      </c>
      <c r="AK56" s="35">
        <v>3089.22</v>
      </c>
      <c r="AL56" s="35">
        <f>AK56-(AM56*AJ56)</f>
        <v>1.4600000213249587E-6</v>
      </c>
      <c r="AM56" s="63">
        <f>ROUND(AK56/AJ56,8)</f>
        <v>5.1659197299999997</v>
      </c>
      <c r="AN56" s="24">
        <v>736</v>
      </c>
      <c r="AO56" s="35">
        <v>3725</v>
      </c>
      <c r="AP56" s="35">
        <f>AO56-(AQ56*AN56)</f>
        <v>3.1999998100218363E-6</v>
      </c>
      <c r="AQ56" s="63">
        <f>ROUND(AO56/AN56,8)</f>
        <v>5.0611413000000001</v>
      </c>
      <c r="AR56" s="24">
        <v>352</v>
      </c>
      <c r="AS56" s="35">
        <v>1955.83</v>
      </c>
      <c r="AT56" s="35">
        <f>AS56-(AU56*AR56)</f>
        <v>-9.6000007943075616E-7</v>
      </c>
      <c r="AU56" s="63">
        <f>ROUND(AS56/AR56,8)</f>
        <v>5.5563352300000002</v>
      </c>
      <c r="AV56" s="24">
        <v>194</v>
      </c>
      <c r="AW56" s="35">
        <v>1227</v>
      </c>
      <c r="AX56" s="35">
        <f>AW56-(AY56*AV56)</f>
        <v>-3.7999984670022968E-7</v>
      </c>
      <c r="AY56" s="63">
        <f>ROUND(AW56/AV56,8)</f>
        <v>6.3247422699999998</v>
      </c>
      <c r="AZ56" s="70"/>
      <c r="BA56" s="162"/>
      <c r="BF56" s="387"/>
      <c r="BH56" s="435"/>
      <c r="BI56" s="435"/>
    </row>
    <row r="57" spans="1:61" x14ac:dyDescent="0.55000000000000004">
      <c r="A57" s="361">
        <v>2</v>
      </c>
      <c r="B57" s="362" t="s">
        <v>327</v>
      </c>
      <c r="C57" s="367" t="s">
        <v>315</v>
      </c>
      <c r="D57" s="24">
        <v>0</v>
      </c>
      <c r="E57" s="35">
        <v>0</v>
      </c>
      <c r="F57" s="35">
        <f t="shared" ref="F57:F58" si="0">E57-(G57*D57)</f>
        <v>0</v>
      </c>
      <c r="G57" s="63">
        <v>0</v>
      </c>
      <c r="H57" s="24">
        <v>0</v>
      </c>
      <c r="I57" s="35">
        <v>0</v>
      </c>
      <c r="J57" s="35">
        <f t="shared" ref="J57:J58" si="1">I57-(K57*H57)</f>
        <v>0</v>
      </c>
      <c r="K57" s="63">
        <v>0</v>
      </c>
      <c r="L57" s="24">
        <v>0</v>
      </c>
      <c r="M57" s="35">
        <v>0</v>
      </c>
      <c r="N57" s="35">
        <f t="shared" ref="N57:N58" si="2">M57-(O57*L57)</f>
        <v>0</v>
      </c>
      <c r="O57" s="63">
        <v>0</v>
      </c>
      <c r="P57" s="24">
        <v>0</v>
      </c>
      <c r="Q57" s="35">
        <v>0</v>
      </c>
      <c r="R57" s="35">
        <f t="shared" ref="R57:R58" si="3">Q57-(S57*P57)</f>
        <v>0</v>
      </c>
      <c r="S57" s="63">
        <v>0</v>
      </c>
      <c r="T57" s="24">
        <v>0</v>
      </c>
      <c r="U57" s="35">
        <v>0</v>
      </c>
      <c r="V57" s="35">
        <f t="shared" ref="V57:V58" si="4">U57-(W57*T57)</f>
        <v>0</v>
      </c>
      <c r="W57" s="63">
        <v>0</v>
      </c>
      <c r="X57" s="24">
        <v>0</v>
      </c>
      <c r="Y57" s="35">
        <v>0</v>
      </c>
      <c r="Z57" s="35">
        <f t="shared" ref="Z57:Z58" si="5">Y57-(AA57*X57)</f>
        <v>0</v>
      </c>
      <c r="AA57" s="63">
        <v>0</v>
      </c>
      <c r="AB57" s="24">
        <v>3195</v>
      </c>
      <c r="AC57" s="35">
        <v>15054.12</v>
      </c>
      <c r="AD57" s="35">
        <f t="shared" ref="AD57:AD58" si="6">AC57-(AE57*AB57)</f>
        <v>-6.749998647137545E-6</v>
      </c>
      <c r="AE57" s="63">
        <f t="shared" ref="AE57:AE58" si="7">ROUND(AC57/AB57,8)</f>
        <v>4.7117746499999997</v>
      </c>
      <c r="AF57" s="24">
        <v>4639</v>
      </c>
      <c r="AG57" s="35">
        <v>21706.93</v>
      </c>
      <c r="AH57" s="35">
        <f t="shared" ref="AH57:AH58" si="8">AG57-(AI57*AF57)</f>
        <v>-1.7070000467356294E-5</v>
      </c>
      <c r="AI57" s="63">
        <f t="shared" ref="AI57:AI58" si="9">ROUND(AG57/AF57,8)</f>
        <v>4.67922613</v>
      </c>
      <c r="AJ57" s="24">
        <v>3927</v>
      </c>
      <c r="AK57" s="35">
        <v>18426.59</v>
      </c>
      <c r="AL57" s="35">
        <f t="shared" ref="AL57:AL58" si="10">AK57-(AM57*AJ57)</f>
        <v>-2.8000067686662078E-7</v>
      </c>
      <c r="AM57" s="63">
        <f t="shared" ref="AM57:AM58" si="11">ROUND(AK57/AJ57,8)</f>
        <v>4.69228164</v>
      </c>
      <c r="AN57" s="24">
        <v>4006</v>
      </c>
      <c r="AO57" s="35">
        <v>18790.560000000001</v>
      </c>
      <c r="AP57" s="35">
        <f t="shared" ref="AP57:AP58" si="12">AO57-(AQ57*AN57)</f>
        <v>1.5460002032341436E-5</v>
      </c>
      <c r="AQ57" s="63">
        <f t="shared" ref="AQ57:AQ58" si="13">ROUND(AO57/AN57,8)</f>
        <v>4.6906040899999999</v>
      </c>
      <c r="AR57" s="24">
        <v>2443</v>
      </c>
      <c r="AS57" s="35">
        <v>11589.5</v>
      </c>
      <c r="AT57" s="35">
        <f t="shared" ref="AT57:AT58" si="14">AS57-(AU57*AR57)</f>
        <v>3.3799988159444183E-6</v>
      </c>
      <c r="AU57" s="63">
        <f t="shared" ref="AU57:AU58" si="15">ROUND(AS57/AR57,8)</f>
        <v>4.7439623400000004</v>
      </c>
      <c r="AV57" s="24">
        <v>2093</v>
      </c>
      <c r="AW57" s="35">
        <v>9976.98</v>
      </c>
      <c r="AX57" s="35">
        <f t="shared" ref="AX57:AX58" si="16">AW57-(AY57*AV57)</f>
        <v>-3.9000005926936865E-6</v>
      </c>
      <c r="AY57" s="63">
        <f t="shared" ref="AY57:AY58" si="17">ROUND(AW57/AV57,8)</f>
        <v>4.7668322999999999</v>
      </c>
      <c r="AZ57" s="70"/>
      <c r="BA57" s="162"/>
      <c r="BF57" s="387"/>
      <c r="BH57" s="435"/>
      <c r="BI57" s="435"/>
    </row>
    <row r="58" spans="1:61" x14ac:dyDescent="0.55000000000000004">
      <c r="A58" s="361">
        <v>3</v>
      </c>
      <c r="B58" s="362" t="s">
        <v>329</v>
      </c>
      <c r="C58" s="388" t="s">
        <v>325</v>
      </c>
      <c r="D58" s="24">
        <v>0</v>
      </c>
      <c r="E58" s="35">
        <v>0</v>
      </c>
      <c r="F58" s="35">
        <f t="shared" si="0"/>
        <v>0</v>
      </c>
      <c r="G58" s="63">
        <v>0</v>
      </c>
      <c r="H58" s="24">
        <v>0</v>
      </c>
      <c r="I58" s="35">
        <v>0</v>
      </c>
      <c r="J58" s="35">
        <f t="shared" si="1"/>
        <v>0</v>
      </c>
      <c r="K58" s="63">
        <v>0</v>
      </c>
      <c r="L58" s="24">
        <v>0</v>
      </c>
      <c r="M58" s="35">
        <v>0</v>
      </c>
      <c r="N58" s="35">
        <f t="shared" si="2"/>
        <v>0</v>
      </c>
      <c r="O58" s="63">
        <v>0</v>
      </c>
      <c r="P58" s="24">
        <v>0</v>
      </c>
      <c r="Q58" s="35">
        <v>0</v>
      </c>
      <c r="R58" s="35">
        <f t="shared" si="3"/>
        <v>0</v>
      </c>
      <c r="S58" s="63">
        <v>0</v>
      </c>
      <c r="T58" s="24">
        <v>0</v>
      </c>
      <c r="U58" s="35">
        <v>0</v>
      </c>
      <c r="V58" s="35">
        <f t="shared" si="4"/>
        <v>0</v>
      </c>
      <c r="W58" s="63">
        <v>0</v>
      </c>
      <c r="X58" s="24">
        <v>0</v>
      </c>
      <c r="Y58" s="35">
        <v>0</v>
      </c>
      <c r="Z58" s="35">
        <f t="shared" si="5"/>
        <v>0</v>
      </c>
      <c r="AA58" s="63">
        <v>0</v>
      </c>
      <c r="AB58" s="24">
        <v>26</v>
      </c>
      <c r="AC58" s="35">
        <v>453.89</v>
      </c>
      <c r="AD58" s="35">
        <f t="shared" si="6"/>
        <v>5.9999990753567545E-8</v>
      </c>
      <c r="AE58" s="63">
        <f t="shared" si="7"/>
        <v>17.45730769</v>
      </c>
      <c r="AF58" s="24">
        <v>31</v>
      </c>
      <c r="AG58" s="35">
        <v>476.92</v>
      </c>
      <c r="AH58" s="35">
        <f t="shared" si="8"/>
        <v>-2.9999966955074342E-8</v>
      </c>
      <c r="AI58" s="63">
        <f t="shared" si="9"/>
        <v>15.38451613</v>
      </c>
      <c r="AJ58" s="24">
        <v>35</v>
      </c>
      <c r="AK58" s="35">
        <v>495.36</v>
      </c>
      <c r="AL58" s="35">
        <f t="shared" si="10"/>
        <v>-1.0000002248489182E-7</v>
      </c>
      <c r="AM58" s="63">
        <f t="shared" si="11"/>
        <v>14.153142860000001</v>
      </c>
      <c r="AN58" s="24">
        <v>32</v>
      </c>
      <c r="AO58" s="35">
        <v>481.53</v>
      </c>
      <c r="AP58" s="35">
        <f t="shared" si="12"/>
        <v>0</v>
      </c>
      <c r="AQ58" s="63">
        <f t="shared" si="13"/>
        <v>15.047812499999999</v>
      </c>
      <c r="AR58" s="24">
        <v>23</v>
      </c>
      <c r="AS58" s="35">
        <v>440.06</v>
      </c>
      <c r="AT58" s="35">
        <f t="shared" si="14"/>
        <v>-4.000003173132427E-8</v>
      </c>
      <c r="AU58" s="63">
        <f t="shared" si="15"/>
        <v>19.133043480000001</v>
      </c>
      <c r="AV58" s="24">
        <v>19</v>
      </c>
      <c r="AW58" s="35">
        <v>421.64</v>
      </c>
      <c r="AX58" s="35">
        <f t="shared" si="16"/>
        <v>-5.0000039664155338E-8</v>
      </c>
      <c r="AY58" s="63">
        <f t="shared" si="17"/>
        <v>22.19157895</v>
      </c>
      <c r="AZ58" s="70"/>
      <c r="BA58" s="162"/>
      <c r="BF58" s="387"/>
      <c r="BH58" s="435"/>
      <c r="BI58" s="435"/>
    </row>
    <row r="59" spans="1:61" x14ac:dyDescent="0.55000000000000004">
      <c r="A59" s="26" t="s">
        <v>5</v>
      </c>
      <c r="B59" s="27"/>
      <c r="C59" s="376"/>
      <c r="D59" s="32">
        <f>SUM(D56:D58)</f>
        <v>0</v>
      </c>
      <c r="E59" s="33">
        <f>SUM(E52:E58)</f>
        <v>21757.59</v>
      </c>
      <c r="F59" s="43"/>
      <c r="G59" s="64" t="s">
        <v>42</v>
      </c>
      <c r="H59" s="32">
        <f>SUM(H52:H58)</f>
        <v>6240</v>
      </c>
      <c r="I59" s="33">
        <f>SUM(I52:I58)</f>
        <v>26614.97</v>
      </c>
      <c r="J59" s="43"/>
      <c r="K59" s="64" t="s">
        <v>42</v>
      </c>
      <c r="L59" s="32">
        <f>SUM(L52:L58)</f>
        <v>5116</v>
      </c>
      <c r="M59" s="33">
        <f>SUM(M52:M58)</f>
        <v>20985.45</v>
      </c>
      <c r="N59" s="43"/>
      <c r="O59" s="64" t="s">
        <v>42</v>
      </c>
      <c r="P59" s="32">
        <f>SUM(P52:P58)</f>
        <v>5224</v>
      </c>
      <c r="Q59" s="33">
        <f>SUM(Q52:Q58)</f>
        <v>24055.03</v>
      </c>
      <c r="R59" s="43"/>
      <c r="S59" s="64" t="s">
        <v>42</v>
      </c>
      <c r="T59" s="32">
        <f>SUM(T56:T58)</f>
        <v>0</v>
      </c>
      <c r="U59" s="33">
        <f>SUM(U56:U58)</f>
        <v>0</v>
      </c>
      <c r="V59" s="43"/>
      <c r="W59" s="64" t="s">
        <v>42</v>
      </c>
      <c r="X59" s="32">
        <f>SUM(X56:X58)</f>
        <v>0</v>
      </c>
      <c r="Y59" s="33">
        <f>SUM(Y56:Y58)</f>
        <v>0</v>
      </c>
      <c r="Z59" s="43"/>
      <c r="AA59" s="64" t="s">
        <v>42</v>
      </c>
      <c r="AB59" s="32">
        <f>SUM(AB52:AB58)</f>
        <v>10754</v>
      </c>
      <c r="AC59" s="33">
        <f>SUM(AC52:AC58)</f>
        <v>51337.18</v>
      </c>
      <c r="AD59" s="43"/>
      <c r="AE59" s="64" t="s">
        <v>42</v>
      </c>
      <c r="AF59" s="32">
        <f>SUM(AF52:AF58)</f>
        <v>11078</v>
      </c>
      <c r="AG59" s="33">
        <f>SUM(AG52:AG58)</f>
        <v>53375.92</v>
      </c>
      <c r="AH59" s="43"/>
      <c r="AI59" s="64" t="s">
        <v>42</v>
      </c>
      <c r="AJ59" s="32">
        <f>SUM(AJ52:AJ58)</f>
        <v>9595</v>
      </c>
      <c r="AK59" s="33">
        <f>SUM(AK52:AK58)</f>
        <v>45964.350000000006</v>
      </c>
      <c r="AL59" s="43"/>
      <c r="AM59" s="64" t="s">
        <v>42</v>
      </c>
      <c r="AN59" s="32">
        <f>SUM(AN52:AN58)</f>
        <v>9419</v>
      </c>
      <c r="AO59" s="33">
        <f>SUM(AO52:AO58)</f>
        <v>45899.479999999996</v>
      </c>
      <c r="AP59" s="43"/>
      <c r="AQ59" s="64" t="s">
        <v>42</v>
      </c>
      <c r="AR59" s="32">
        <f>SUM(AR52:AR58)</f>
        <v>6522</v>
      </c>
      <c r="AS59" s="33">
        <f>SUM(AS52:AS58)</f>
        <v>32466.250000000004</v>
      </c>
      <c r="AT59" s="43"/>
      <c r="AU59" s="64" t="s">
        <v>42</v>
      </c>
      <c r="AV59" s="32">
        <f>SUM(AV52:AV58)</f>
        <v>6357</v>
      </c>
      <c r="AW59" s="33">
        <f>SUM(AW52:AW58)</f>
        <v>30769.62</v>
      </c>
      <c r="AX59" s="43"/>
      <c r="AY59" s="64" t="s">
        <v>42</v>
      </c>
      <c r="AZ59" s="34">
        <f>AV59+AR59+AN59+AJ59+AF59+AB59+X59+T59+P59+L59+H59+D59</f>
        <v>70305</v>
      </c>
      <c r="BA59" s="33">
        <f>AW59+AS59+AO59+AK59+AG59+AC59+Y59+U59+Q59+M59+I59+E59</f>
        <v>353225.84</v>
      </c>
      <c r="BB59" s="71">
        <f>AJ59+AF59+AB59+X59+T59+P59+L59+H59+D59</f>
        <v>48007</v>
      </c>
      <c r="BC59" s="72">
        <f>AK59+AG59+AC59+Y59+U59+Q59+M59+I59+E59</f>
        <v>244090.49000000002</v>
      </c>
      <c r="BD59" s="71">
        <f>AV59+AR59+AN59</f>
        <v>22298</v>
      </c>
      <c r="BE59" s="161">
        <f>AW59+AS59+AO59</f>
        <v>109135.35</v>
      </c>
      <c r="BF59" s="426">
        <f>(BD59+BB59)-AZ59</f>
        <v>0</v>
      </c>
      <c r="BG59" s="34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U25" sqref="U25"/>
    </sheetView>
  </sheetViews>
  <sheetFormatPr defaultRowHeight="19.8" x14ac:dyDescent="0.5"/>
  <cols>
    <col min="1" max="1" width="0" style="78" hidden="1" customWidth="1"/>
    <col min="2" max="2" width="9" style="79" customWidth="1"/>
    <col min="3" max="4" width="12.77734375" style="79" customWidth="1"/>
    <col min="5" max="12" width="10.77734375" style="78" customWidth="1"/>
    <col min="13" max="16384" width="8.88671875" style="78"/>
  </cols>
  <sheetData>
    <row r="2" spans="2:4" x14ac:dyDescent="0.5">
      <c r="B2" s="80" t="s">
        <v>46</v>
      </c>
      <c r="C2" s="81" t="s">
        <v>6</v>
      </c>
      <c r="D2" s="82"/>
    </row>
    <row r="3" spans="2:4" x14ac:dyDescent="0.5">
      <c r="B3" s="83"/>
      <c r="C3" s="81" t="s">
        <v>7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'2566-บิลค่าไฟฟ้า'!D5</f>
        <v>630066</v>
      </c>
      <c r="D5" s="86">
        <f>'2567-บิลค่าไฟฟ้า'!D5</f>
        <v>726069</v>
      </c>
    </row>
    <row r="6" spans="2:4" x14ac:dyDescent="0.5">
      <c r="B6" s="85" t="s">
        <v>55</v>
      </c>
      <c r="C6" s="86">
        <f>'2566-บิลค่าไฟฟ้า'!H5</f>
        <v>682954</v>
      </c>
      <c r="D6" s="86">
        <f>'2567-บิลค่าไฟฟ้า'!H5</f>
        <v>750993</v>
      </c>
    </row>
    <row r="7" spans="2:4" x14ac:dyDescent="0.5">
      <c r="B7" s="85" t="s">
        <v>56</v>
      </c>
      <c r="C7" s="86">
        <f>'2566-บิลค่าไฟฟ้า'!L5</f>
        <v>772571</v>
      </c>
      <c r="D7" s="86">
        <f>'2567-บิลค่าไฟฟ้า'!L5</f>
        <v>869680</v>
      </c>
    </row>
    <row r="8" spans="2:4" x14ac:dyDescent="0.5">
      <c r="B8" s="85" t="s">
        <v>57</v>
      </c>
      <c r="C8" s="86">
        <f>'2566-บิลค่าไฟฟ้า'!P5</f>
        <v>663549</v>
      </c>
      <c r="D8" s="86">
        <f>'2567-บิลค่าไฟฟ้า'!P5</f>
        <v>780850</v>
      </c>
    </row>
    <row r="9" spans="2:4" x14ac:dyDescent="0.5">
      <c r="B9" s="85" t="s">
        <v>58</v>
      </c>
      <c r="C9" s="86">
        <f>'2566-บิลค่าไฟฟ้า'!T5</f>
        <v>764182.99</v>
      </c>
      <c r="D9" s="86">
        <f>'2567-บิลค่าไฟฟ้า'!T5</f>
        <v>785459</v>
      </c>
    </row>
    <row r="10" spans="2:4" x14ac:dyDescent="0.5">
      <c r="B10" s="85" t="s">
        <v>59</v>
      </c>
      <c r="C10" s="86">
        <f>'2566-บิลค่าไฟฟ้า'!X5</f>
        <v>781785</v>
      </c>
      <c r="D10" s="86">
        <f>'2567-บิลค่าไฟฟ้า'!X5</f>
        <v>762481</v>
      </c>
    </row>
    <row r="11" spans="2:4" x14ac:dyDescent="0.5">
      <c r="B11" s="85" t="s">
        <v>60</v>
      </c>
      <c r="C11" s="86">
        <f>'2566-บิลค่าไฟฟ้า'!AB5</f>
        <v>1123874</v>
      </c>
      <c r="D11" s="86">
        <f>'2567-บิลค่าไฟฟ้า'!AB5</f>
        <v>1127532</v>
      </c>
    </row>
    <row r="12" spans="2:4" x14ac:dyDescent="0.5">
      <c r="B12" s="85" t="s">
        <v>61</v>
      </c>
      <c r="C12" s="86">
        <f>'2566-บิลค่าไฟฟ้า'!AF5</f>
        <v>1063109</v>
      </c>
      <c r="D12" s="86">
        <f>'2567-บิลค่าไฟฟ้า'!AF5</f>
        <v>1093120</v>
      </c>
    </row>
    <row r="13" spans="2:4" x14ac:dyDescent="0.5">
      <c r="B13" s="85" t="s">
        <v>62</v>
      </c>
      <c r="C13" s="86">
        <f>'2566-บิลค่าไฟฟ้า'!AJ5</f>
        <v>1060689</v>
      </c>
      <c r="D13" s="86">
        <f>'2567-บิลค่าไฟฟ้า'!AJ5</f>
        <v>1038489.99</v>
      </c>
    </row>
    <row r="14" spans="2:4" x14ac:dyDescent="0.5">
      <c r="B14" s="85" t="s">
        <v>63</v>
      </c>
      <c r="C14" s="86">
        <f>'2566-บิลค่าไฟฟ้า'!AN5</f>
        <v>990378</v>
      </c>
      <c r="D14" s="86">
        <f>'2567-บิลค่าไฟฟ้า'!AN5</f>
        <v>1007742</v>
      </c>
    </row>
    <row r="15" spans="2:4" x14ac:dyDescent="0.5">
      <c r="B15" s="85" t="s">
        <v>64</v>
      </c>
      <c r="C15" s="86">
        <f>'2566-บิลค่าไฟฟ้า'!AR5</f>
        <v>754238</v>
      </c>
      <c r="D15" s="86">
        <f>'2567-บิลค่าไฟฟ้า'!AR5</f>
        <v>703454.01</v>
      </c>
    </row>
    <row r="16" spans="2:4" x14ac:dyDescent="0.5">
      <c r="B16" s="85" t="s">
        <v>65</v>
      </c>
      <c r="C16" s="86">
        <f>'2566-บิลค่าไฟฟ้า'!AV5</f>
        <v>825219</v>
      </c>
      <c r="D16" s="86">
        <f>'2567-บิลค่าไฟฟ้า'!AV5</f>
        <v>758772</v>
      </c>
    </row>
    <row r="28" spans="2:4" x14ac:dyDescent="0.5">
      <c r="B28" s="80" t="s">
        <v>46</v>
      </c>
      <c r="C28" s="81" t="s">
        <v>6</v>
      </c>
      <c r="D28" s="82"/>
    </row>
    <row r="29" spans="2:4" x14ac:dyDescent="0.5">
      <c r="B29" s="83"/>
      <c r="C29" s="81" t="s">
        <v>7</v>
      </c>
      <c r="D29" s="82"/>
    </row>
    <row r="30" spans="2:4" ht="21.6" x14ac:dyDescent="0.5">
      <c r="B30" s="83"/>
      <c r="C30" s="84" t="s">
        <v>260</v>
      </c>
      <c r="D30" s="84" t="s">
        <v>286</v>
      </c>
    </row>
    <row r="31" spans="2:4" x14ac:dyDescent="0.5">
      <c r="B31" s="85" t="s">
        <v>54</v>
      </c>
      <c r="C31" s="86">
        <f>'2566-บิลค่าไฟฟ้า'!E5</f>
        <v>3412319.24</v>
      </c>
      <c r="D31" s="86">
        <f>'2567-บิลค่าไฟฟ้า'!E5</f>
        <v>3090679.92</v>
      </c>
    </row>
    <row r="32" spans="2:4" x14ac:dyDescent="0.5">
      <c r="B32" s="85" t="s">
        <v>55</v>
      </c>
      <c r="C32" s="86">
        <f>'2566-บิลค่าไฟฟ้า'!I5</f>
        <v>3806597.15</v>
      </c>
      <c r="D32" s="86">
        <f>'2567-บิลค่าไฟฟ้า'!I5</f>
        <v>3283795.45</v>
      </c>
    </row>
    <row r="33" spans="2:4" x14ac:dyDescent="0.5">
      <c r="B33" s="85" t="s">
        <v>56</v>
      </c>
      <c r="C33" s="86">
        <f>'2566-บิลค่าไฟฟ้า'!M5</f>
        <v>4294968.34</v>
      </c>
      <c r="D33" s="86">
        <f>'2567-บิลค่าไฟฟ้า'!M5</f>
        <v>3787869.91</v>
      </c>
    </row>
    <row r="34" spans="2:4" x14ac:dyDescent="0.5">
      <c r="B34" s="85" t="s">
        <v>57</v>
      </c>
      <c r="C34" s="86">
        <f>'2566-บิลค่าไฟฟ้า'!Q5</f>
        <v>3724854.24</v>
      </c>
      <c r="D34" s="86">
        <f>'2567-บิลค่าไฟฟ้า'!Q5</f>
        <v>3491557.8</v>
      </c>
    </row>
    <row r="35" spans="2:4" x14ac:dyDescent="0.5">
      <c r="B35" s="85" t="s">
        <v>58</v>
      </c>
      <c r="C35" s="86">
        <f>'2566-บิลค่าไฟฟ้า'!U5</f>
        <v>3769088.35</v>
      </c>
      <c r="D35" s="86">
        <f>'2567-บิลค่าไฟฟ้า'!U5</f>
        <v>3445666.39</v>
      </c>
    </row>
    <row r="36" spans="2:4" x14ac:dyDescent="0.5">
      <c r="B36" s="85" t="s">
        <v>59</v>
      </c>
      <c r="C36" s="86">
        <f>'2566-บิลค่าไฟฟ้า'!Y5</f>
        <v>3921881.82</v>
      </c>
      <c r="D36" s="86">
        <f>'2567-บิลค่าไฟฟ้า'!Y5</f>
        <v>3313758.48</v>
      </c>
    </row>
    <row r="37" spans="2:4" x14ac:dyDescent="0.5">
      <c r="B37" s="85" t="s">
        <v>60</v>
      </c>
      <c r="C37" s="86">
        <f>'2566-บิลค่าไฟฟ้า'!AC5</f>
        <v>5577329.1500000004</v>
      </c>
      <c r="D37" s="86">
        <f>'2567-บิลค่าไฟฟ้า'!AC5</f>
        <v>5039428.88</v>
      </c>
    </row>
    <row r="38" spans="2:4" x14ac:dyDescent="0.5">
      <c r="B38" s="85" t="s">
        <v>61</v>
      </c>
      <c r="C38" s="86">
        <f>'2566-บิลค่าไฟฟ้า'!AG5</f>
        <v>5236612.45</v>
      </c>
      <c r="D38" s="86">
        <f>'2567-บิลค่าไฟฟ้า'!AG5</f>
        <v>4792774.9400000004</v>
      </c>
    </row>
    <row r="39" spans="2:4" x14ac:dyDescent="0.5">
      <c r="B39" s="85" t="s">
        <v>62</v>
      </c>
      <c r="C39" s="86">
        <f>'2566-บิลค่าไฟฟ้า'!AK5</f>
        <v>4437421.92</v>
      </c>
      <c r="D39" s="86">
        <f>'2567-บิลค่าไฟฟ้า'!AK5</f>
        <v>4553279.7300000004</v>
      </c>
    </row>
    <row r="40" spans="2:4" x14ac:dyDescent="0.5">
      <c r="B40" s="85" t="s">
        <v>63</v>
      </c>
      <c r="C40" s="86">
        <f>'2566-บิลค่าไฟฟ้า'!AO5</f>
        <v>4071769.34</v>
      </c>
      <c r="D40" s="86">
        <f>'2567-บิลค่าไฟฟ้า'!AO5</f>
        <v>4432009</v>
      </c>
    </row>
    <row r="41" spans="2:4" x14ac:dyDescent="0.5">
      <c r="B41" s="85" t="s">
        <v>64</v>
      </c>
      <c r="C41" s="86">
        <f>'2566-บิลค่าไฟฟ้า'!AS5</f>
        <v>3127339.89</v>
      </c>
      <c r="D41" s="86">
        <f>'2567-บิลค่าไฟฟ้า'!AS5</f>
        <v>3077364.75</v>
      </c>
    </row>
    <row r="42" spans="2:4" x14ac:dyDescent="0.5">
      <c r="B42" s="85" t="s">
        <v>65</v>
      </c>
      <c r="C42" s="86">
        <f>'2566-บิลค่าไฟฟ้า'!AW5</f>
        <v>3337365</v>
      </c>
      <c r="D42" s="86">
        <f>'2567-บิลค่าไฟฟ้า'!AW5</f>
        <v>3233962.57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32" sqref="S32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8</v>
      </c>
      <c r="D2" s="82"/>
    </row>
    <row r="3" spans="2:4" x14ac:dyDescent="0.5">
      <c r="B3" s="83"/>
      <c r="C3" s="87" t="s">
        <v>9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'2566-บิลค่าไฟฟ้า'!D7</f>
        <v>60116</v>
      </c>
      <c r="D5" s="86">
        <f>'2567-บิลค่าไฟฟ้า'!D7</f>
        <v>50348</v>
      </c>
    </row>
    <row r="6" spans="2:4" x14ac:dyDescent="0.5">
      <c r="B6" s="85" t="s">
        <v>55</v>
      </c>
      <c r="C6" s="86">
        <f>'2566-บิลค่าไฟฟ้า'!H7</f>
        <v>61284</v>
      </c>
      <c r="D6" s="86">
        <f>'2567-บิลค่าไฟฟ้า'!H7</f>
        <v>59258</v>
      </c>
    </row>
    <row r="7" spans="2:4" x14ac:dyDescent="0.5">
      <c r="B7" s="85" t="s">
        <v>56</v>
      </c>
      <c r="C7" s="86">
        <f>'2566-บิลค่าไฟฟ้า'!L7</f>
        <v>64552</v>
      </c>
      <c r="D7" s="86">
        <f>'2567-บิลค่าไฟฟ้า'!L7</f>
        <v>71834.929999999993</v>
      </c>
    </row>
    <row r="8" spans="2:4" x14ac:dyDescent="0.5">
      <c r="B8" s="85" t="s">
        <v>57</v>
      </c>
      <c r="C8" s="86">
        <f>'2566-บิลค่าไฟฟ้า'!P7</f>
        <v>56496</v>
      </c>
      <c r="D8" s="86">
        <f>'2567-บิลค่าไฟฟ้า'!P7</f>
        <v>69464</v>
      </c>
    </row>
    <row r="9" spans="2:4" x14ac:dyDescent="0.5">
      <c r="B9" s="85" t="s">
        <v>58</v>
      </c>
      <c r="C9" s="86">
        <f>'2566-บิลค่าไฟฟ้า'!T7</f>
        <v>60844</v>
      </c>
      <c r="D9" s="86">
        <f>'2567-บิลค่าไฟฟ้า'!T7</f>
        <v>67907.990000000005</v>
      </c>
    </row>
    <row r="10" spans="2:4" x14ac:dyDescent="0.5">
      <c r="B10" s="85" t="s">
        <v>59</v>
      </c>
      <c r="C10" s="86">
        <f>'2566-บิลค่าไฟฟ้า'!X7</f>
        <v>60152.01</v>
      </c>
      <c r="D10" s="86">
        <f>'2567-บิลค่าไฟฟ้า'!X7</f>
        <v>50920</v>
      </c>
    </row>
    <row r="11" spans="2:4" x14ac:dyDescent="0.5">
      <c r="B11" s="85" t="s">
        <v>60</v>
      </c>
      <c r="C11" s="86">
        <f>'2566-บิลค่าไฟฟ้า'!AB7</f>
        <v>69868</v>
      </c>
      <c r="D11" s="86">
        <f>'2567-บิลค่าไฟฟ้า'!AB7</f>
        <v>66256</v>
      </c>
    </row>
    <row r="12" spans="2:4" x14ac:dyDescent="0.5">
      <c r="B12" s="85" t="s">
        <v>61</v>
      </c>
      <c r="C12" s="86">
        <f>'2566-บิลค่าไฟฟ้า'!AF7</f>
        <v>68556</v>
      </c>
      <c r="D12" s="86">
        <f>'2567-บิลค่าไฟฟ้า'!AF7</f>
        <v>52283.99</v>
      </c>
    </row>
    <row r="13" spans="2:4" x14ac:dyDescent="0.5">
      <c r="B13" s="85" t="s">
        <v>62</v>
      </c>
      <c r="C13" s="86">
        <f>'2566-บิลค่าไฟฟ้า'!AJ7</f>
        <v>63340</v>
      </c>
      <c r="D13" s="86">
        <f>'2567-บิลค่าไฟฟ้า'!AJ7</f>
        <v>59852</v>
      </c>
    </row>
    <row r="14" spans="2:4" x14ac:dyDescent="0.5">
      <c r="B14" s="85" t="s">
        <v>63</v>
      </c>
      <c r="C14" s="86">
        <f>'2566-บิลค่าไฟฟ้า'!AN7</f>
        <v>49040</v>
      </c>
      <c r="D14" s="86">
        <f>'2567-บิลค่าไฟฟ้า'!AN7</f>
        <v>60260</v>
      </c>
    </row>
    <row r="15" spans="2:4" x14ac:dyDescent="0.5">
      <c r="B15" s="85" t="s">
        <v>64</v>
      </c>
      <c r="C15" s="86">
        <f>'2566-บิลค่าไฟฟ้า'!AR7</f>
        <v>52755.99</v>
      </c>
      <c r="D15" s="86">
        <f>'2567-บิลค่าไฟฟ้า'!AR7</f>
        <v>54984</v>
      </c>
    </row>
    <row r="16" spans="2:4" x14ac:dyDescent="0.5">
      <c r="B16" s="85" t="s">
        <v>65</v>
      </c>
      <c r="C16" s="86">
        <f>'2566-บิลค่าไฟฟ้า'!AV7</f>
        <v>51188</v>
      </c>
      <c r="D16" s="86">
        <f>'2567-บิลค่าไฟฟ้า'!AV7</f>
        <v>52948.01</v>
      </c>
    </row>
    <row r="28" spans="2:4" x14ac:dyDescent="0.5">
      <c r="B28" s="80" t="s">
        <v>46</v>
      </c>
      <c r="C28" s="81" t="s">
        <v>8</v>
      </c>
      <c r="D28" s="82"/>
    </row>
    <row r="29" spans="2:4" x14ac:dyDescent="0.5">
      <c r="B29" s="83"/>
      <c r="C29" s="87" t="s">
        <v>9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'2566-บิลค่าไฟฟ้า'!E7</f>
        <v>344395.11</v>
      </c>
      <c r="D31" s="86">
        <f>'2567-บิลค่าไฟฟ้า'!E7</f>
        <v>223954.27</v>
      </c>
    </row>
    <row r="32" spans="2:4" x14ac:dyDescent="0.5">
      <c r="B32" s="85" t="s">
        <v>55</v>
      </c>
      <c r="C32" s="86">
        <f>'2566-บิลค่าไฟฟ้า'!I7</f>
        <v>350762.86</v>
      </c>
      <c r="D32" s="86">
        <f>'2567-บิลค่าไฟฟ้า'!I7</f>
        <v>271228.81</v>
      </c>
    </row>
    <row r="33" spans="2:4" x14ac:dyDescent="0.5">
      <c r="B33" s="85" t="s">
        <v>56</v>
      </c>
      <c r="C33" s="86">
        <f>'2566-บิลค่าไฟฟ้า'!M7</f>
        <v>364254.45</v>
      </c>
      <c r="D33" s="86">
        <f>'2567-บิลค่าไฟฟ้า'!M7</f>
        <v>328033.46000000002</v>
      </c>
    </row>
    <row r="34" spans="2:4" x14ac:dyDescent="0.5">
      <c r="B34" s="85" t="s">
        <v>57</v>
      </c>
      <c r="C34" s="86">
        <f>'2566-บิลค่าไฟฟ้า'!Q7</f>
        <v>320071.51</v>
      </c>
      <c r="D34" s="86">
        <f>'2567-บิลค่าไฟฟ้า'!Q7</f>
        <v>311256.98</v>
      </c>
    </row>
    <row r="35" spans="2:4" x14ac:dyDescent="0.5">
      <c r="B35" s="85" t="s">
        <v>58</v>
      </c>
      <c r="C35" s="86">
        <f>'2566-บิลค่าไฟฟ้า'!U7</f>
        <v>301402.03999999998</v>
      </c>
      <c r="D35" s="86">
        <f>'2567-บิลค่าไฟฟ้า'!U7</f>
        <v>300413.71000000002</v>
      </c>
    </row>
    <row r="36" spans="2:4" x14ac:dyDescent="0.5">
      <c r="B36" s="85" t="s">
        <v>59</v>
      </c>
      <c r="C36" s="86">
        <f>'2566-บิลค่าไฟฟ้า'!Y7</f>
        <v>306936.93</v>
      </c>
      <c r="D36" s="86">
        <f>'2567-บิลค่าไฟฟ้า'!Y7</f>
        <v>225507.17</v>
      </c>
    </row>
    <row r="37" spans="2:4" x14ac:dyDescent="0.5">
      <c r="B37" s="85" t="s">
        <v>60</v>
      </c>
      <c r="C37" s="86">
        <f>'2566-บิลค่าไฟฟ้า'!AC7</f>
        <v>351381.85</v>
      </c>
      <c r="D37" s="86">
        <f>'2567-บิลค่าไฟฟ้า'!AC7</f>
        <v>297722.06</v>
      </c>
    </row>
    <row r="38" spans="2:4" x14ac:dyDescent="0.5">
      <c r="B38" s="85" t="s">
        <v>61</v>
      </c>
      <c r="C38" s="86">
        <f>'2566-บิลค่าไฟฟ้า'!AG7</f>
        <v>336116</v>
      </c>
      <c r="D38" s="86">
        <f>'2567-บิลค่าไฟฟ้า'!AG7</f>
        <v>233785.74</v>
      </c>
    </row>
    <row r="39" spans="2:4" x14ac:dyDescent="0.5">
      <c r="B39" s="85" t="s">
        <v>62</v>
      </c>
      <c r="C39" s="86">
        <f>'2566-บิลค่าไฟฟ้า'!AK7</f>
        <v>269442.65000000002</v>
      </c>
      <c r="D39" s="86">
        <f>'2567-บิลค่าไฟฟ้า'!AK7</f>
        <v>268465.08</v>
      </c>
    </row>
    <row r="40" spans="2:4" x14ac:dyDescent="0.5">
      <c r="B40" s="85" t="s">
        <v>63</v>
      </c>
      <c r="C40" s="86">
        <f>'2566-บิลค่าไฟฟ้า'!AO7</f>
        <v>210107.16</v>
      </c>
      <c r="D40" s="86">
        <f>'2567-บิลค่าไฟฟ้า'!AO7</f>
        <v>263386.17</v>
      </c>
    </row>
    <row r="41" spans="2:4" x14ac:dyDescent="0.5">
      <c r="B41" s="85" t="s">
        <v>64</v>
      </c>
      <c r="C41" s="86">
        <f>'2566-บิลค่าไฟฟ้า'!AS7</f>
        <v>227121.01</v>
      </c>
      <c r="D41" s="86">
        <f>'2567-บิลค่าไฟฟ้า'!AS7</f>
        <v>248062.69</v>
      </c>
    </row>
    <row r="42" spans="2:4" x14ac:dyDescent="0.5">
      <c r="B42" s="85" t="s">
        <v>65</v>
      </c>
      <c r="C42" s="86">
        <f>'2566-บิลค่าไฟฟ้า'!AW7</f>
        <v>218610.63</v>
      </c>
      <c r="D42" s="86">
        <f>'2567-บิลค่าไฟฟ้า'!AW7</f>
        <v>23728.43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Q8" sqref="Q8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10</v>
      </c>
      <c r="D2" s="82"/>
    </row>
    <row r="3" spans="2:4" x14ac:dyDescent="0.5">
      <c r="B3" s="83"/>
      <c r="C3" s="87" t="s">
        <v>52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'2566-บิลค่าไฟฟ้า'!D9</f>
        <v>7820</v>
      </c>
      <c r="D5" s="86">
        <f>'2567-บิลค่าไฟฟ้า'!D9</f>
        <v>9120</v>
      </c>
    </row>
    <row r="6" spans="2:4" x14ac:dyDescent="0.5">
      <c r="B6" s="85" t="s">
        <v>55</v>
      </c>
      <c r="C6" s="86">
        <f>'2566-บิลค่าไฟฟ้า'!H9</f>
        <v>8260</v>
      </c>
      <c r="D6" s="86">
        <f>'2567-บิลค่าไฟฟ้า'!H9</f>
        <v>8420</v>
      </c>
    </row>
    <row r="7" spans="2:4" x14ac:dyDescent="0.5">
      <c r="B7" s="85" t="s">
        <v>56</v>
      </c>
      <c r="C7" s="86">
        <f>'2566-บิลค่าไฟฟ้า'!L9</f>
        <v>8620</v>
      </c>
      <c r="D7" s="86">
        <f>'2567-บิลค่าไฟฟ้า'!L9</f>
        <v>10360</v>
      </c>
    </row>
    <row r="8" spans="2:4" x14ac:dyDescent="0.5">
      <c r="B8" s="85" t="s">
        <v>57</v>
      </c>
      <c r="C8" s="86">
        <f>'2566-บิลค่าไฟฟ้า'!P9</f>
        <v>7700</v>
      </c>
      <c r="D8" s="86">
        <f>'2567-บิลค่าไฟฟ้า'!P9</f>
        <v>10140</v>
      </c>
    </row>
    <row r="9" spans="2:4" x14ac:dyDescent="0.5">
      <c r="B9" s="85" t="s">
        <v>58</v>
      </c>
      <c r="C9" s="86">
        <f>'2566-บิลค่าไฟฟ้า'!T9</f>
        <v>8880</v>
      </c>
      <c r="D9" s="86">
        <f>'2567-บิลค่าไฟฟ้า'!T9</f>
        <v>11400</v>
      </c>
    </row>
    <row r="10" spans="2:4" x14ac:dyDescent="0.5">
      <c r="B10" s="85" t="s">
        <v>59</v>
      </c>
      <c r="C10" s="86">
        <f>'2566-บิลค่าไฟฟ้า'!X9</f>
        <v>9060</v>
      </c>
      <c r="D10" s="86">
        <f>'2567-บิลค่าไฟฟ้า'!X9</f>
        <v>11680</v>
      </c>
    </row>
    <row r="11" spans="2:4" x14ac:dyDescent="0.5">
      <c r="B11" s="85" t="s">
        <v>60</v>
      </c>
      <c r="C11" s="86">
        <f>'2566-บิลค่าไฟฟ้า'!AB9</f>
        <v>10920</v>
      </c>
      <c r="D11" s="86">
        <f>'2567-บิลค่าไฟฟ้า'!AB9</f>
        <v>13680</v>
      </c>
    </row>
    <row r="12" spans="2:4" x14ac:dyDescent="0.5">
      <c r="B12" s="85" t="s">
        <v>61</v>
      </c>
      <c r="C12" s="86">
        <f>'2566-บิลค่าไฟฟ้า'!AF9</f>
        <v>11080</v>
      </c>
      <c r="D12" s="86">
        <f>'2567-บิลค่าไฟฟ้า'!AF9</f>
        <v>15260</v>
      </c>
    </row>
    <row r="13" spans="2:4" x14ac:dyDescent="0.5">
      <c r="B13" s="85" t="s">
        <v>62</v>
      </c>
      <c r="C13" s="86">
        <f>'2566-บิลค่าไฟฟ้า'!AJ9</f>
        <v>10860</v>
      </c>
      <c r="D13" s="86">
        <f>'2567-บิลค่าไฟฟ้า'!AJ9</f>
        <v>15460</v>
      </c>
    </row>
    <row r="14" spans="2:4" x14ac:dyDescent="0.5">
      <c r="B14" s="85" t="s">
        <v>63</v>
      </c>
      <c r="C14" s="86">
        <f>'2566-บิลค่าไฟฟ้า'!AN9</f>
        <v>11700</v>
      </c>
      <c r="D14" s="86">
        <f>'2567-บิลค่าไฟฟ้า'!AN9</f>
        <v>14140</v>
      </c>
    </row>
    <row r="15" spans="2:4" x14ac:dyDescent="0.5">
      <c r="B15" s="85" t="s">
        <v>64</v>
      </c>
      <c r="C15" s="86">
        <f>'2566-บิลค่าไฟฟ้า'!AR9</f>
        <v>9920</v>
      </c>
      <c r="D15" s="86">
        <f>'2567-บิลค่าไฟฟ้า'!AR9</f>
        <v>12060</v>
      </c>
    </row>
    <row r="16" spans="2:4" x14ac:dyDescent="0.5">
      <c r="B16" s="85" t="s">
        <v>65</v>
      </c>
      <c r="C16" s="86">
        <f>'2566-บิลค่าไฟฟ้า'!AV9</f>
        <v>10240</v>
      </c>
      <c r="D16" s="86">
        <f>'2567-บิลค่าไฟฟ้า'!AV9</f>
        <v>11260</v>
      </c>
    </row>
    <row r="28" spans="2:4" x14ac:dyDescent="0.5">
      <c r="B28" s="80" t="s">
        <v>46</v>
      </c>
      <c r="C28" s="81" t="s">
        <v>10</v>
      </c>
      <c r="D28" s="82"/>
    </row>
    <row r="29" spans="2:4" x14ac:dyDescent="0.5">
      <c r="B29" s="83"/>
      <c r="C29" s="87" t="s">
        <v>52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'2566-บิลค่าไฟฟ้า'!E9</f>
        <v>43567.07</v>
      </c>
      <c r="D31" s="86">
        <f>'2567-บิลค่าไฟฟ้า'!E9</f>
        <v>39224.550000000003</v>
      </c>
    </row>
    <row r="32" spans="2:4" x14ac:dyDescent="0.5">
      <c r="B32" s="85" t="s">
        <v>55</v>
      </c>
      <c r="C32" s="86">
        <f>'2566-บิลค่าไฟฟ้า'!I9</f>
        <v>47076.84</v>
      </c>
      <c r="D32" s="86">
        <f>'2567-บิลค่าไฟฟ้า'!I9</f>
        <v>36169.660000000003</v>
      </c>
    </row>
    <row r="33" spans="2:4" x14ac:dyDescent="0.5">
      <c r="B33" s="85" t="s">
        <v>56</v>
      </c>
      <c r="C33" s="86">
        <f>'2566-บิลค่าไฟฟ้า'!M9</f>
        <v>48670.01</v>
      </c>
      <c r="D33" s="86">
        <f>'2567-บิลค่าไฟฟ้า'!M9</f>
        <v>45456.84</v>
      </c>
    </row>
    <row r="34" spans="2:4" x14ac:dyDescent="0.5">
      <c r="B34" s="85" t="s">
        <v>57</v>
      </c>
      <c r="C34" s="86">
        <f>'2566-บิลค่าไฟฟ้า'!Q9</f>
        <v>46791.86</v>
      </c>
      <c r="D34" s="86">
        <f>'2567-บิลค่าไฟฟ้า'!Q9</f>
        <v>44885.7</v>
      </c>
    </row>
    <row r="35" spans="2:4" x14ac:dyDescent="0.5">
      <c r="B35" s="85" t="s">
        <v>58</v>
      </c>
      <c r="C35" s="86">
        <f>'2566-บิลค่าไฟฟ้า'!U9</f>
        <v>47446.52</v>
      </c>
      <c r="D35" s="86">
        <f>'2567-บิลค่าไฟฟ้า'!U9</f>
        <v>51080.74</v>
      </c>
    </row>
    <row r="36" spans="2:4" x14ac:dyDescent="0.5">
      <c r="B36" s="85" t="s">
        <v>59</v>
      </c>
      <c r="C36" s="86">
        <f>'2566-บิลค่าไฟฟ้า'!Y9</f>
        <v>55710.27</v>
      </c>
      <c r="D36" s="86">
        <f>'2567-บิลค่าไฟฟ้า'!Y9</f>
        <v>55562.54</v>
      </c>
    </row>
    <row r="37" spans="2:4" x14ac:dyDescent="0.5">
      <c r="B37" s="85" t="s">
        <v>60</v>
      </c>
      <c r="C37" s="86">
        <f>'2566-บิลค่าไฟฟ้า'!AC9</f>
        <v>58324.44</v>
      </c>
      <c r="D37" s="86">
        <f>'2567-บิลค่าไฟฟ้า'!AC9</f>
        <v>66661.19</v>
      </c>
    </row>
    <row r="38" spans="2:4" x14ac:dyDescent="0.5">
      <c r="B38" s="85" t="s">
        <v>61</v>
      </c>
      <c r="C38" s="86">
        <f>'2566-บิลค่าไฟฟ้า'!AG9</f>
        <v>58453.84</v>
      </c>
      <c r="D38" s="86">
        <f>'2567-บิลค่าไฟฟ้า'!AG9</f>
        <v>74698.47</v>
      </c>
    </row>
    <row r="39" spans="2:4" x14ac:dyDescent="0.5">
      <c r="B39" s="85" t="s">
        <v>62</v>
      </c>
      <c r="C39" s="86">
        <f>'2566-บิลค่าไฟฟ้า'!AK9</f>
        <v>51031.85</v>
      </c>
      <c r="D39" s="86">
        <f>'2567-บิลค่าไฟฟ้า'!AK9</f>
        <v>74180.83</v>
      </c>
    </row>
    <row r="40" spans="2:4" x14ac:dyDescent="0.5">
      <c r="B40" s="85" t="s">
        <v>63</v>
      </c>
      <c r="C40" s="86">
        <f>'2566-บิลค่าไฟฟ้า'!AO9</f>
        <v>51535.63</v>
      </c>
      <c r="D40" s="86">
        <f>'2567-บิลค่าไฟฟ้า'!AO9</f>
        <v>65502.36</v>
      </c>
    </row>
    <row r="41" spans="2:4" x14ac:dyDescent="0.5">
      <c r="B41" s="85" t="s">
        <v>64</v>
      </c>
      <c r="C41" s="86">
        <f>'2566-บิลค่าไฟฟ้า'!AS9</f>
        <v>43820.38</v>
      </c>
      <c r="D41" s="86">
        <f>'2567-บิลค่าไฟฟ้า'!AS9</f>
        <v>55994.85</v>
      </c>
    </row>
    <row r="42" spans="2:4" x14ac:dyDescent="0.5">
      <c r="B42" s="85" t="s">
        <v>65</v>
      </c>
      <c r="C42" s="86">
        <f>'2566-บิลค่าไฟฟ้า'!AW9</f>
        <v>44706.879999999997</v>
      </c>
      <c r="D42" s="86">
        <f>'2567-บิลค่าไฟฟ้า'!AW9</f>
        <v>50307.08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5" sqref="D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14</v>
      </c>
      <c r="D2" s="82"/>
    </row>
    <row r="3" spans="2:4" x14ac:dyDescent="0.5">
      <c r="B3" s="83"/>
      <c r="C3" s="81" t="s">
        <v>15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'2566-บิลค่าไฟฟ้า'!D11</f>
        <v>1193.49</v>
      </c>
      <c r="D5" s="86">
        <f>'2567-บิลค่าไฟฟ้า'!D11</f>
        <v>1994.5</v>
      </c>
    </row>
    <row r="6" spans="2:4" x14ac:dyDescent="0.5">
      <c r="B6" s="85" t="s">
        <v>55</v>
      </c>
      <c r="C6" s="86">
        <f>'2566-บิลค่าไฟฟ้า'!H11</f>
        <v>1159.5</v>
      </c>
      <c r="D6" s="86">
        <f>'2567-บิลค่าไฟฟ้า'!H11</f>
        <v>1245</v>
      </c>
    </row>
    <row r="7" spans="2:4" x14ac:dyDescent="0.5">
      <c r="B7" s="85" t="s">
        <v>56</v>
      </c>
      <c r="C7" s="86">
        <f>'2566-บิลค่าไฟฟ้า'!L11</f>
        <v>768.5</v>
      </c>
      <c r="D7" s="86">
        <f>'2567-บิลค่าไฟฟ้า'!L11</f>
        <v>668.5</v>
      </c>
    </row>
    <row r="8" spans="2:4" x14ac:dyDescent="0.5">
      <c r="B8" s="85" t="s">
        <v>57</v>
      </c>
      <c r="C8" s="86">
        <f>'2566-บิลค่าไฟฟ้า'!P11</f>
        <v>703.01</v>
      </c>
      <c r="D8" s="86">
        <f>'2567-บิลค่าไฟฟ้า'!P11</f>
        <v>781.49</v>
      </c>
    </row>
    <row r="9" spans="2:4" x14ac:dyDescent="0.5">
      <c r="B9" s="85" t="s">
        <v>58</v>
      </c>
      <c r="C9" s="86">
        <f>'2566-บิลค่าไฟฟ้า'!T11</f>
        <v>809.51</v>
      </c>
      <c r="D9" s="86">
        <f>'2567-บิลค่าไฟฟ้า'!T11</f>
        <v>731</v>
      </c>
    </row>
    <row r="10" spans="2:4" x14ac:dyDescent="0.5">
      <c r="B10" s="85" t="s">
        <v>59</v>
      </c>
      <c r="C10" s="86">
        <f>'2566-บิลค่าไฟฟ้า'!X11</f>
        <v>2201</v>
      </c>
      <c r="D10" s="86">
        <f>'2567-บิลค่าไฟฟ้า'!X11</f>
        <v>972.5</v>
      </c>
    </row>
    <row r="11" spans="2:4" x14ac:dyDescent="0.5">
      <c r="B11" s="85" t="s">
        <v>60</v>
      </c>
      <c r="C11" s="86">
        <f>'2566-บิลค่าไฟฟ้า'!AB11</f>
        <v>2576</v>
      </c>
      <c r="D11" s="86">
        <f>'2567-บิลค่าไฟฟ้า'!AB11</f>
        <v>1166.5</v>
      </c>
    </row>
    <row r="12" spans="2:4" x14ac:dyDescent="0.5">
      <c r="B12" s="85" t="s">
        <v>61</v>
      </c>
      <c r="C12" s="86">
        <f>'2566-บิลค่าไฟฟ้า'!AF11</f>
        <v>1962.5</v>
      </c>
      <c r="D12" s="86">
        <f>'2567-บิลค่าไฟฟ้า'!AF11</f>
        <v>1036.01</v>
      </c>
    </row>
    <row r="13" spans="2:4" x14ac:dyDescent="0.5">
      <c r="B13" s="85" t="s">
        <v>62</v>
      </c>
      <c r="C13" s="86">
        <f>'2566-บิลค่าไฟฟ้า'!AJ11</f>
        <v>2125.5</v>
      </c>
      <c r="D13" s="86">
        <f>'2567-บิลค่าไฟฟ้า'!AJ11</f>
        <v>2141.5</v>
      </c>
    </row>
    <row r="14" spans="2:4" x14ac:dyDescent="0.5">
      <c r="B14" s="85" t="s">
        <v>63</v>
      </c>
      <c r="C14" s="86">
        <f>'2566-บิลค่าไฟฟ้า'!AN11</f>
        <v>3286.99</v>
      </c>
      <c r="D14" s="86">
        <f>'2567-บิลค่าไฟฟ้า'!AN11</f>
        <v>2633.51</v>
      </c>
    </row>
    <row r="15" spans="2:4" x14ac:dyDescent="0.5">
      <c r="B15" s="85" t="s">
        <v>64</v>
      </c>
      <c r="C15" s="86">
        <f>'2566-บิลค่าไฟฟ้า'!AR11</f>
        <v>2976.5</v>
      </c>
      <c r="D15" s="86">
        <f>'2567-บิลค่าไฟฟ้า'!AR11</f>
        <v>2789.5</v>
      </c>
    </row>
    <row r="16" spans="2:4" x14ac:dyDescent="0.5">
      <c r="B16" s="85" t="s">
        <v>65</v>
      </c>
      <c r="C16" s="86">
        <f>'2566-บิลค่าไฟฟ้า'!AV11</f>
        <v>2326</v>
      </c>
      <c r="D16" s="86">
        <f>'2567-บิลค่าไฟฟ้า'!AV11</f>
        <v>966.49</v>
      </c>
    </row>
    <row r="28" spans="2:4" x14ac:dyDescent="0.5">
      <c r="B28" s="80" t="s">
        <v>46</v>
      </c>
      <c r="C28" s="81" t="s">
        <v>14</v>
      </c>
      <c r="D28" s="82"/>
    </row>
    <row r="29" spans="2:4" x14ac:dyDescent="0.5">
      <c r="B29" s="83"/>
      <c r="C29" s="81" t="s">
        <v>15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'2566-บิลค่าไฟฟ้า'!E11</f>
        <v>7303.88</v>
      </c>
      <c r="D31" s="86">
        <f>'2567-บิลค่าไฟฟ้า'!E11</f>
        <v>9523.18</v>
      </c>
    </row>
    <row r="32" spans="2:4" x14ac:dyDescent="0.5">
      <c r="B32" s="85" t="s">
        <v>55</v>
      </c>
      <c r="C32" s="86">
        <f>'2566-บิลค่าไฟฟ้า'!I11</f>
        <v>7105.39</v>
      </c>
      <c r="D32" s="86">
        <f>'2567-บิลค่าไฟฟ้า'!I11</f>
        <v>6070.07</v>
      </c>
    </row>
    <row r="33" spans="2:4" x14ac:dyDescent="0.5">
      <c r="B33" s="85" t="s">
        <v>56</v>
      </c>
      <c r="C33" s="86">
        <f>'2566-บิลค่าไฟฟ้า'!M11</f>
        <v>4822.01</v>
      </c>
      <c r="D33" s="86">
        <f>'2567-บิลค่าไฟฟ้า'!M11</f>
        <v>3414.01</v>
      </c>
    </row>
    <row r="34" spans="2:4" x14ac:dyDescent="0.5">
      <c r="B34" s="85" t="s">
        <v>57</v>
      </c>
      <c r="C34" s="86">
        <f>'2566-บิลค่าไฟฟ้า'!Q11</f>
        <v>4439.57</v>
      </c>
      <c r="D34" s="86">
        <f>'2567-บิลค่าไฟฟ้า'!Q11</f>
        <v>3934.58</v>
      </c>
    </row>
    <row r="35" spans="2:4" x14ac:dyDescent="0.5">
      <c r="B35" s="85" t="s">
        <v>58</v>
      </c>
      <c r="C35" s="86">
        <f>'2566-บิลค่าไฟฟ้า'!U11</f>
        <v>4509.49</v>
      </c>
      <c r="D35" s="86">
        <f>'2567-บิลค่าไฟฟ้า'!U11</f>
        <v>3701.96</v>
      </c>
    </row>
    <row r="36" spans="2:4" x14ac:dyDescent="0.5">
      <c r="B36" s="85" t="s">
        <v>59</v>
      </c>
      <c r="C36" s="86">
        <f>'2566-บิลค่าไฟฟ้า'!Y11</f>
        <v>11686.71</v>
      </c>
      <c r="D36" s="86">
        <f>'2567-บิลค่าไฟฟ้า'!Y11</f>
        <v>4814.6099999999997</v>
      </c>
    </row>
    <row r="37" spans="2:4" x14ac:dyDescent="0.5">
      <c r="B37" s="85" t="s">
        <v>60</v>
      </c>
      <c r="C37" s="86">
        <f>'2566-บิลค่าไฟฟ้า'!AC11</f>
        <v>13620.94</v>
      </c>
      <c r="D37" s="86">
        <f>'2567-บิลค่าไฟฟ้า'!AC11</f>
        <v>5708.4</v>
      </c>
    </row>
    <row r="38" spans="2:4" x14ac:dyDescent="0.5">
      <c r="B38" s="85" t="s">
        <v>61</v>
      </c>
      <c r="C38" s="86">
        <f>'2566-บิลค่าไฟฟ้า'!AG11</f>
        <v>10456.540000000001</v>
      </c>
      <c r="D38" s="86">
        <f>'2567-บิลค่าไฟฟ้า'!AG11</f>
        <v>5107.21</v>
      </c>
    </row>
    <row r="39" spans="2:4" x14ac:dyDescent="0.5">
      <c r="B39" s="85" t="s">
        <v>62</v>
      </c>
      <c r="C39" s="86">
        <f>'2566-บิลค่าไฟฟ้า'!AK11</f>
        <v>9689.14</v>
      </c>
      <c r="D39" s="86">
        <f>'2567-บิลค่าไฟฟ้า'!AK11</f>
        <v>10200.43</v>
      </c>
    </row>
    <row r="40" spans="2:4" x14ac:dyDescent="0.5">
      <c r="B40" s="85" t="s">
        <v>63</v>
      </c>
      <c r="C40" s="86">
        <f>'2566-บิลค่าไฟฟ้า'!AO11</f>
        <v>14801.26</v>
      </c>
      <c r="D40" s="86">
        <f>'2567-บิลค่าไฟฟ้า'!AO11</f>
        <v>12467.22</v>
      </c>
    </row>
    <row r="41" spans="2:4" x14ac:dyDescent="0.5">
      <c r="B41" s="85" t="s">
        <v>64</v>
      </c>
      <c r="C41" s="86">
        <f>'2566-บิลค่าไฟฟ้า'!AS11</f>
        <v>13434.7</v>
      </c>
      <c r="D41" s="86">
        <f>'2567-บิลค่าไฟฟ้า'!AS11</f>
        <v>13185.9</v>
      </c>
    </row>
    <row r="42" spans="2:4" x14ac:dyDescent="0.5">
      <c r="B42" s="85" t="s">
        <v>65</v>
      </c>
      <c r="C42" s="86">
        <f>'2566-บิลค่าไฟฟ้า'!AW11</f>
        <v>10571.61</v>
      </c>
      <c r="D42" s="86">
        <f>'2567-บิลค่าไฟฟ้า'!AW11</f>
        <v>4786.91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7" sqref="D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66</v>
      </c>
      <c r="D2" s="82"/>
    </row>
    <row r="3" spans="2:4" x14ac:dyDescent="0.5">
      <c r="B3" s="83"/>
      <c r="C3" s="81" t="s">
        <v>85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'2566-บิลค่าไฟฟ้า'!D13</f>
        <v>40595.449999999997</v>
      </c>
      <c r="D5" s="86">
        <f>'2567-บิลค่าไฟฟ้า'!D13</f>
        <v>26331.16</v>
      </c>
    </row>
    <row r="6" spans="2:4" x14ac:dyDescent="0.5">
      <c r="B6" s="85" t="s">
        <v>55</v>
      </c>
      <c r="C6" s="86">
        <f>'2566-บิลค่าไฟฟ้า'!H13</f>
        <v>42199.519999999997</v>
      </c>
      <c r="D6" s="86">
        <f>'2567-บิลค่าไฟฟ้า'!H13</f>
        <v>25017.5</v>
      </c>
    </row>
    <row r="7" spans="2:4" x14ac:dyDescent="0.5">
      <c r="B7" s="85" t="s">
        <v>56</v>
      </c>
      <c r="C7" s="86">
        <f>'2566-บิลค่าไฟฟ้า'!L13</f>
        <v>50608.38</v>
      </c>
      <c r="D7" s="86">
        <f>'2567-บิลค่าไฟฟ้า'!L13</f>
        <v>34547.050000000003</v>
      </c>
    </row>
    <row r="8" spans="2:4" x14ac:dyDescent="0.5">
      <c r="B8" s="85" t="s">
        <v>57</v>
      </c>
      <c r="C8" s="86">
        <f>'2566-บิลค่าไฟฟ้า'!P13</f>
        <v>57082.01</v>
      </c>
      <c r="D8" s="86">
        <f>'2567-บิลค่าไฟฟ้า'!P13</f>
        <v>46118.69</v>
      </c>
    </row>
    <row r="9" spans="2:4" x14ac:dyDescent="0.5">
      <c r="B9" s="85" t="s">
        <v>58</v>
      </c>
      <c r="C9" s="86">
        <f>'2566-บิลค่าไฟฟ้า'!T13</f>
        <v>49264.36</v>
      </c>
      <c r="D9" s="86">
        <f>'2567-บิลค่าไฟฟ้า'!T13</f>
        <v>46092.27</v>
      </c>
    </row>
    <row r="10" spans="2:4" x14ac:dyDescent="0.5">
      <c r="B10" s="85" t="s">
        <v>59</v>
      </c>
      <c r="C10" s="86">
        <f>'2566-บิลค่าไฟฟ้า'!X13</f>
        <v>39304.81</v>
      </c>
      <c r="D10" s="86">
        <f>'2567-บิลค่าไฟฟ้า'!X13</f>
        <v>33542.17</v>
      </c>
    </row>
    <row r="11" spans="2:4" x14ac:dyDescent="0.5">
      <c r="B11" s="85" t="s">
        <v>60</v>
      </c>
      <c r="C11" s="86">
        <f>'2566-บิลค่าไฟฟ้า'!AB13</f>
        <v>44057.599999999999</v>
      </c>
      <c r="D11" s="86">
        <f>'2567-บิลค่าไฟฟ้า'!AB13</f>
        <v>34212.71</v>
      </c>
    </row>
    <row r="12" spans="2:4" x14ac:dyDescent="0.5">
      <c r="B12" s="85" t="s">
        <v>61</v>
      </c>
      <c r="C12" s="86">
        <f>'2566-บิลค่าไฟฟ้า'!AF13</f>
        <v>39296.65</v>
      </c>
      <c r="D12" s="86">
        <f>'2567-บิลค่าไฟฟ้า'!AF13</f>
        <v>33578.29</v>
      </c>
    </row>
    <row r="13" spans="2:4" x14ac:dyDescent="0.5">
      <c r="B13" s="85" t="s">
        <v>62</v>
      </c>
      <c r="C13" s="86">
        <f>'2566-บิลค่าไฟฟ้า'!AJ13</f>
        <v>39557.870000000003</v>
      </c>
      <c r="D13" s="86">
        <f>'2567-บิลค่าไฟฟ้า'!AJ13</f>
        <v>32502.93</v>
      </c>
    </row>
    <row r="14" spans="2:4" x14ac:dyDescent="0.5">
      <c r="B14" s="85" t="s">
        <v>63</v>
      </c>
      <c r="C14" s="86">
        <f>'2566-บิลค่าไฟฟ้า'!AN13</f>
        <v>39059.01</v>
      </c>
      <c r="D14" s="86">
        <f>'2567-บิลค่าไฟฟ้า'!AN13</f>
        <v>39019.660000000003</v>
      </c>
    </row>
    <row r="15" spans="2:4" x14ac:dyDescent="0.5">
      <c r="B15" s="85" t="s">
        <v>64</v>
      </c>
      <c r="C15" s="86">
        <f>'2566-บิลค่าไฟฟ้า'!AR13</f>
        <v>36563.480000000003</v>
      </c>
      <c r="D15" s="86">
        <f>'2567-บิลค่าไฟฟ้า'!AR13</f>
        <v>29656.43</v>
      </c>
    </row>
    <row r="16" spans="2:4" x14ac:dyDescent="0.5">
      <c r="B16" s="85" t="s">
        <v>65</v>
      </c>
      <c r="C16" s="86">
        <f>'2566-บิลค่าไฟฟ้า'!AV13</f>
        <v>32398.76</v>
      </c>
      <c r="D16" s="86">
        <f>'2567-บิลค่าไฟฟ้า'!AV13</f>
        <v>29772.9</v>
      </c>
    </row>
    <row r="28" spans="2:4" x14ac:dyDescent="0.5">
      <c r="B28" s="80" t="s">
        <v>46</v>
      </c>
      <c r="C28" s="81" t="s">
        <v>66</v>
      </c>
      <c r="D28" s="82"/>
    </row>
    <row r="29" spans="2:4" x14ac:dyDescent="0.5">
      <c r="B29" s="83"/>
      <c r="C29" s="81" t="s">
        <v>85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'2566-บิลค่าไฟฟ้า'!E13</f>
        <v>229358.62</v>
      </c>
      <c r="D31" s="86">
        <f>'2567-บิลค่าไฟฟ้า'!E13</f>
        <v>116503.48</v>
      </c>
    </row>
    <row r="32" spans="2:4" x14ac:dyDescent="0.5">
      <c r="B32" s="85" t="s">
        <v>55</v>
      </c>
      <c r="C32" s="86">
        <f>'2566-บิลค่าไฟฟ้า'!I13</f>
        <v>238311.87</v>
      </c>
      <c r="D32" s="86">
        <f>'2567-บิลค่าไฟฟ้า'!I13</f>
        <v>113239.76</v>
      </c>
    </row>
    <row r="33" spans="2:4" x14ac:dyDescent="0.5">
      <c r="B33" s="85" t="s">
        <v>56</v>
      </c>
      <c r="C33" s="86">
        <f>'2566-บิลค่าไฟฟ้า'!M13</f>
        <v>286334.89</v>
      </c>
      <c r="D33" s="86">
        <f>'2567-บิลค่าไฟฟ้า'!M13</f>
        <v>152796.43</v>
      </c>
    </row>
    <row r="34" spans="2:4" x14ac:dyDescent="0.5">
      <c r="B34" s="85" t="s">
        <v>57</v>
      </c>
      <c r="C34" s="86">
        <f>'2566-บิลค่าไฟฟ้า'!Q13</f>
        <v>318797.57</v>
      </c>
      <c r="D34" s="86">
        <f>'2567-บิลค่าไฟฟ้า'!Q13</f>
        <v>207560.06</v>
      </c>
    </row>
    <row r="35" spans="2:4" x14ac:dyDescent="0.5">
      <c r="B35" s="85" t="s">
        <v>58</v>
      </c>
      <c r="C35" s="86">
        <f>'2566-บิลค่าไฟฟ้า'!U13</f>
        <v>246476.43</v>
      </c>
      <c r="D35" s="86">
        <f>'2567-บิลค่าไฟฟ้า'!U13</f>
        <v>205192.48</v>
      </c>
    </row>
    <row r="36" spans="2:4" x14ac:dyDescent="0.5">
      <c r="B36" s="85" t="s">
        <v>59</v>
      </c>
      <c r="C36" s="86">
        <f>'2566-บิลค่าไฟฟ้า'!Y13</f>
        <v>200351.07</v>
      </c>
      <c r="D36" s="86">
        <f>'2567-บิลค่าไฟฟ้า'!Y13</f>
        <v>148811.26999999999</v>
      </c>
    </row>
    <row r="37" spans="2:4" x14ac:dyDescent="0.5">
      <c r="B37" s="85" t="s">
        <v>60</v>
      </c>
      <c r="C37" s="86">
        <f>'2566-บิลค่าไฟฟ้า'!AC13</f>
        <v>220238.7</v>
      </c>
      <c r="D37" s="86">
        <f>'2567-บิลค่าไฟฟ้า'!AC13</f>
        <v>154060.92000000001</v>
      </c>
    </row>
    <row r="38" spans="2:4" x14ac:dyDescent="0.5">
      <c r="B38" s="85" t="s">
        <v>61</v>
      </c>
      <c r="C38" s="86">
        <f>'2566-บิลค่าไฟฟ้า'!AG13</f>
        <v>195767.87</v>
      </c>
      <c r="D38" s="86">
        <f>'2567-บิลค่าไฟฟ้า'!AG13</f>
        <v>147997.70000000001</v>
      </c>
    </row>
    <row r="39" spans="2:4" x14ac:dyDescent="0.5">
      <c r="B39" s="85" t="s">
        <v>62</v>
      </c>
      <c r="C39" s="86">
        <f>'2566-บิลค่าไฟฟ้า'!AK13</f>
        <v>166134.26</v>
      </c>
      <c r="D39" s="86">
        <f>'2567-บิลค่าไฟฟ้า'!AK13</f>
        <v>146599.57</v>
      </c>
    </row>
    <row r="40" spans="2:4" x14ac:dyDescent="0.5">
      <c r="B40" s="85" t="s">
        <v>63</v>
      </c>
      <c r="C40" s="86">
        <f>'2566-บิลค่าไฟฟ้า'!AO13</f>
        <v>160849.29</v>
      </c>
      <c r="D40" s="86">
        <f>'2567-บิลค่าไฟฟ้า'!AO13</f>
        <v>176014.68</v>
      </c>
    </row>
    <row r="41" spans="2:4" x14ac:dyDescent="0.5">
      <c r="B41" s="85" t="s">
        <v>64</v>
      </c>
      <c r="C41" s="86">
        <f>'2566-บิลค่าไฟฟ้า'!AS13</f>
        <v>153940.41</v>
      </c>
      <c r="D41" s="86">
        <f>'2567-บิลค่าไฟฟ้า'!AS13</f>
        <v>135635.45000000001</v>
      </c>
    </row>
    <row r="42" spans="2:4" x14ac:dyDescent="0.5">
      <c r="B42" s="85" t="s">
        <v>65</v>
      </c>
      <c r="C42" s="86">
        <f>'2566-บิลค่าไฟฟ้า'!AW13</f>
        <v>133319.39000000001</v>
      </c>
      <c r="D42" s="86">
        <f>'2567-บิลค่าไฟฟ้า'!AW13</f>
        <v>130781.25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" zoomScaleNormal="100" zoomScaleSheetLayoutView="100" workbookViewId="0">
      <selection activeCell="J21" sqref="J20:J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'[11]2566-คณะ,สำนัก'!B60</f>
        <v>มหาวิทยาลัยแม่โจ้-แพร่ เฉลิมพระเกียรติ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'2566-คณะ,สำนัก'!C60</f>
        <v>78594.83</v>
      </c>
      <c r="D4" s="223">
        <f>'2566-คณะ,สำนัก'!D60</f>
        <v>454253.92000000004</v>
      </c>
      <c r="E4" s="86">
        <f>'2567-คณะ,สำนัก'!C62</f>
        <v>82567.990000000005</v>
      </c>
      <c r="F4" s="223">
        <f>'2567-คณะ,สำนัก'!D62</f>
        <v>365617.85000000003</v>
      </c>
    </row>
    <row r="5" spans="2:6" x14ac:dyDescent="0.5">
      <c r="B5" s="85" t="s">
        <v>55</v>
      </c>
      <c r="C5" s="86">
        <f>'2566-คณะ,สำนัก'!E60</f>
        <v>74643.429999999993</v>
      </c>
      <c r="D5" s="223">
        <f>'2566-คณะ,สำนัก'!F60</f>
        <v>437142.10000000003</v>
      </c>
      <c r="E5" s="86">
        <f>'2567-คณะ,สำนัก'!E62</f>
        <v>82052.67</v>
      </c>
      <c r="F5" s="223">
        <f>'2567-คณะ,สำนัก'!F62</f>
        <v>374688.17</v>
      </c>
    </row>
    <row r="6" spans="2:6" x14ac:dyDescent="0.5">
      <c r="B6" s="85" t="s">
        <v>56</v>
      </c>
      <c r="C6" s="86">
        <f>'2566-คณะ,สำนัก'!G60</f>
        <v>90962.51</v>
      </c>
      <c r="D6" s="223">
        <f>'2566-คณะ,สำนัก'!H60</f>
        <v>536945.35</v>
      </c>
      <c r="E6" s="86">
        <f>'2567-คณะ,สำนัก'!G62</f>
        <v>107018.3</v>
      </c>
      <c r="F6" s="223">
        <f>'2567-คณะ,สำนัก'!H62</f>
        <v>503063.92000000004</v>
      </c>
    </row>
    <row r="7" spans="2:6" x14ac:dyDescent="0.5">
      <c r="B7" s="85" t="s">
        <v>57</v>
      </c>
      <c r="C7" s="86">
        <f>'[11]2565-คณะ,สำนัก'!I59</f>
        <v>66294.67</v>
      </c>
      <c r="D7" s="223">
        <f>'[11]2565-คณะ,สำนัก'!J59</f>
        <v>280161.43</v>
      </c>
      <c r="E7" s="86">
        <f>'2567-คณะ,สำนัก'!I62</f>
        <v>79682.05</v>
      </c>
      <c r="F7" s="223">
        <f>'2567-คณะ,สำนัก'!J62</f>
        <v>378241.11000000004</v>
      </c>
    </row>
    <row r="8" spans="2:6" x14ac:dyDescent="0.5">
      <c r="B8" s="85" t="s">
        <v>58</v>
      </c>
      <c r="C8" s="86">
        <f>'2566-คณะ,สำนัก'!K60</f>
        <v>78667.95</v>
      </c>
      <c r="D8" s="223">
        <f>'2566-คณะ,สำนัก'!L60</f>
        <v>403436.85000000003</v>
      </c>
      <c r="E8" s="86">
        <f>'2567-คณะ,สำนัก'!K62</f>
        <v>81333.710000000006</v>
      </c>
      <c r="F8" s="223">
        <f>'2567-คณะ,สำนัก'!L62</f>
        <v>377895.62000000005</v>
      </c>
    </row>
    <row r="9" spans="2:6" x14ac:dyDescent="0.5">
      <c r="B9" s="85" t="s">
        <v>59</v>
      </c>
      <c r="C9" s="86">
        <f>'2566-คณะ,สำนัก'!M60</f>
        <v>86961.37</v>
      </c>
      <c r="D9" s="223">
        <f>'2566-คณะ,สำนัก'!N60</f>
        <v>449816.15</v>
      </c>
      <c r="E9" s="86">
        <f>'2567-คณะ,สำนัก'!M62</f>
        <v>75316.98</v>
      </c>
      <c r="F9" s="223">
        <f>'2567-คณะ,สำนัก'!N62</f>
        <v>345555.79</v>
      </c>
    </row>
    <row r="10" spans="2:6" x14ac:dyDescent="0.5">
      <c r="B10" s="85" t="s">
        <v>60</v>
      </c>
      <c r="C10" s="86">
        <f>'2566-คณะ,สำนัก'!O60</f>
        <v>115514.93</v>
      </c>
      <c r="D10" s="223">
        <f>'2566-คณะ,สำนัก'!P60</f>
        <v>597401.51</v>
      </c>
      <c r="E10" s="86">
        <f>'2567-คณะ,สำนัก'!O62</f>
        <v>111232.94</v>
      </c>
      <c r="F10" s="223">
        <f>'2567-คณะ,สำนัก'!P62</f>
        <v>514993.21</v>
      </c>
    </row>
    <row r="11" spans="2:6" x14ac:dyDescent="0.5">
      <c r="B11" s="85" t="s">
        <v>61</v>
      </c>
      <c r="C11" s="86">
        <f>'2566-คณะ,สำนัก'!Q60</f>
        <v>102553.12</v>
      </c>
      <c r="D11" s="223">
        <f>'2566-คณะ,สำนัก'!R60</f>
        <v>538909.17000000004</v>
      </c>
      <c r="E11" s="86">
        <f>'2567-คณะ,สำนัก'!Q62</f>
        <v>109334.6</v>
      </c>
      <c r="F11" s="223">
        <f>'2567-คณะ,สำนัก'!R62</f>
        <v>499061.86</v>
      </c>
    </row>
    <row r="12" spans="2:6" x14ac:dyDescent="0.5">
      <c r="B12" s="85" t="s">
        <v>62</v>
      </c>
      <c r="C12" s="86">
        <f>'2566-คณะ,สำนัก'!S60</f>
        <v>97887.28</v>
      </c>
      <c r="D12" s="223">
        <f>'2566-คณะ,สำนัก'!T60</f>
        <v>435854.61</v>
      </c>
      <c r="E12" s="86">
        <f>'2567-คณะ,สำนัก'!S62</f>
        <v>105868.58</v>
      </c>
      <c r="F12" s="223">
        <f>'2567-คณะ,สำนัก'!T62</f>
        <v>492638.91</v>
      </c>
    </row>
    <row r="13" spans="2:6" x14ac:dyDescent="0.5">
      <c r="B13" s="85" t="s">
        <v>63</v>
      </c>
      <c r="C13" s="86">
        <f>'2566-คณะ,สำนัก'!U60</f>
        <v>101022.53</v>
      </c>
      <c r="D13" s="223">
        <f>'2566-คณะ,สำนัก'!V60</f>
        <v>440125.19</v>
      </c>
      <c r="E13" s="86">
        <f>'2567-คณะ,สำนัก'!U62</f>
        <v>106879.29000000001</v>
      </c>
      <c r="F13" s="223">
        <f>'2567-คณะ,สำนัก'!V62</f>
        <v>485869.80000000005</v>
      </c>
    </row>
    <row r="14" spans="2:6" ht="19.2" customHeight="1" x14ac:dyDescent="0.5">
      <c r="B14" s="85" t="s">
        <v>64</v>
      </c>
      <c r="C14" s="86">
        <f>'2566-คณะ,สำนัก'!W60</f>
        <v>82555.94</v>
      </c>
      <c r="D14" s="223">
        <f>'2566-คณะ,สำนัก'!X60</f>
        <v>357726.36999999994</v>
      </c>
      <c r="E14" s="86">
        <f>'2567-คณะ,สำนัก'!W62</f>
        <v>79781.259999999995</v>
      </c>
      <c r="F14" s="223">
        <f>'2567-คณะ,สำนัก'!X62</f>
        <v>367945.69</v>
      </c>
    </row>
    <row r="15" spans="2:6" x14ac:dyDescent="0.5">
      <c r="B15" s="85" t="s">
        <v>65</v>
      </c>
      <c r="C15" s="86">
        <f>'2566-คณะ,สำนัก'!Y60</f>
        <v>86551.12</v>
      </c>
      <c r="D15" s="223">
        <f>'2566-คณะ,สำนัก'!Z60</f>
        <v>371822.08000000002</v>
      </c>
      <c r="E15" s="86">
        <f>'2567-คณะ,สำนัก'!Y62</f>
        <v>79652.899999999994</v>
      </c>
      <c r="F15" s="223">
        <f>'2567-คณะ,สำนัก'!Z62</f>
        <v>352354.13</v>
      </c>
    </row>
    <row r="30" spans="2:6" x14ac:dyDescent="0.5">
      <c r="B30" s="80" t="s">
        <v>46</v>
      </c>
      <c r="C30" s="81" t="str">
        <f>C2</f>
        <v>มหาวิทยาลัยแม่โจ้-แพร่ เฉลิมพระเกียรติ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454253.92000000004</v>
      </c>
      <c r="D32" s="223"/>
      <c r="E32" s="86">
        <f>F4</f>
        <v>365617.85000000003</v>
      </c>
      <c r="F32" s="226"/>
    </row>
    <row r="33" spans="2:6" x14ac:dyDescent="0.5">
      <c r="B33" s="85" t="s">
        <v>55</v>
      </c>
      <c r="C33" s="86">
        <f t="shared" ref="C33:C43" si="0">D5</f>
        <v>437142.10000000003</v>
      </c>
      <c r="D33" s="223"/>
      <c r="E33" s="86">
        <f t="shared" ref="E33:E43" si="1">F5</f>
        <v>374688.17</v>
      </c>
      <c r="F33" s="226"/>
    </row>
    <row r="34" spans="2:6" x14ac:dyDescent="0.5">
      <c r="B34" s="85" t="s">
        <v>56</v>
      </c>
      <c r="C34" s="86">
        <f t="shared" si="0"/>
        <v>536945.35</v>
      </c>
      <c r="D34" s="223"/>
      <c r="E34" s="86">
        <f t="shared" si="1"/>
        <v>503063.92000000004</v>
      </c>
      <c r="F34" s="226"/>
    </row>
    <row r="35" spans="2:6" x14ac:dyDescent="0.5">
      <c r="B35" s="85" t="s">
        <v>57</v>
      </c>
      <c r="C35" s="86">
        <f t="shared" si="0"/>
        <v>280161.43</v>
      </c>
      <c r="D35" s="223"/>
      <c r="E35" s="86">
        <f t="shared" si="1"/>
        <v>378241.11000000004</v>
      </c>
      <c r="F35" s="226"/>
    </row>
    <row r="36" spans="2:6" x14ac:dyDescent="0.5">
      <c r="B36" s="85" t="s">
        <v>58</v>
      </c>
      <c r="C36" s="86">
        <f t="shared" si="0"/>
        <v>403436.85000000003</v>
      </c>
      <c r="D36" s="223"/>
      <c r="E36" s="86">
        <f t="shared" si="1"/>
        <v>377895.62000000005</v>
      </c>
      <c r="F36" s="226"/>
    </row>
    <row r="37" spans="2:6" x14ac:dyDescent="0.5">
      <c r="B37" s="85" t="s">
        <v>59</v>
      </c>
      <c r="C37" s="86">
        <f t="shared" si="0"/>
        <v>449816.15</v>
      </c>
      <c r="D37" s="223"/>
      <c r="E37" s="86">
        <f t="shared" si="1"/>
        <v>345555.79</v>
      </c>
      <c r="F37" s="226"/>
    </row>
    <row r="38" spans="2:6" x14ac:dyDescent="0.5">
      <c r="B38" s="85" t="s">
        <v>60</v>
      </c>
      <c r="C38" s="86">
        <f t="shared" si="0"/>
        <v>597401.51</v>
      </c>
      <c r="D38" s="223"/>
      <c r="E38" s="86">
        <f t="shared" si="1"/>
        <v>514993.21</v>
      </c>
      <c r="F38" s="226"/>
    </row>
    <row r="39" spans="2:6" x14ac:dyDescent="0.5">
      <c r="B39" s="85" t="s">
        <v>61</v>
      </c>
      <c r="C39" s="86">
        <f t="shared" si="0"/>
        <v>538909.17000000004</v>
      </c>
      <c r="D39" s="223"/>
      <c r="E39" s="86">
        <f t="shared" si="1"/>
        <v>499061.86</v>
      </c>
      <c r="F39" s="226"/>
    </row>
    <row r="40" spans="2:6" x14ac:dyDescent="0.5">
      <c r="B40" s="85" t="s">
        <v>62</v>
      </c>
      <c r="C40" s="86">
        <f t="shared" si="0"/>
        <v>435854.61</v>
      </c>
      <c r="D40" s="223"/>
      <c r="E40" s="86">
        <f t="shared" si="1"/>
        <v>492638.91</v>
      </c>
      <c r="F40" s="226"/>
    </row>
    <row r="41" spans="2:6" x14ac:dyDescent="0.5">
      <c r="B41" s="85" t="s">
        <v>63</v>
      </c>
      <c r="C41" s="86">
        <f t="shared" si="0"/>
        <v>440125.19</v>
      </c>
      <c r="D41" s="223"/>
      <c r="E41" s="86">
        <f t="shared" si="1"/>
        <v>485869.80000000005</v>
      </c>
      <c r="F41" s="226"/>
    </row>
    <row r="42" spans="2:6" x14ac:dyDescent="0.5">
      <c r="B42" s="85" t="s">
        <v>64</v>
      </c>
      <c r="C42" s="86">
        <f t="shared" si="0"/>
        <v>357726.36999999994</v>
      </c>
      <c r="D42" s="223"/>
      <c r="E42" s="86">
        <f t="shared" si="1"/>
        <v>367945.69</v>
      </c>
      <c r="F42" s="226"/>
    </row>
    <row r="43" spans="2:6" x14ac:dyDescent="0.5">
      <c r="B43" s="85" t="s">
        <v>65</v>
      </c>
      <c r="C43" s="86">
        <f t="shared" si="0"/>
        <v>371822.08000000002</v>
      </c>
      <c r="D43" s="223"/>
      <c r="E43" s="86">
        <f t="shared" si="1"/>
        <v>352354.13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6" zoomScaleNormal="100" zoomScaleSheetLayoutView="100" workbookViewId="0">
      <selection activeCell="J13" sqref="J13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12</v>
      </c>
      <c r="D2" s="82"/>
      <c r="E2" s="81" t="s">
        <v>13</v>
      </c>
      <c r="F2" s="82"/>
    </row>
    <row r="3" spans="2:6" x14ac:dyDescent="0.5">
      <c r="B3" s="80" t="s">
        <v>46</v>
      </c>
      <c r="C3" s="81" t="s">
        <v>67</v>
      </c>
      <c r="D3" s="82"/>
      <c r="E3" s="81" t="s">
        <v>68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'2566-บิลค่าไฟฟ้า'!D14</f>
        <v>778</v>
      </c>
      <c r="D5" s="86">
        <f>'2567-บิลค่าไฟฟ้า'!D14</f>
        <v>574</v>
      </c>
      <c r="E5" s="86">
        <f>'2566-บิลค่าไฟฟ้า'!D15</f>
        <v>0</v>
      </c>
      <c r="F5" s="86">
        <f>'2567-บิลค่าไฟฟ้า'!D15</f>
        <v>0</v>
      </c>
    </row>
    <row r="6" spans="2:6" x14ac:dyDescent="0.5">
      <c r="B6" s="85" t="s">
        <v>55</v>
      </c>
      <c r="C6" s="86">
        <f>'2566-บิลค่าไฟฟ้า'!H14</f>
        <v>827</v>
      </c>
      <c r="D6" s="86">
        <f>'2567-บิลค่าไฟฟ้า'!H14</f>
        <v>501</v>
      </c>
      <c r="E6" s="86">
        <f>'2566-บิลค่าไฟฟ้า'!H15</f>
        <v>0</v>
      </c>
      <c r="F6" s="86">
        <f>'2567-บิลค่าไฟฟ้า'!H15</f>
        <v>0</v>
      </c>
    </row>
    <row r="7" spans="2:6" x14ac:dyDescent="0.5">
      <c r="B7" s="85" t="s">
        <v>56</v>
      </c>
      <c r="C7" s="86">
        <f>'2566-บิลค่าไฟฟ้า'!L14</f>
        <v>901</v>
      </c>
      <c r="D7" s="86">
        <f>'2567-บิลค่าไฟฟ้า'!L14</f>
        <v>612</v>
      </c>
      <c r="E7" s="86">
        <f>'2566-บิลค่าไฟฟ้า'!L15</f>
        <v>0</v>
      </c>
      <c r="F7" s="86">
        <f>'2567-บิลค่าไฟฟ้า'!L15</f>
        <v>0</v>
      </c>
    </row>
    <row r="8" spans="2:6" x14ac:dyDescent="0.5">
      <c r="B8" s="85" t="s">
        <v>57</v>
      </c>
      <c r="C8" s="86">
        <f>'2566-บิลค่าไฟฟ้า'!P14</f>
        <v>965</v>
      </c>
      <c r="D8" s="86">
        <f>'2567-บิลค่าไฟฟ้า'!P14</f>
        <v>675</v>
      </c>
      <c r="E8" s="86">
        <f>'2566-บิลค่าไฟฟ้า'!P15</f>
        <v>0</v>
      </c>
      <c r="F8" s="86">
        <f>'2567-บิลค่าไฟฟ้า'!P15</f>
        <v>0</v>
      </c>
    </row>
    <row r="9" spans="2:6" x14ac:dyDescent="0.5">
      <c r="B9" s="85" t="s">
        <v>58</v>
      </c>
      <c r="C9" s="86">
        <f>'2566-บิลค่าไฟฟ้า'!T14</f>
        <v>778</v>
      </c>
      <c r="D9" s="86">
        <f>'2567-บิลค่าไฟฟ้า'!T14</f>
        <v>661</v>
      </c>
      <c r="E9" s="86">
        <f>'2566-บิลค่าไฟฟ้า'!T15</f>
        <v>0</v>
      </c>
      <c r="F9" s="86">
        <f>'2567-บิลค่าไฟฟ้า'!T15</f>
        <v>0</v>
      </c>
    </row>
    <row r="10" spans="2:6" x14ac:dyDescent="0.5">
      <c r="B10" s="85" t="s">
        <v>59</v>
      </c>
      <c r="C10" s="86">
        <f>'2566-บิลค่าไฟฟ้า'!X14</f>
        <v>647</v>
      </c>
      <c r="D10" s="86">
        <f>'2567-บิลค่าไฟฟ้า'!X14</f>
        <v>676</v>
      </c>
      <c r="E10" s="86">
        <f>'2566-บิลค่าไฟฟ้า'!X15</f>
        <v>0</v>
      </c>
      <c r="F10" s="86">
        <f>'2567-บิลค่าไฟฟ้า'!X15</f>
        <v>0</v>
      </c>
    </row>
    <row r="11" spans="2:6" x14ac:dyDescent="0.5">
      <c r="B11" s="85" t="s">
        <v>60</v>
      </c>
      <c r="C11" s="86">
        <f>'2566-บิลค่าไฟฟ้า'!AB14</f>
        <v>873</v>
      </c>
      <c r="D11" s="86">
        <f>'2567-บิลค่าไฟฟ้า'!AB14</f>
        <v>599</v>
      </c>
      <c r="E11" s="86">
        <f>'2566-บิลค่าไฟฟ้า'!AB15</f>
        <v>0</v>
      </c>
      <c r="F11" s="86">
        <f>'2567-บิลค่าไฟฟ้า'!AB15</f>
        <v>0</v>
      </c>
    </row>
    <row r="12" spans="2:6" x14ac:dyDescent="0.5">
      <c r="B12" s="85" t="s">
        <v>61</v>
      </c>
      <c r="C12" s="86">
        <f>'2566-บิลค่าไฟฟ้า'!AF14</f>
        <v>853</v>
      </c>
      <c r="D12" s="86">
        <f>'2567-บิลค่าไฟฟ้า'!AF14</f>
        <v>573</v>
      </c>
      <c r="E12" s="86">
        <f>'2566-บิลค่าไฟฟ้า'!AF15</f>
        <v>0</v>
      </c>
      <c r="F12" s="86">
        <f>'2567-บิลค่าไฟฟ้า'!AF15</f>
        <v>0</v>
      </c>
    </row>
    <row r="13" spans="2:6" x14ac:dyDescent="0.5">
      <c r="B13" s="85" t="s">
        <v>62</v>
      </c>
      <c r="C13" s="86">
        <f>'2566-บิลค่าไฟฟ้า'!AJ14</f>
        <v>649</v>
      </c>
      <c r="D13" s="86">
        <f>'2567-บิลค่าไฟฟ้า'!AJ14</f>
        <v>609</v>
      </c>
      <c r="E13" s="86">
        <f>'2566-บิลค่าไฟฟ้า'!AJ15</f>
        <v>0</v>
      </c>
      <c r="F13" s="86">
        <f>'2567-บิลค่าไฟฟ้า'!AJ15</f>
        <v>0</v>
      </c>
    </row>
    <row r="14" spans="2:6" x14ac:dyDescent="0.5">
      <c r="B14" s="85" t="s">
        <v>63</v>
      </c>
      <c r="C14" s="86">
        <f>'2566-บิลค่าไฟฟ้า'!AN14</f>
        <v>769</v>
      </c>
      <c r="D14" s="86">
        <f>'2567-บิลค่าไฟฟ้า'!AN14</f>
        <v>579</v>
      </c>
      <c r="E14" s="86">
        <f>'2566-บิลค่าไฟฟ้า'!AN15</f>
        <v>0</v>
      </c>
      <c r="F14" s="86">
        <f>'2567-บิลค่าไฟฟ้า'!AN15</f>
        <v>0</v>
      </c>
    </row>
    <row r="15" spans="2:6" x14ac:dyDescent="0.5">
      <c r="B15" s="85" t="s">
        <v>64</v>
      </c>
      <c r="C15" s="86">
        <f>'2566-บิลค่าไฟฟ้า'!AR14</f>
        <v>746</v>
      </c>
      <c r="D15" s="86">
        <f>'2567-บิลค่าไฟฟ้า'!AR14</f>
        <v>563</v>
      </c>
      <c r="E15" s="86">
        <f>'2566-บิลค่าไฟฟ้า'!AR15</f>
        <v>0</v>
      </c>
      <c r="F15" s="86">
        <f>'2567-บิลค่าไฟฟ้า'!AR15</f>
        <v>0</v>
      </c>
    </row>
    <row r="16" spans="2:6" x14ac:dyDescent="0.5">
      <c r="B16" s="85" t="s">
        <v>65</v>
      </c>
      <c r="C16" s="86">
        <f>'2566-บิลค่าไฟฟ้า'!AV14</f>
        <v>664</v>
      </c>
      <c r="D16" s="86">
        <f>'2567-บิลค่าไฟฟ้า'!AV14</f>
        <v>545</v>
      </c>
      <c r="E16" s="86">
        <f>'2566-บิลค่าไฟฟ้า'!AV15</f>
        <v>0</v>
      </c>
      <c r="F16" s="86">
        <f>'2567-บิลค่าไฟฟ้า'!AV15</f>
        <v>0</v>
      </c>
    </row>
    <row r="33" spans="2:6" x14ac:dyDescent="0.5">
      <c r="B33" s="80" t="s">
        <v>46</v>
      </c>
      <c r="C33" s="81" t="s">
        <v>12</v>
      </c>
      <c r="D33" s="82"/>
      <c r="E33" s="81" t="s">
        <v>13</v>
      </c>
      <c r="F33" s="82"/>
    </row>
    <row r="34" spans="2:6" x14ac:dyDescent="0.5">
      <c r="B34" s="80" t="s">
        <v>46</v>
      </c>
      <c r="C34" s="81" t="s">
        <v>67</v>
      </c>
      <c r="D34" s="82"/>
      <c r="E34" s="81" t="s">
        <v>68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'2566-บิลค่าไฟฟ้า'!E14</f>
        <v>4764.3900000000003</v>
      </c>
      <c r="D36" s="86">
        <f>'2567-บิลค่าไฟฟ้า'!E14</f>
        <v>2753.52</v>
      </c>
      <c r="E36" s="86">
        <f>'2566-บิลค่าไฟฟ้า'!E15</f>
        <v>35.619999999999997</v>
      </c>
      <c r="F36" s="86">
        <f>'2567-บิลค่าไฟฟ้า'!E15</f>
        <v>35.619999999999997</v>
      </c>
    </row>
    <row r="37" spans="2:6" x14ac:dyDescent="0.5">
      <c r="B37" s="85" t="s">
        <v>55</v>
      </c>
      <c r="C37" s="86">
        <f>'2566-บิลค่าไฟฟ้า'!I14</f>
        <v>5077.43</v>
      </c>
      <c r="D37" s="86">
        <f>'2567-บิลค่าไฟฟ้า'!I14</f>
        <v>2377.11</v>
      </c>
      <c r="E37" s="86">
        <f>'2566-บิลค่าไฟฟ้า'!I15</f>
        <v>35.619999999999997</v>
      </c>
      <c r="F37" s="86">
        <f>'2567-บิลค่าไฟฟ้า'!I15</f>
        <v>35.619999999999997</v>
      </c>
    </row>
    <row r="38" spans="2:6" x14ac:dyDescent="0.5">
      <c r="B38" s="85" t="s">
        <v>56</v>
      </c>
      <c r="C38" s="86">
        <f>'2566-บิลค่าไฟฟ้า'!M14</f>
        <v>5550.21</v>
      </c>
      <c r="D38" s="86">
        <f>'2567-บิลค่าไฟฟ้า'!M14</f>
        <v>2949.46</v>
      </c>
      <c r="E38" s="86">
        <f>'2566-บิลค่าไฟฟ้า'!M15</f>
        <v>35.619999999999997</v>
      </c>
      <c r="F38" s="86">
        <f>'2567-บิลค่าไฟฟ้า'!M15</f>
        <v>35.619999999999997</v>
      </c>
    </row>
    <row r="39" spans="2:6" x14ac:dyDescent="0.5">
      <c r="B39" s="85" t="s">
        <v>57</v>
      </c>
      <c r="C39" s="86">
        <f>'2566-บิลค่าไฟฟ้า'!Q14</f>
        <v>5959.11</v>
      </c>
      <c r="D39" s="86">
        <f>'2567-บิลค่าไฟฟ้า'!Q14</f>
        <v>3274</v>
      </c>
      <c r="E39" s="86">
        <f>'2566-บิลค่าไฟฟ้า'!Q15</f>
        <v>35.619999999999997</v>
      </c>
      <c r="F39" s="86">
        <f>'2567-บิลค่าไฟฟ้า'!Q15</f>
        <v>35.619999999999997</v>
      </c>
    </row>
    <row r="40" spans="2:6" x14ac:dyDescent="0.5">
      <c r="B40" s="85" t="s">
        <v>58</v>
      </c>
      <c r="C40" s="86">
        <f>'2566-บิลค่าไฟฟ้า'!U14</f>
        <v>4233.8599999999997</v>
      </c>
      <c r="D40" s="86">
        <f>'2567-บิลค่าไฟฟ้า'!U14</f>
        <v>3202.11</v>
      </c>
      <c r="E40" s="86">
        <f>'2566-บิลค่าไฟฟ้า'!U15</f>
        <v>35.619999999999997</v>
      </c>
      <c r="F40" s="86">
        <f>'2567-บิลค่าไฟฟ้า'!U15</f>
        <v>35.619999999999997</v>
      </c>
    </row>
    <row r="41" spans="2:6" x14ac:dyDescent="0.5">
      <c r="B41" s="85" t="s">
        <v>59</v>
      </c>
      <c r="C41" s="86">
        <f>'2566-บิลค่าไฟฟ้า'!Y14</f>
        <v>3486.24</v>
      </c>
      <c r="D41" s="86">
        <f>'2567-บิลค่าไฟฟ้า'!Y14</f>
        <v>3279.44</v>
      </c>
      <c r="E41" s="86">
        <f>'2566-บิลค่าไฟฟ้า'!Y15</f>
        <v>35.619999999999997</v>
      </c>
      <c r="F41" s="86">
        <f>'2567-บิลค่าไฟฟ้า'!Y15</f>
        <v>35.619999999999997</v>
      </c>
    </row>
    <row r="42" spans="2:6" x14ac:dyDescent="0.5">
      <c r="B42" s="85" t="s">
        <v>60</v>
      </c>
      <c r="C42" s="86">
        <f>'2566-บิลค่าไฟฟ้า'!AC14</f>
        <v>4776.0200000000004</v>
      </c>
      <c r="D42" s="86">
        <f>'2567-บิลค่าไฟฟ้า'!AC14</f>
        <v>2882.42</v>
      </c>
      <c r="E42" s="86">
        <f>'2566-บิลค่าไฟฟ้า'!AC15</f>
        <v>35.619999999999997</v>
      </c>
      <c r="F42" s="86">
        <f>'2567-บิลค่าไฟฟ้า'!AC15</f>
        <v>36.619999999999997</v>
      </c>
    </row>
    <row r="43" spans="2:6" x14ac:dyDescent="0.5">
      <c r="B43" s="85" t="s">
        <v>61</v>
      </c>
      <c r="C43" s="86">
        <f>'2566-บิลค่าไฟฟ้า'!AG14</f>
        <v>4661.87</v>
      </c>
      <c r="D43" s="86">
        <f>'2567-บิลค่าไฟฟ้า'!AG14</f>
        <v>2748.37</v>
      </c>
      <c r="E43" s="86">
        <f>'2566-บิลค่าไฟฟ้า'!AG15</f>
        <v>35.619999999999997</v>
      </c>
      <c r="F43" s="86">
        <f>'2567-บิลค่าไฟฟ้า'!AG15</f>
        <v>35.619999999999997</v>
      </c>
    </row>
    <row r="44" spans="2:6" x14ac:dyDescent="0.5">
      <c r="B44" s="85" t="s">
        <v>62</v>
      </c>
      <c r="C44" s="86">
        <f>'2566-บิลค่าไฟฟ้า'!AK14</f>
        <v>3328.92</v>
      </c>
      <c r="D44" s="86">
        <f>'2567-บิลค่าไฟฟ้า'!AK14</f>
        <v>2933.97</v>
      </c>
      <c r="E44" s="86">
        <f>'2566-บิลค่าไฟฟ้า'!AK15</f>
        <v>35.619999999999997</v>
      </c>
      <c r="F44" s="86">
        <f>'2567-บิลค่าไฟฟ้า'!AK15</f>
        <v>35.619999999999997</v>
      </c>
    </row>
    <row r="45" spans="2:6" x14ac:dyDescent="0.5">
      <c r="B45" s="85" t="s">
        <v>63</v>
      </c>
      <c r="C45" s="86">
        <f>'2566-บิลค่าไฟฟ้า'!AO14</f>
        <v>3600.67</v>
      </c>
      <c r="D45" s="86">
        <f>'2567-บิลค่าไฟฟ้า'!AO14</f>
        <v>2779.28</v>
      </c>
      <c r="E45" s="86">
        <f>'2566-บิลค่าไฟฟ้า'!AO15</f>
        <v>35.619999999999997</v>
      </c>
      <c r="F45" s="86">
        <f>'2567-บิลค่าไฟฟ้า'!AO15</f>
        <v>35.619999999999997</v>
      </c>
    </row>
    <row r="46" spans="2:6" x14ac:dyDescent="0.5">
      <c r="B46" s="85" t="s">
        <v>64</v>
      </c>
      <c r="C46" s="86">
        <f>'2566-บิลค่าไฟฟ้า'!AS14</f>
        <v>3486.81</v>
      </c>
      <c r="D46" s="86">
        <f>'2567-บิลค่าไฟฟ้า'!AS14</f>
        <v>2696.79</v>
      </c>
      <c r="E46" s="86">
        <f>'2566-บิลค่าไฟฟ้า'!AS15</f>
        <v>35.619999999999997</v>
      </c>
      <c r="F46" s="86">
        <f>'2567-บิลค่าไฟฟ้า'!AS15</f>
        <v>35.619999999999997</v>
      </c>
    </row>
    <row r="47" spans="2:6" x14ac:dyDescent="0.5">
      <c r="B47" s="85" t="s">
        <v>65</v>
      </c>
      <c r="C47" s="86">
        <f>'2566-บิลค่าไฟฟ้า'!AW14</f>
        <v>3080.87</v>
      </c>
      <c r="D47" s="86">
        <f>'2567-บิลค่าไฟฟ้า'!AW14</f>
        <v>2603.9699999999998</v>
      </c>
      <c r="E47" s="86">
        <f>'2566-บิลค่าไฟฟ้า'!AW15</f>
        <v>35.619999999999997</v>
      </c>
      <c r="F47" s="86">
        <f>'2567-บิลค่าไฟฟ้า'!AW15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7" zoomScaleNormal="100" zoomScaleSheetLayoutView="100" workbookViewId="0">
      <selection activeCell="I12" sqref="I12"/>
    </sheetView>
  </sheetViews>
  <sheetFormatPr defaultRowHeight="19.8" x14ac:dyDescent="0.5"/>
  <cols>
    <col min="1" max="1" width="0" style="79" hidden="1" customWidth="1"/>
    <col min="2" max="2" width="9" style="79" customWidth="1"/>
    <col min="3" max="6" width="14.77734375" style="79" customWidth="1"/>
    <col min="7" max="10" width="8.88671875" style="79"/>
    <col min="11" max="13" width="0" style="79" hidden="1" customWidth="1"/>
    <col min="14" max="16384" width="8.88671875" style="79"/>
  </cols>
  <sheetData>
    <row r="2" spans="2:6" x14ac:dyDescent="0.5">
      <c r="B2" s="80" t="s">
        <v>46</v>
      </c>
      <c r="C2" s="81" t="s">
        <v>73</v>
      </c>
      <c r="D2" s="81"/>
      <c r="E2" s="88" t="s">
        <v>74</v>
      </c>
      <c r="F2" s="88"/>
    </row>
    <row r="3" spans="2:6" ht="21.6" x14ac:dyDescent="0.5">
      <c r="B3" s="83"/>
      <c r="C3" s="84" t="s">
        <v>259</v>
      </c>
      <c r="D3" s="84" t="s">
        <v>285</v>
      </c>
      <c r="E3" s="84" t="s">
        <v>259</v>
      </c>
      <c r="F3" s="84" t="s">
        <v>285</v>
      </c>
    </row>
    <row r="4" spans="2:6" x14ac:dyDescent="0.5">
      <c r="B4" s="85" t="s">
        <v>54</v>
      </c>
      <c r="C4" s="86">
        <f>'2566-บิลค่าไฟฟ้า'!D19</f>
        <v>7280</v>
      </c>
      <c r="D4" s="86">
        <f>'2567-บิลค่าไฟฟ้า'!D19</f>
        <v>3152</v>
      </c>
      <c r="E4" s="86">
        <f>'2566-บิลค่าไฟฟ้า'!D20</f>
        <v>5464.75</v>
      </c>
      <c r="F4" s="86">
        <f>'2567-บิลค่าไฟฟ้า'!D20</f>
        <v>19371.84</v>
      </c>
    </row>
    <row r="5" spans="2:6" x14ac:dyDescent="0.5">
      <c r="B5" s="85" t="s">
        <v>55</v>
      </c>
      <c r="C5" s="86">
        <f>'2566-บิลค่าไฟฟ้า'!H19</f>
        <v>6044</v>
      </c>
      <c r="D5" s="86">
        <f>'2567-บิลค่าไฟฟ้า'!H19</f>
        <v>3500</v>
      </c>
      <c r="E5" s="86">
        <f>'2566-บิลค่าไฟฟ้า'!H20</f>
        <v>8097.98</v>
      </c>
      <c r="F5" s="86">
        <f>'2567-บิลค่าไฟฟ้า'!H20</f>
        <v>17599.5</v>
      </c>
    </row>
    <row r="6" spans="2:6" x14ac:dyDescent="0.5">
      <c r="B6" s="85" t="s">
        <v>56</v>
      </c>
      <c r="C6" s="86">
        <f>'2566-บิลค่าไฟฟ้า'!L19</f>
        <v>6768</v>
      </c>
      <c r="D6" s="86">
        <f>'2567-บิลค่าไฟฟ้า'!L19</f>
        <v>5444</v>
      </c>
      <c r="E6" s="86">
        <f>'2566-บิลค่าไฟฟ้า'!L20</f>
        <v>12000.91</v>
      </c>
      <c r="F6" s="86">
        <f>'2567-บิลค่าไฟฟ้า'!L20</f>
        <v>15663.94</v>
      </c>
    </row>
    <row r="7" spans="2:6" x14ac:dyDescent="0.5">
      <c r="B7" s="85" t="s">
        <v>57</v>
      </c>
      <c r="C7" s="86">
        <f>'2566-บิลค่าไฟฟ้า'!P19</f>
        <v>9944</v>
      </c>
      <c r="D7" s="86">
        <f>'2567-บิลค่าไฟฟ้า'!P19</f>
        <v>6424</v>
      </c>
      <c r="E7" s="86">
        <f>'2566-บิลค่าไฟฟ้า'!P20</f>
        <v>12657.79</v>
      </c>
      <c r="F7" s="86">
        <f>'2567-บิลค่าไฟฟ้า'!P20</f>
        <v>14336.31</v>
      </c>
    </row>
    <row r="8" spans="2:6" x14ac:dyDescent="0.5">
      <c r="B8" s="85" t="s">
        <v>58</v>
      </c>
      <c r="C8" s="86">
        <f>'2566-บิลค่าไฟฟ้า'!T19</f>
        <v>9616</v>
      </c>
      <c r="D8" s="86">
        <f>'2567-บิลค่าไฟฟ้า'!T19</f>
        <v>8496</v>
      </c>
      <c r="E8" s="86">
        <f>'2566-บิลค่าไฟฟ้า'!T20</f>
        <v>13531.73</v>
      </c>
      <c r="F8" s="86">
        <f>'2567-บิลค่าไฟฟ้า'!T20</f>
        <v>13327.73</v>
      </c>
    </row>
    <row r="9" spans="2:6" x14ac:dyDescent="0.5">
      <c r="B9" s="85" t="s">
        <v>59</v>
      </c>
      <c r="C9" s="86">
        <f>'2566-บิลค่าไฟฟ้า'!X19</f>
        <v>8424</v>
      </c>
      <c r="D9" s="86">
        <f>'2567-บิลค่าไฟฟ้า'!X19</f>
        <v>8684</v>
      </c>
      <c r="E9" s="86">
        <f>'2566-บิลค่าไฟฟ้า'!X20</f>
        <v>9939.7000000000007</v>
      </c>
      <c r="F9" s="86">
        <f>'2567-บิลค่าไฟฟ้า'!X20</f>
        <v>7171.83</v>
      </c>
    </row>
    <row r="10" spans="2:6" x14ac:dyDescent="0.5">
      <c r="B10" s="85" t="s">
        <v>60</v>
      </c>
      <c r="C10" s="86">
        <f>'2566-บิลค่าไฟฟ้า'!AB19</f>
        <v>9160</v>
      </c>
      <c r="D10" s="86">
        <f>'2567-บิลค่าไฟฟ้า'!AB19</f>
        <v>8216</v>
      </c>
      <c r="E10" s="86">
        <f>'2566-บิลค่าไฟฟ้า'!AB20</f>
        <v>14835.7</v>
      </c>
      <c r="F10" s="86">
        <f>'2567-บิลค่าไฟฟ้า'!AB20</f>
        <v>14682.29</v>
      </c>
    </row>
    <row r="11" spans="2:6" x14ac:dyDescent="0.5">
      <c r="B11" s="85" t="s">
        <v>61</v>
      </c>
      <c r="C11" s="86">
        <f>'2566-บิลค่าไฟฟ้า'!AF19</f>
        <v>8020</v>
      </c>
      <c r="D11" s="86">
        <f>'2567-บิลค่าไฟฟ้า'!AF19</f>
        <v>5584</v>
      </c>
      <c r="E11" s="86">
        <f>'2566-บิลค่าไฟฟ้า'!AF20</f>
        <v>21764.35</v>
      </c>
      <c r="F11" s="86">
        <f>'2567-บิลค่าไฟฟ้า'!AF20</f>
        <v>12959.71</v>
      </c>
    </row>
    <row r="12" spans="2:6" x14ac:dyDescent="0.5">
      <c r="B12" s="85" t="s">
        <v>62</v>
      </c>
      <c r="C12" s="86">
        <f>'2566-บิลค่าไฟฟ้า'!AJ19</f>
        <v>7860</v>
      </c>
      <c r="D12" s="86">
        <f>'2567-บิลค่าไฟฟ้า'!AJ19</f>
        <v>2900</v>
      </c>
      <c r="E12" s="86">
        <f>'2566-บิลค่าไฟฟ้า'!AJ20</f>
        <v>34615.53</v>
      </c>
      <c r="F12" s="86">
        <f>'2567-บิลค่าไฟฟ้า'!AJ20</f>
        <v>12927.07</v>
      </c>
    </row>
    <row r="13" spans="2:6" x14ac:dyDescent="0.5">
      <c r="B13" s="85" t="s">
        <v>63</v>
      </c>
      <c r="C13" s="86">
        <f>'2566-บิลค่าไฟฟ้า'!AN19</f>
        <v>8388</v>
      </c>
      <c r="D13" s="86">
        <f>'2567-บิลค่าไฟฟ้า'!AN19</f>
        <v>3176</v>
      </c>
      <c r="E13" s="86">
        <f>'2566-บิลค่าไฟฟ้า'!AN20</f>
        <v>33327.89</v>
      </c>
      <c r="F13" s="86">
        <f>'2567-บิลค่าไฟฟ้า'!AN20</f>
        <v>13746.34</v>
      </c>
    </row>
    <row r="14" spans="2:6" x14ac:dyDescent="0.5">
      <c r="B14" s="85" t="s">
        <v>64</v>
      </c>
      <c r="C14" s="86">
        <f>'2566-บิลค่าไฟฟ้า'!AR19</f>
        <v>7608</v>
      </c>
      <c r="D14" s="86">
        <f>'2567-บิลค่าไฟฟ้า'!AR19</f>
        <v>2116</v>
      </c>
      <c r="E14" s="86">
        <f>'2566-บิลค่าไฟฟ้า'!AR20</f>
        <v>25908.01</v>
      </c>
      <c r="F14" s="86">
        <f>'2567-บิลค่าไฟฟ้า'!AR20</f>
        <v>10800.57</v>
      </c>
    </row>
    <row r="15" spans="2:6" x14ac:dyDescent="0.5">
      <c r="B15" s="85" t="s">
        <v>65</v>
      </c>
      <c r="C15" s="86">
        <f>'2566-บิลค่าไฟฟ้า'!AV19</f>
        <v>6220</v>
      </c>
      <c r="D15" s="86">
        <f>'2567-บิลค่าไฟฟ้า'!AV19</f>
        <v>2732</v>
      </c>
      <c r="E15" s="86">
        <f>'2566-บิลค่าไฟฟ้า'!AV20</f>
        <v>25778.25</v>
      </c>
      <c r="F15" s="86">
        <f>'2567-บิลค่าไฟฟ้า'!AV20</f>
        <v>9583.1</v>
      </c>
    </row>
    <row r="29" spans="2:6" hidden="1" x14ac:dyDescent="0.5">
      <c r="B29" s="80" t="s">
        <v>46</v>
      </c>
      <c r="C29" s="81" t="s">
        <v>12</v>
      </c>
      <c r="D29" s="81"/>
      <c r="E29" s="81" t="s">
        <v>13</v>
      </c>
      <c r="F29" s="90"/>
    </row>
    <row r="30" spans="2:6" x14ac:dyDescent="0.5">
      <c r="B30" s="80" t="s">
        <v>46</v>
      </c>
      <c r="C30" s="81" t="s">
        <v>73</v>
      </c>
      <c r="D30" s="81"/>
      <c r="E30" s="88" t="s">
        <v>74</v>
      </c>
      <c r="F30" s="88"/>
    </row>
    <row r="31" spans="2:6" ht="21.6" x14ac:dyDescent="0.5">
      <c r="B31" s="83"/>
      <c r="C31" s="84" t="s">
        <v>261</v>
      </c>
      <c r="D31" s="84" t="s">
        <v>287</v>
      </c>
      <c r="E31" s="84" t="s">
        <v>261</v>
      </c>
      <c r="F31" s="84" t="s">
        <v>285</v>
      </c>
    </row>
    <row r="32" spans="2:6" x14ac:dyDescent="0.5">
      <c r="B32" s="85" t="s">
        <v>54</v>
      </c>
      <c r="C32" s="86">
        <f>'2566-บิลค่าไฟฟ้า'!E19</f>
        <v>42848.480000000003</v>
      </c>
      <c r="D32" s="86">
        <f>'2567-บิลค่าไฟฟ้า'!E19</f>
        <v>14856.01</v>
      </c>
      <c r="E32" s="86">
        <f>'2566-บิลค่าไฟฟ้า'!E20</f>
        <v>33466.959999999999</v>
      </c>
      <c r="F32" s="86">
        <f>'2567-บิลค่าไฟฟ้า'!E20</f>
        <v>91160.91</v>
      </c>
    </row>
    <row r="33" spans="2:6" x14ac:dyDescent="0.5">
      <c r="B33" s="85" t="s">
        <v>55</v>
      </c>
      <c r="C33" s="86">
        <f>'2566-บิลค่าไฟฟ้า'!I19</f>
        <v>35630.120000000003</v>
      </c>
      <c r="D33" s="86">
        <f>'2567-บิลค่าไฟฟ้า'!I19</f>
        <v>16459.32</v>
      </c>
      <c r="E33" s="86">
        <f>'2566-บิลค่าไฟฟ้า'!I20</f>
        <v>50846.86</v>
      </c>
      <c r="F33" s="86">
        <f>'2567-บิลค่าไฟฟ้า'!I20</f>
        <v>86934.93</v>
      </c>
    </row>
    <row r="34" spans="2:6" x14ac:dyDescent="0.5">
      <c r="B34" s="85" t="s">
        <v>56</v>
      </c>
      <c r="C34" s="86">
        <f>'2566-บิลค่าไฟฟ้า'!M19</f>
        <v>39858.17</v>
      </c>
      <c r="D34" s="86">
        <f>'2567-บิลค่าไฟฟ้า'!M19</f>
        <v>25415.73</v>
      </c>
      <c r="E34" s="86">
        <f>'2566-บิลค่าไฟฟ้า'!M20</f>
        <v>74483.570000000007</v>
      </c>
      <c r="F34" s="86">
        <f>'2567-บิลค่าไฟฟ้า'!M20</f>
        <v>73842.12</v>
      </c>
    </row>
    <row r="35" spans="2:6" x14ac:dyDescent="0.5">
      <c r="B35" s="85" t="s">
        <v>57</v>
      </c>
      <c r="C35" s="86">
        <f>'2566-บิลค่าไฟฟ้า'!Q19</f>
        <v>58405.52</v>
      </c>
      <c r="D35" s="86">
        <f>'2567-บิลค่าไฟฟ้า'!Q19</f>
        <v>29930.78</v>
      </c>
      <c r="E35" s="86">
        <f>'2566-บิลค่าไฟฟ้า'!Q20</f>
        <v>75579.360000000001</v>
      </c>
      <c r="F35" s="86">
        <f>'2567-บิลค่าไฟฟ้า'!Q20</f>
        <v>69369.59</v>
      </c>
    </row>
    <row r="36" spans="2:6" x14ac:dyDescent="0.5">
      <c r="B36" s="85" t="s">
        <v>58</v>
      </c>
      <c r="C36" s="86">
        <f>'2566-บิลค่าไฟฟ้า'!U19</f>
        <v>49932.79</v>
      </c>
      <c r="D36" s="86">
        <f>'2567-บิลค่าไฟฟ้า'!U19</f>
        <v>39476.92</v>
      </c>
      <c r="E36" s="86">
        <f>'2566-บิลค่าไฟฟ้า'!U20</f>
        <v>72588.81</v>
      </c>
      <c r="F36" s="86">
        <f>'2567-บิลค่าไฟฟ้า'!U20</f>
        <v>65940.88</v>
      </c>
    </row>
    <row r="37" spans="2:6" x14ac:dyDescent="0.5">
      <c r="B37" s="85" t="s">
        <v>59</v>
      </c>
      <c r="C37" s="86">
        <f>'2566-บิลค่าไฟฟ้า'!Y19</f>
        <v>43784.54</v>
      </c>
      <c r="D37" s="86">
        <f>'2567-บิลค่าไฟฟ้า'!Y19</f>
        <v>40343.08</v>
      </c>
      <c r="E37" s="86">
        <f>'2566-บิลค่าไฟฟ้า'!Y20</f>
        <v>53748.86</v>
      </c>
      <c r="F37" s="86">
        <f>'2567-บิลค่าไฟฟ้า'!Y20</f>
        <v>37278.49</v>
      </c>
    </row>
    <row r="38" spans="2:6" x14ac:dyDescent="0.5">
      <c r="B38" s="85" t="s">
        <v>60</v>
      </c>
      <c r="C38" s="86">
        <f>'2566-บิลค่าไฟฟ้า'!AC19</f>
        <v>47580.77</v>
      </c>
      <c r="D38" s="86">
        <f>'2567-บิลค่าไฟฟ้า'!AC19</f>
        <v>38186.9</v>
      </c>
      <c r="E38" s="86">
        <f>'2566-บิลค่าไฟฟ้า'!AC20</f>
        <v>80248.38</v>
      </c>
      <c r="F38" s="86">
        <f>'2567-บิลค่าไฟฟ้า'!AC20</f>
        <v>72515.67</v>
      </c>
    </row>
    <row r="39" spans="2:6" x14ac:dyDescent="0.5">
      <c r="B39" s="85" t="s">
        <v>61</v>
      </c>
      <c r="C39" s="86">
        <f>'2566-บิลค่าไฟฟ้า'!AG19</f>
        <v>41700.74</v>
      </c>
      <c r="D39" s="86">
        <f>'2567-บิลค่าไฟฟ้า'!AG19</f>
        <v>26060.74</v>
      </c>
      <c r="E39" s="86">
        <f>'2566-บิลค่าไฟฟ้า'!AG20</f>
        <v>117046.29</v>
      </c>
      <c r="F39" s="86">
        <f>'2567-บิลค่าไฟฟ้า'!AG20</f>
        <v>62575.24</v>
      </c>
    </row>
    <row r="40" spans="2:6" x14ac:dyDescent="0.5">
      <c r="B40" s="85" t="s">
        <v>62</v>
      </c>
      <c r="C40" s="86">
        <f>'2566-บิลค่าไฟฟ้า'!AK19</f>
        <v>34928.61</v>
      </c>
      <c r="D40" s="86">
        <f>'2567-บิลค่าไฟฟ้า'!AK19</f>
        <v>13694.99</v>
      </c>
      <c r="E40" s="86">
        <f>'2566-บิลค่าไฟฟ้า'!AK20</f>
        <v>147379.04</v>
      </c>
      <c r="F40" s="86">
        <f>'2567-บิลค่าไฟฟ้า'!AK20</f>
        <v>63173.8</v>
      </c>
    </row>
    <row r="41" spans="2:6" x14ac:dyDescent="0.5">
      <c r="B41" s="85" t="s">
        <v>63</v>
      </c>
      <c r="C41" s="86">
        <f>'2566-บิลค่าไฟฟ้า'!AO19</f>
        <v>37252.519999999997</v>
      </c>
      <c r="D41" s="86">
        <f>'2567-บิลค่าไฟฟ้า'!AO19</f>
        <v>14966.59</v>
      </c>
      <c r="E41" s="86">
        <f>'2566-บิลค่าไฟฟ้า'!AO20</f>
        <v>140965.81</v>
      </c>
      <c r="F41" s="86">
        <f>'2567-บิลค่าไฟฟ้า'!AO20</f>
        <v>64197.39</v>
      </c>
    </row>
    <row r="42" spans="2:6" x14ac:dyDescent="0.5">
      <c r="B42" s="85" t="s">
        <v>64</v>
      </c>
      <c r="C42" s="86">
        <f>'2566-บิลค่าไฟฟ้า'!AS19</f>
        <v>33819.480000000003</v>
      </c>
      <c r="D42" s="86">
        <f>'2567-บิลค่าไฟฟ้า'!AS19</f>
        <v>10082.94</v>
      </c>
      <c r="E42" s="86">
        <f>'2566-บิลค่าไฟฟ้า'!AS20</f>
        <v>113002.88</v>
      </c>
      <c r="F42" s="86">
        <f>'2567-บิลค่าไฟฟ้า'!AS20</f>
        <v>54201.94</v>
      </c>
    </row>
    <row r="43" spans="2:6" x14ac:dyDescent="0.5">
      <c r="B43" s="85" t="s">
        <v>65</v>
      </c>
      <c r="C43" s="86">
        <f>'2566-บิลค่าไฟฟ้า'!AW19</f>
        <v>27710.42</v>
      </c>
      <c r="D43" s="86">
        <f>'2567-บิลค่าไฟฟ้า'!AW19</f>
        <v>12920.99</v>
      </c>
      <c r="E43" s="86">
        <f>'2566-บิลค่าไฟฟ้า'!AW20</f>
        <v>110195.29</v>
      </c>
      <c r="F43" s="86">
        <f>'2567-บิลค่าไฟฟ้า'!AW20</f>
        <v>45725.42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I24" sqref="I2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48</v>
      </c>
      <c r="D2" s="82"/>
    </row>
    <row r="3" spans="2:4" x14ac:dyDescent="0.5">
      <c r="B3" s="83"/>
      <c r="C3" s="81" t="s">
        <v>22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'2566-บิลค่าไฟฟ้า'!D25</f>
        <v>20602.37</v>
      </c>
      <c r="D5" s="86">
        <f>'2567-บิลค่าไฟฟ้า'!D25</f>
        <v>12362.4</v>
      </c>
    </row>
    <row r="6" spans="2:4" x14ac:dyDescent="0.5">
      <c r="B6" s="85" t="s">
        <v>55</v>
      </c>
      <c r="C6" s="86">
        <f>'2566-บิลค่าไฟฟ้า'!H25</f>
        <v>15993.6</v>
      </c>
      <c r="D6" s="86">
        <f>'2567-บิลค่าไฟฟ้า'!H25</f>
        <v>14390.97</v>
      </c>
    </row>
    <row r="7" spans="2:4" x14ac:dyDescent="0.5">
      <c r="B7" s="85" t="s">
        <v>56</v>
      </c>
      <c r="C7" s="86">
        <f>'2566-บิลค่าไฟฟ้า'!L25</f>
        <v>14764.7</v>
      </c>
      <c r="D7" s="86">
        <f>'2567-บิลค่าไฟฟ้า'!L25</f>
        <v>16934.45</v>
      </c>
    </row>
    <row r="8" spans="2:4" x14ac:dyDescent="0.5">
      <c r="B8" s="85" t="s">
        <v>57</v>
      </c>
      <c r="C8" s="86">
        <f>'2566-บิลค่าไฟฟ้า'!P25</f>
        <v>20076.86</v>
      </c>
      <c r="D8" s="86">
        <f>'2567-บิลค่าไฟฟ้า'!P25</f>
        <v>19078.89</v>
      </c>
    </row>
    <row r="9" spans="2:4" x14ac:dyDescent="0.5">
      <c r="B9" s="85" t="s">
        <v>58</v>
      </c>
      <c r="C9" s="86">
        <f>'2566-บิลค่าไฟฟ้า'!T25</f>
        <v>17433.03</v>
      </c>
      <c r="D9" s="86">
        <f>'2567-บิลค่าไฟฟ้า'!T25</f>
        <v>8949.07</v>
      </c>
    </row>
    <row r="10" spans="2:4" x14ac:dyDescent="0.5">
      <c r="B10" s="85" t="s">
        <v>59</v>
      </c>
      <c r="C10" s="86">
        <f>'2566-บิลค่าไฟฟ้า'!X25</f>
        <v>11433.8</v>
      </c>
      <c r="D10" s="86">
        <f>'2567-บิลค่าไฟฟ้า'!X25</f>
        <v>2474.9299999999998</v>
      </c>
    </row>
    <row r="11" spans="2:4" x14ac:dyDescent="0.5">
      <c r="B11" s="85" t="s">
        <v>60</v>
      </c>
      <c r="C11" s="86">
        <f>'2566-บิลค่าไฟฟ้า'!AB25</f>
        <v>8802.19</v>
      </c>
      <c r="D11" s="86">
        <f>'2567-บิลค่าไฟฟ้า'!AB25</f>
        <v>9944.6</v>
      </c>
    </row>
    <row r="12" spans="2:4" x14ac:dyDescent="0.5">
      <c r="B12" s="85" t="s">
        <v>61</v>
      </c>
      <c r="C12" s="86">
        <f>'2566-บิลค่าไฟฟ้า'!AF25</f>
        <v>6167.33</v>
      </c>
      <c r="D12" s="86">
        <f>'2567-บิลค่าไฟฟ้า'!AF25</f>
        <v>2023.69</v>
      </c>
    </row>
    <row r="13" spans="2:4" x14ac:dyDescent="0.5">
      <c r="B13" s="85" t="s">
        <v>62</v>
      </c>
      <c r="C13" s="86">
        <f>'2566-บิลค่าไฟฟ้า'!AJ25</f>
        <v>4194.24</v>
      </c>
      <c r="D13" s="86">
        <f>'2567-บิลค่าไฟฟ้า'!AJ25</f>
        <v>1281.1199999999999</v>
      </c>
    </row>
    <row r="14" spans="2:4" x14ac:dyDescent="0.5">
      <c r="B14" s="85" t="s">
        <v>63</v>
      </c>
      <c r="C14" s="86">
        <f>'2566-บิลค่าไฟฟ้า'!AN25</f>
        <v>2539.39</v>
      </c>
      <c r="D14" s="86">
        <f>'2567-บิลค่าไฟฟ้า'!AN25</f>
        <v>1450.02</v>
      </c>
    </row>
    <row r="15" spans="2:4" x14ac:dyDescent="0.5">
      <c r="B15" s="85" t="s">
        <v>64</v>
      </c>
      <c r="C15" s="86">
        <f>'2566-บิลค่าไฟฟ้า'!AR25</f>
        <v>4451.28</v>
      </c>
      <c r="D15" s="86">
        <f>'2567-บิลค่าไฟฟ้า'!AR25</f>
        <v>3209.33</v>
      </c>
    </row>
    <row r="16" spans="2:4" x14ac:dyDescent="0.5">
      <c r="B16" s="85" t="s">
        <v>65</v>
      </c>
      <c r="C16" s="86">
        <f>'2566-บิลค่าไฟฟ้า'!AV25</f>
        <v>12346.08</v>
      </c>
      <c r="D16" s="86">
        <f>'2567-บิลค่าไฟฟ้า'!AV25</f>
        <v>2945.76</v>
      </c>
    </row>
    <row r="28" spans="2:4" x14ac:dyDescent="0.5">
      <c r="B28" s="80" t="s">
        <v>46</v>
      </c>
      <c r="C28" s="81" t="s">
        <v>48</v>
      </c>
      <c r="D28" s="82"/>
    </row>
    <row r="29" spans="2:4" x14ac:dyDescent="0.5">
      <c r="B29" s="83"/>
      <c r="C29" s="81" t="s">
        <v>22</v>
      </c>
      <c r="D29" s="82"/>
    </row>
    <row r="30" spans="2:4" ht="21.6" x14ac:dyDescent="0.5">
      <c r="B30" s="83"/>
      <c r="C30" s="84" t="s">
        <v>261</v>
      </c>
      <c r="D30" s="84" t="s">
        <v>301</v>
      </c>
    </row>
    <row r="31" spans="2:4" x14ac:dyDescent="0.5">
      <c r="B31" s="85" t="s">
        <v>54</v>
      </c>
      <c r="C31" s="86">
        <f>'2566-บิลค่าไฟฟ้า'!E25</f>
        <v>126650.99</v>
      </c>
      <c r="D31" s="86">
        <f>'2567-บิลค่าไฟฟ้า'!E25</f>
        <v>65842.63</v>
      </c>
    </row>
    <row r="32" spans="2:4" x14ac:dyDescent="0.5">
      <c r="B32" s="85" t="s">
        <v>55</v>
      </c>
      <c r="C32" s="86">
        <f>'2566-บิลค่าไฟฟ้า'!I25</f>
        <v>103408.37</v>
      </c>
      <c r="D32" s="86">
        <f>'2567-บิลค่าไฟฟ้า'!I25</f>
        <v>77287.31</v>
      </c>
    </row>
    <row r="33" spans="2:4" x14ac:dyDescent="0.5">
      <c r="B33" s="85" t="s">
        <v>56</v>
      </c>
      <c r="C33" s="86">
        <f>'2566-บิลค่าไฟฟ้า'!M25</f>
        <v>96056.44</v>
      </c>
      <c r="D33" s="86">
        <f>'2567-บิลค่าไฟฟ้า'!M25</f>
        <v>86672.43</v>
      </c>
    </row>
    <row r="34" spans="2:4" x14ac:dyDescent="0.5">
      <c r="B34" s="85" t="s">
        <v>57</v>
      </c>
      <c r="C34" s="86">
        <f>'2566-บิลค่าไฟฟ้า'!Q25</f>
        <v>123309.36</v>
      </c>
      <c r="D34" s="86">
        <f>'2567-บิลค่าไฟฟ้า'!Q25</f>
        <v>94881.57</v>
      </c>
    </row>
    <row r="35" spans="2:4" x14ac:dyDescent="0.5">
      <c r="B35" s="85" t="s">
        <v>58</v>
      </c>
      <c r="C35" s="86">
        <f>'2566-บิลค่าไฟฟ้า'!U25</f>
        <v>94179.38</v>
      </c>
      <c r="D35" s="86">
        <f>'2567-บิลค่าไฟฟ้า'!U25</f>
        <v>50891.73</v>
      </c>
    </row>
    <row r="36" spans="2:4" x14ac:dyDescent="0.5">
      <c r="B36" s="85" t="s">
        <v>59</v>
      </c>
      <c r="C36" s="86">
        <f>'2566-บิลค่าไฟฟ้า'!Y25</f>
        <v>70909.990000000005</v>
      </c>
      <c r="D36" s="86">
        <f>'2567-บิลค่าไฟฟ้า'!Y25</f>
        <v>23382.05</v>
      </c>
    </row>
    <row r="37" spans="2:4" x14ac:dyDescent="0.5">
      <c r="B37" s="85" t="s">
        <v>60</v>
      </c>
      <c r="C37" s="86">
        <f>'2566-บิลค่าไฟฟ้า'!AC25</f>
        <v>56281.07</v>
      </c>
      <c r="D37" s="86">
        <f>'2567-บิลค่าไฟฟ้า'!AC25</f>
        <v>53592.12</v>
      </c>
    </row>
    <row r="38" spans="2:4" x14ac:dyDescent="0.5">
      <c r="B38" s="85" t="s">
        <v>61</v>
      </c>
      <c r="C38" s="86">
        <f>'2566-บิลค่าไฟฟ้า'!AG25</f>
        <v>42260.66</v>
      </c>
      <c r="D38" s="86">
        <f>'2567-บิลค่าไฟฟ้า'!AG25</f>
        <v>21262.26</v>
      </c>
    </row>
    <row r="39" spans="2:4" x14ac:dyDescent="0.5">
      <c r="B39" s="85" t="s">
        <v>62</v>
      </c>
      <c r="C39" s="86">
        <f>'2566-บิลค่าไฟฟ้า'!AK25</f>
        <v>31317.279999999999</v>
      </c>
      <c r="D39" s="86">
        <f>'2567-บิลค่าไฟฟ้า'!AK25</f>
        <v>18002.04</v>
      </c>
    </row>
    <row r="40" spans="2:4" x14ac:dyDescent="0.5">
      <c r="B40" s="85" t="s">
        <v>63</v>
      </c>
      <c r="C40" s="86">
        <f>'2566-บิลค่าไฟฟ้า'!AO25</f>
        <v>23284.47</v>
      </c>
      <c r="D40" s="86">
        <f>'2567-บิลค่าไฟฟ้า'!AO25</f>
        <v>18418.88</v>
      </c>
    </row>
    <row r="41" spans="2:4" x14ac:dyDescent="0.5">
      <c r="B41" s="85" t="s">
        <v>64</v>
      </c>
      <c r="C41" s="86">
        <f>'2566-บิลค่าไฟฟ้า'!AS25</f>
        <v>30631.25</v>
      </c>
      <c r="D41" s="86">
        <f>'2567-บิลค่าไฟฟ้า'!AS25</f>
        <v>26131.03</v>
      </c>
    </row>
    <row r="42" spans="2:4" x14ac:dyDescent="0.5">
      <c r="B42" s="85" t="s">
        <v>65</v>
      </c>
      <c r="C42" s="86">
        <f>'2566-บิลค่าไฟฟ้า'!AW25</f>
        <v>64190.879999999997</v>
      </c>
      <c r="D42" s="86">
        <f>'2567-บิลค่าไฟฟ้า'!AW25</f>
        <v>25618.33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31" sqref="D31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49</v>
      </c>
      <c r="D2" s="82"/>
    </row>
    <row r="3" spans="2:4" x14ac:dyDescent="0.5">
      <c r="B3" s="83"/>
      <c r="C3" s="81" t="s">
        <v>23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'2566-บิลค่าไฟฟ้า'!D27</f>
        <v>1036</v>
      </c>
      <c r="D5" s="86">
        <f>'2567-บิลค่าไฟฟ้า'!D27</f>
        <v>1249</v>
      </c>
    </row>
    <row r="6" spans="2:4" x14ac:dyDescent="0.5">
      <c r="B6" s="85" t="s">
        <v>55</v>
      </c>
      <c r="C6" s="86">
        <f>'2566-บิลค่าไฟฟ้า'!H27</f>
        <v>1380</v>
      </c>
      <c r="D6" s="86">
        <f>'2567-บิลค่าไฟฟ้า'!H27</f>
        <v>1275</v>
      </c>
    </row>
    <row r="7" spans="2:4" x14ac:dyDescent="0.5">
      <c r="B7" s="85" t="s">
        <v>56</v>
      </c>
      <c r="C7" s="86">
        <f>'2566-บิลค่าไฟฟ้า'!L27</f>
        <v>589</v>
      </c>
      <c r="D7" s="86">
        <f>'2567-บิลค่าไฟฟ้า'!L27</f>
        <v>479</v>
      </c>
    </row>
    <row r="8" spans="2:4" x14ac:dyDescent="0.5">
      <c r="B8" s="85" t="s">
        <v>57</v>
      </c>
      <c r="C8" s="86">
        <f>'2566-บิลค่าไฟฟ้า'!P27</f>
        <v>523</v>
      </c>
      <c r="D8" s="86">
        <f>'2567-บิลค่าไฟฟ้า'!P27</f>
        <v>389</v>
      </c>
    </row>
    <row r="9" spans="2:4" x14ac:dyDescent="0.5">
      <c r="B9" s="85" t="s">
        <v>58</v>
      </c>
      <c r="C9" s="86">
        <f>'2566-บิลค่าไฟฟ้า'!T27</f>
        <v>95</v>
      </c>
      <c r="D9" s="86">
        <f>'2567-บิลค่าไฟฟ้า'!T27</f>
        <v>375</v>
      </c>
    </row>
    <row r="10" spans="2:4" x14ac:dyDescent="0.5">
      <c r="B10" s="85" t="s">
        <v>59</v>
      </c>
      <c r="C10" s="86">
        <f>'2566-บิลค่าไฟฟ้า'!X27</f>
        <v>285</v>
      </c>
      <c r="D10" s="86">
        <f>'2567-บิลค่าไฟฟ้า'!X27</f>
        <v>324</v>
      </c>
    </row>
    <row r="11" spans="2:4" x14ac:dyDescent="0.5">
      <c r="B11" s="85" t="s">
        <v>60</v>
      </c>
      <c r="C11" s="86">
        <f>'2566-บิลค่าไฟฟ้า'!AB27</f>
        <v>514</v>
      </c>
      <c r="D11" s="86">
        <f>'2567-บิลค่าไฟฟ้า'!AB27</f>
        <v>292</v>
      </c>
    </row>
    <row r="12" spans="2:4" x14ac:dyDescent="0.5">
      <c r="B12" s="85" t="s">
        <v>61</v>
      </c>
      <c r="C12" s="86">
        <f>'2566-บิลค่าไฟฟ้า'!AF27</f>
        <v>425</v>
      </c>
      <c r="D12" s="86">
        <f>'2567-บิลค่าไฟฟ้า'!AF27</f>
        <v>614</v>
      </c>
    </row>
    <row r="13" spans="2:4" x14ac:dyDescent="0.5">
      <c r="B13" s="85" t="s">
        <v>62</v>
      </c>
      <c r="C13" s="86">
        <f>'2566-บิลค่าไฟฟ้า'!AJ27</f>
        <v>1239</v>
      </c>
      <c r="D13" s="86">
        <f>'2567-บิลค่าไฟฟ้า'!AJ27</f>
        <v>349</v>
      </c>
    </row>
    <row r="14" spans="2:4" x14ac:dyDescent="0.5">
      <c r="B14" s="85" t="s">
        <v>63</v>
      </c>
      <c r="C14" s="86">
        <f>'2566-บิลค่าไฟฟ้า'!AN27</f>
        <v>784</v>
      </c>
      <c r="D14" s="86">
        <f>'2567-บิลค่าไฟฟ้า'!AN27</f>
        <v>301</v>
      </c>
    </row>
    <row r="15" spans="2:4" x14ac:dyDescent="0.5">
      <c r="B15" s="85" t="s">
        <v>64</v>
      </c>
      <c r="C15" s="86">
        <f>'2566-บิลค่าไฟฟ้า'!AR27</f>
        <v>701</v>
      </c>
      <c r="D15" s="86">
        <f>'2567-บิลค่าไฟฟ้า'!AR27</f>
        <v>439</v>
      </c>
    </row>
    <row r="16" spans="2:4" x14ac:dyDescent="0.5">
      <c r="B16" s="85" t="s">
        <v>65</v>
      </c>
      <c r="C16" s="86">
        <f>'2566-บิลค่าไฟฟ้า'!AV27</f>
        <v>1580</v>
      </c>
      <c r="D16" s="86">
        <f>'2567-บิลค่าไฟฟ้า'!AV27</f>
        <v>460</v>
      </c>
    </row>
    <row r="28" spans="2:4" x14ac:dyDescent="0.5">
      <c r="B28" s="80" t="s">
        <v>46</v>
      </c>
      <c r="C28" s="81" t="s">
        <v>49</v>
      </c>
      <c r="D28" s="82"/>
    </row>
    <row r="29" spans="2:4" x14ac:dyDescent="0.5">
      <c r="B29" s="83"/>
      <c r="C29" s="81" t="s">
        <v>23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'2566-บิลค่าไฟฟ้า'!E27</f>
        <v>6412.71</v>
      </c>
      <c r="D31" s="86">
        <f>'2567-บิลค่าไฟฟ้า'!E27</f>
        <v>6233.97</v>
      </c>
    </row>
    <row r="32" spans="2:4" x14ac:dyDescent="0.5">
      <c r="B32" s="85" t="s">
        <v>55</v>
      </c>
      <c r="C32" s="86">
        <f>'2566-บิลค่าไฟฟ้า'!I27</f>
        <v>8610.48</v>
      </c>
      <c r="D32" s="86">
        <f>'2567-บิลค่าไฟฟ้า'!I27</f>
        <v>6368.03</v>
      </c>
    </row>
    <row r="33" spans="2:4" x14ac:dyDescent="0.5">
      <c r="B33" s="85" t="s">
        <v>56</v>
      </c>
      <c r="C33" s="86">
        <f>'2566-บิลค่าไฟฟ้า'!M27</f>
        <v>3556.87</v>
      </c>
      <c r="D33" s="86">
        <f>'2567-บิลค่าไฟฟ้า'!M27</f>
        <v>2263.67</v>
      </c>
    </row>
    <row r="34" spans="2:4" x14ac:dyDescent="0.5">
      <c r="B34" s="85" t="s">
        <v>57</v>
      </c>
      <c r="C34" s="86">
        <f>'2566-บิลค่าไฟฟ้า'!Q27</f>
        <v>3135.22</v>
      </c>
      <c r="D34" s="86">
        <f>'2567-บิลค่าไฟฟ้า'!Q27</f>
        <v>1801.95</v>
      </c>
    </row>
    <row r="35" spans="2:4" x14ac:dyDescent="0.5">
      <c r="B35" s="85" t="s">
        <v>58</v>
      </c>
      <c r="C35" s="86">
        <f>'2566-บิลค่าไฟฟ้า'!U27</f>
        <v>458.52</v>
      </c>
      <c r="D35" s="86">
        <f>'2567-บิลค่าไฟฟ้า'!U27</f>
        <v>1732.77</v>
      </c>
    </row>
    <row r="36" spans="2:4" x14ac:dyDescent="0.5">
      <c r="B36" s="85" t="s">
        <v>59</v>
      </c>
      <c r="C36" s="86">
        <f>'2566-บิลค่าไฟฟ้า'!Y27</f>
        <v>1444.91</v>
      </c>
      <c r="D36" s="86">
        <f>'2567-บิลค่าไฟฟ้า'!Y27</f>
        <v>1480.7</v>
      </c>
    </row>
    <row r="37" spans="2:4" x14ac:dyDescent="0.5">
      <c r="B37" s="85" t="s">
        <v>60</v>
      </c>
      <c r="C37" s="86">
        <f>'2566-บิลค่าไฟฟ้า'!AC27</f>
        <v>2727.21</v>
      </c>
      <c r="D37" s="86">
        <f>'2567-บิลค่าไฟฟ้า'!AC27</f>
        <v>1322.55</v>
      </c>
    </row>
    <row r="38" spans="2:4" x14ac:dyDescent="0.5">
      <c r="B38" s="85" t="s">
        <v>61</v>
      </c>
      <c r="C38" s="86">
        <f>'2566-บิลค่าไฟฟ้า'!AG27</f>
        <v>2219.31</v>
      </c>
      <c r="D38" s="86">
        <f>'2567-บิลค่าไฟฟ้า'!AG27</f>
        <v>2959.75</v>
      </c>
    </row>
    <row r="39" spans="2:4" x14ac:dyDescent="0.5">
      <c r="B39" s="85" t="s">
        <v>62</v>
      </c>
      <c r="C39" s="86">
        <f>'2566-บิลค่าไฟฟ้า'!AK27</f>
        <v>6542.6</v>
      </c>
      <c r="D39" s="86">
        <f>'2567-บิลค่าไฟฟ้า'!AK27</f>
        <v>1604.26</v>
      </c>
    </row>
    <row r="40" spans="2:4" x14ac:dyDescent="0.5">
      <c r="B40" s="85" t="s">
        <v>63</v>
      </c>
      <c r="C40" s="86">
        <f>'2566-บิลค่าไฟฟ้า'!AO27</f>
        <v>3674.92</v>
      </c>
      <c r="D40" s="86">
        <f>'2567-บิลค่าไฟฟ้า'!AO27</f>
        <v>1367.03</v>
      </c>
    </row>
    <row r="41" spans="2:4" x14ac:dyDescent="0.5">
      <c r="B41" s="85" t="s">
        <v>64</v>
      </c>
      <c r="C41" s="86">
        <f>'2566-บิลค่าไฟฟ้า'!AS27</f>
        <v>3264.04</v>
      </c>
      <c r="D41" s="86">
        <f>'2567-บิลค่าไฟฟ้า'!AS27</f>
        <v>2057.52</v>
      </c>
    </row>
    <row r="42" spans="2:4" x14ac:dyDescent="0.5">
      <c r="B42" s="85" t="s">
        <v>65</v>
      </c>
      <c r="C42" s="86">
        <f>'2566-บิลค่าไฟฟ้า'!AW27</f>
        <v>7615.4</v>
      </c>
      <c r="D42" s="86">
        <f>'2567-บิลค่าไฟฟ้า'!AW27</f>
        <v>2165.69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P54" sqref="P5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29</v>
      </c>
      <c r="D2" s="82"/>
      <c r="E2" s="81" t="s">
        <v>30</v>
      </c>
      <c r="F2" s="82"/>
    </row>
    <row r="3" spans="2:6" x14ac:dyDescent="0.5">
      <c r="B3" s="80" t="s">
        <v>46</v>
      </c>
      <c r="C3" s="81" t="s">
        <v>28</v>
      </c>
      <c r="D3" s="82"/>
      <c r="E3" s="81" t="s">
        <v>19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'2566-บิลค่าไฟฟ้า'!D29</f>
        <v>1396</v>
      </c>
      <c r="D5" s="86">
        <f>'2567-บิลค่าไฟฟ้า'!D29</f>
        <v>9756</v>
      </c>
      <c r="E5" s="86">
        <f>'2566-บิลค่าไฟฟ้า'!D30</f>
        <v>0</v>
      </c>
      <c r="F5" s="86">
        <f>'2567-บิลค่าไฟฟ้า'!D30</f>
        <v>0</v>
      </c>
    </row>
    <row r="6" spans="2:6" x14ac:dyDescent="0.5">
      <c r="B6" s="85" t="s">
        <v>55</v>
      </c>
      <c r="C6" s="86">
        <f>'2566-บิลค่าไฟฟ้า'!H29</f>
        <v>2132</v>
      </c>
      <c r="D6" s="86">
        <f>'2567-บิลค่าไฟฟ้า'!H29</f>
        <v>10380</v>
      </c>
      <c r="E6" s="86">
        <f>'2566-บิลค่าไฟฟ้า'!H30</f>
        <v>0</v>
      </c>
      <c r="F6" s="86">
        <f>'2567-บิลค่าไฟฟ้า'!H30</f>
        <v>0</v>
      </c>
    </row>
    <row r="7" spans="2:6" x14ac:dyDescent="0.5">
      <c r="B7" s="85" t="s">
        <v>56</v>
      </c>
      <c r="C7" s="86">
        <f>'2566-บิลค่าไฟฟ้า'!L29</f>
        <v>2396</v>
      </c>
      <c r="D7" s="86">
        <f>'2567-บิลค่าไฟฟ้า'!L29</f>
        <v>15408</v>
      </c>
      <c r="E7" s="86">
        <f>'2566-บิลค่าไฟฟ้า'!L30</f>
        <v>0</v>
      </c>
      <c r="F7" s="86">
        <f>'2567-บิลค่าไฟฟ้า'!L30</f>
        <v>0</v>
      </c>
    </row>
    <row r="8" spans="2:6" x14ac:dyDescent="0.5">
      <c r="B8" s="85" t="s">
        <v>57</v>
      </c>
      <c r="C8" s="86">
        <f>'2566-บิลค่าไฟฟ้า'!P29</f>
        <v>2548</v>
      </c>
      <c r="D8" s="86">
        <f>'2567-บิลค่าไฟฟ้า'!P29</f>
        <v>10048</v>
      </c>
      <c r="E8" s="86">
        <f>'2566-บิลค่าไฟฟ้า'!P30</f>
        <v>0</v>
      </c>
      <c r="F8" s="86">
        <f>'2567-บิลค่าไฟฟ้า'!P30</f>
        <v>0</v>
      </c>
    </row>
    <row r="9" spans="2:6" x14ac:dyDescent="0.5">
      <c r="B9" s="85" t="s">
        <v>58</v>
      </c>
      <c r="C9" s="86">
        <f>'2566-บิลค่าไฟฟ้า'!T29</f>
        <v>2288</v>
      </c>
      <c r="D9" s="86">
        <f>'2567-บิลค่าไฟฟ้า'!T29</f>
        <v>10800</v>
      </c>
      <c r="E9" s="86">
        <f>'2566-บิลค่าไฟฟ้า'!T30</f>
        <v>0</v>
      </c>
      <c r="F9" s="86">
        <f>'2567-บิลค่าไฟฟ้า'!T30</f>
        <v>0</v>
      </c>
    </row>
    <row r="10" spans="2:6" x14ac:dyDescent="0.5">
      <c r="B10" s="85" t="s">
        <v>59</v>
      </c>
      <c r="C10" s="86">
        <f>'2566-บิลค่าไฟฟ้า'!X29</f>
        <v>2452</v>
      </c>
      <c r="D10" s="86">
        <f>'2567-บิลค่าไฟฟ้า'!X29</f>
        <v>11468</v>
      </c>
      <c r="E10" s="86">
        <f>'2566-บิลค่าไฟฟ้า'!X30</f>
        <v>0</v>
      </c>
      <c r="F10" s="86">
        <f>'2567-บิลค่าไฟฟ้า'!X30</f>
        <v>0</v>
      </c>
    </row>
    <row r="11" spans="2:6" x14ac:dyDescent="0.5">
      <c r="B11" s="85" t="s">
        <v>60</v>
      </c>
      <c r="C11" s="86">
        <f>'2566-บิลค่าไฟฟ้า'!AB29</f>
        <v>3388</v>
      </c>
      <c r="D11" s="86">
        <f>'2567-บิลค่าไฟฟ้า'!AB29</f>
        <v>12932</v>
      </c>
      <c r="E11" s="86">
        <f>'2566-บิลค่าไฟฟ้า'!AB30</f>
        <v>0</v>
      </c>
      <c r="F11" s="86">
        <f>'2567-บิลค่าไฟฟ้า'!AB30</f>
        <v>0</v>
      </c>
    </row>
    <row r="12" spans="2:6" x14ac:dyDescent="0.5">
      <c r="B12" s="85" t="s">
        <v>61</v>
      </c>
      <c r="C12" s="86">
        <f>'2566-บิลค่าไฟฟ้า'!AF29</f>
        <v>2616</v>
      </c>
      <c r="D12" s="86">
        <f>'2567-บิลค่าไฟฟ้า'!AF29</f>
        <v>12668</v>
      </c>
      <c r="E12" s="86">
        <f>'2566-บิลค่าไฟฟ้า'!AF30</f>
        <v>0</v>
      </c>
      <c r="F12" s="86">
        <f>'2567-บิลค่าไฟฟ้า'!AF30</f>
        <v>0</v>
      </c>
    </row>
    <row r="13" spans="2:6" x14ac:dyDescent="0.5">
      <c r="B13" s="85" t="s">
        <v>62</v>
      </c>
      <c r="C13" s="86">
        <f>'2566-บิลค่าไฟฟ้า'!AJ29</f>
        <v>4548</v>
      </c>
      <c r="D13" s="86">
        <f>'2567-บิลค่าไฟฟ้า'!AJ29</f>
        <v>4972</v>
      </c>
      <c r="E13" s="86">
        <f>'2566-บิลค่าไฟฟ้า'!AJ30</f>
        <v>0</v>
      </c>
      <c r="F13" s="86">
        <f>'2567-บิลค่าไฟฟ้า'!AJ30</f>
        <v>0</v>
      </c>
    </row>
    <row r="14" spans="2:6" x14ac:dyDescent="0.5">
      <c r="B14" s="85" t="s">
        <v>63</v>
      </c>
      <c r="C14" s="86">
        <f>'2566-บิลค่าไฟฟ้า'!AN29</f>
        <v>7816</v>
      </c>
      <c r="D14" s="86">
        <f>'2567-บิลค่าไฟฟ้า'!AN29</f>
        <v>5952</v>
      </c>
      <c r="E14" s="86">
        <f>'2566-บิลค่าไฟฟ้า'!AN30</f>
        <v>0</v>
      </c>
      <c r="F14" s="86">
        <f>'2567-บิลค่าไฟฟ้า'!AN30</f>
        <v>0</v>
      </c>
    </row>
    <row r="15" spans="2:6" x14ac:dyDescent="0.5">
      <c r="B15" s="85" t="s">
        <v>64</v>
      </c>
      <c r="C15" s="86">
        <f>'2566-บิลค่าไฟฟ้า'!AR29</f>
        <v>6680</v>
      </c>
      <c r="D15" s="86">
        <f>'2567-บิลค่าไฟฟ้า'!AR29</f>
        <v>6368</v>
      </c>
      <c r="E15" s="86">
        <f>'2566-บิลค่าไฟฟ้า'!AR30</f>
        <v>0</v>
      </c>
      <c r="F15" s="86">
        <f>'2567-บิลค่าไฟฟ้า'!AR30</f>
        <v>0</v>
      </c>
    </row>
    <row r="16" spans="2:6" x14ac:dyDescent="0.5">
      <c r="B16" s="85" t="s">
        <v>65</v>
      </c>
      <c r="C16" s="86">
        <f>'2566-บิลค่าไฟฟ้า'!AV29</f>
        <v>15712</v>
      </c>
      <c r="D16" s="86">
        <f>'2567-บิลค่าไฟฟ้า'!AV29</f>
        <v>3288</v>
      </c>
      <c r="E16" s="86">
        <f>'2566-บิลค่าไฟฟ้า'!AV30</f>
        <v>0</v>
      </c>
      <c r="F16" s="86">
        <f>'2567-บิลค่าไฟฟ้า'!AV30</f>
        <v>0</v>
      </c>
    </row>
    <row r="33" spans="2:6" x14ac:dyDescent="0.5">
      <c r="B33" s="80" t="s">
        <v>46</v>
      </c>
      <c r="C33" s="81" t="s">
        <v>29</v>
      </c>
      <c r="D33" s="82"/>
      <c r="E33" s="81" t="s">
        <v>30</v>
      </c>
      <c r="F33" s="82"/>
    </row>
    <row r="34" spans="2:6" x14ac:dyDescent="0.5">
      <c r="B34" s="80" t="s">
        <v>46</v>
      </c>
      <c r="C34" s="81" t="s">
        <v>28</v>
      </c>
      <c r="D34" s="82"/>
      <c r="E34" s="81" t="s">
        <v>19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'2566-บิลค่าไฟฟ้า'!E29</f>
        <v>8486.52</v>
      </c>
      <c r="D36" s="86">
        <f>'2567-บิลค่าไฟฟ้า'!E29</f>
        <v>40959.199999999997</v>
      </c>
      <c r="E36" s="86">
        <f>'2566-บิลค่าไฟฟ้า'!E30</f>
        <v>334.1</v>
      </c>
      <c r="F36" s="86">
        <f>'2567-บิลค่าไฟฟ้า'!E30</f>
        <v>334.1</v>
      </c>
    </row>
    <row r="37" spans="2:6" x14ac:dyDescent="0.5">
      <c r="B37" s="85" t="s">
        <v>55</v>
      </c>
      <c r="C37" s="86">
        <f>'2566-บิลค่าไฟฟ้า'!I29</f>
        <v>12784.65</v>
      </c>
      <c r="D37" s="86">
        <f>'2567-บิลค่าไฟฟ้า'!I29</f>
        <v>44317.53</v>
      </c>
      <c r="E37" s="86">
        <f>'2566-บิลค่าไฟฟ้า'!I30</f>
        <v>334.1</v>
      </c>
      <c r="F37" s="86">
        <f>'2567-บิลค่าไฟฟ้า'!I30</f>
        <v>334.1</v>
      </c>
    </row>
    <row r="38" spans="2:6" x14ac:dyDescent="0.5">
      <c r="B38" s="85" t="s">
        <v>56</v>
      </c>
      <c r="C38" s="86">
        <f>'2566-บิลค่าไฟฟ้า'!M29</f>
        <v>14326.37</v>
      </c>
      <c r="D38" s="86">
        <f>'2567-บิลค่าไฟฟ้า'!M29</f>
        <v>65153.21</v>
      </c>
      <c r="E38" s="86">
        <f>'2566-บิลค่าไฟฟ้า'!M30</f>
        <v>334.1</v>
      </c>
      <c r="F38" s="86">
        <f>'2567-บิลค่าไฟฟ้า'!M30</f>
        <v>334.1</v>
      </c>
    </row>
    <row r="39" spans="2:6" x14ac:dyDescent="0.5">
      <c r="B39" s="85" t="s">
        <v>57</v>
      </c>
      <c r="C39" s="86">
        <f>'2566-บิลค่าไฟฟ้า'!Q29</f>
        <v>15214.02</v>
      </c>
      <c r="D39" s="86">
        <f>'2567-บิลค่าไฟฟ้า'!Q29</f>
        <v>42006.11</v>
      </c>
      <c r="E39" s="86">
        <f>'2566-บิลค่าไฟฟ้า'!Q30</f>
        <v>334.1</v>
      </c>
      <c r="F39" s="86">
        <f>'2567-บิลค่าไฟฟ้า'!Q30</f>
        <v>334.1</v>
      </c>
    </row>
    <row r="40" spans="2:6" x14ac:dyDescent="0.5">
      <c r="B40" s="85" t="s">
        <v>58</v>
      </c>
      <c r="C40" s="86">
        <f>'2566-บิลค่าไฟฟ้า'!U29</f>
        <v>12135.46</v>
      </c>
      <c r="D40" s="86">
        <f>'2567-บิลค่าไฟฟ้า'!U29</f>
        <v>45414.6</v>
      </c>
      <c r="E40" s="86">
        <f>'2566-บิลค่าไฟฟ้า'!U30</f>
        <v>334.1</v>
      </c>
      <c r="F40" s="86">
        <f>'2567-บิลค่าไฟฟ้า'!U30</f>
        <v>334.1</v>
      </c>
    </row>
    <row r="41" spans="2:6" x14ac:dyDescent="0.5">
      <c r="B41" s="85" t="s">
        <v>59</v>
      </c>
      <c r="C41" s="86">
        <f>'2566-บิลค่าไฟฟ้า'!Y29</f>
        <v>12981.36</v>
      </c>
      <c r="D41" s="86">
        <f>'2567-บิลค่าไฟฟ้า'!Y29</f>
        <v>47631.54</v>
      </c>
      <c r="E41" s="86">
        <f>'2566-บิลค่าไฟฟ้า'!Y30</f>
        <v>334.1</v>
      </c>
      <c r="F41" s="86">
        <f>'2567-บิลค่าไฟฟ้า'!Y30</f>
        <v>334.1</v>
      </c>
    </row>
    <row r="42" spans="2:6" x14ac:dyDescent="0.5">
      <c r="B42" s="85" t="s">
        <v>60</v>
      </c>
      <c r="C42" s="86">
        <f>'2566-บิลค่าไฟฟ้า'!AC29</f>
        <v>17809.189999999999</v>
      </c>
      <c r="D42" s="86">
        <f>'2567-บิลค่าไฟฟ้า'!AC29</f>
        <v>55163.46</v>
      </c>
      <c r="E42" s="86">
        <f>'2566-บิลค่าไฟฟ้า'!AC30</f>
        <v>334.1</v>
      </c>
      <c r="F42" s="86">
        <f>'2567-บิลค่าไฟฟ้า'!AC30</f>
        <v>334.1</v>
      </c>
    </row>
    <row r="43" spans="2:6" x14ac:dyDescent="0.5">
      <c r="B43" s="85" t="s">
        <v>61</v>
      </c>
      <c r="C43" s="86">
        <f>'2566-บิลค่าไฟฟ้า'!AG29</f>
        <v>13827.25</v>
      </c>
      <c r="D43" s="86">
        <f>'2567-บิลค่าไฟฟ้า'!AG29</f>
        <v>52258.080000000002</v>
      </c>
      <c r="E43" s="86">
        <f>'2566-บิลค่าไฟฟ้า'!AG30</f>
        <v>334.1</v>
      </c>
      <c r="F43" s="86">
        <f>'2567-บิลค่าไฟฟ้า'!AG30</f>
        <v>334.1</v>
      </c>
    </row>
    <row r="44" spans="2:6" x14ac:dyDescent="0.5">
      <c r="B44" s="85" t="s">
        <v>62</v>
      </c>
      <c r="C44" s="86">
        <f>'2566-บิลค่าไฟฟ้า'!AK29</f>
        <v>20351.38</v>
      </c>
      <c r="D44" s="86">
        <f>'2567-บิลค่าไฟฟ้า'!AK29</f>
        <v>22174.83</v>
      </c>
      <c r="E44" s="86">
        <f>'2566-บิลค่าไฟฟ้า'!AK30</f>
        <v>334.1</v>
      </c>
      <c r="F44" s="86">
        <f>'2567-บิลค่าไฟฟ้า'!AK30</f>
        <v>334.1</v>
      </c>
    </row>
    <row r="45" spans="2:6" x14ac:dyDescent="0.5">
      <c r="B45" s="85" t="s">
        <v>63</v>
      </c>
      <c r="C45" s="86">
        <f>'2566-บิลค่าไฟฟ้า'!AO29</f>
        <v>34734.949999999997</v>
      </c>
      <c r="D45" s="86">
        <f>'2567-บิลค่าไฟฟ้า'!AO29</f>
        <v>26847.33</v>
      </c>
      <c r="E45" s="86">
        <f>'2566-บิลค่าไฟฟ้า'!AO30</f>
        <v>334.1</v>
      </c>
      <c r="F45" s="86">
        <f>'2567-บิลค่าไฟฟ้า'!AO30</f>
        <v>334.1</v>
      </c>
    </row>
    <row r="46" spans="2:6" x14ac:dyDescent="0.5">
      <c r="B46" s="85" t="s">
        <v>64</v>
      </c>
      <c r="C46" s="86">
        <f>'2566-บิลค่าไฟฟ้า'!AS29</f>
        <v>29735.03</v>
      </c>
      <c r="D46" s="86">
        <f>'2567-บิลค่าไฟฟ้า'!AS29</f>
        <v>27319.759999999998</v>
      </c>
      <c r="E46" s="86">
        <f>'2566-บิลค่าไฟฟ้า'!AS30</f>
        <v>334.1</v>
      </c>
      <c r="F46" s="86">
        <f>'2567-บิลค่าไฟฟ้า'!AS30</f>
        <v>334.1</v>
      </c>
    </row>
    <row r="47" spans="2:6" x14ac:dyDescent="0.5">
      <c r="B47" s="85" t="s">
        <v>65</v>
      </c>
      <c r="C47" s="86">
        <f>'2566-บิลค่าไฟฟ้า'!AW29</f>
        <v>61650.68</v>
      </c>
      <c r="D47" s="86">
        <f>'2567-บิลค่าไฟฟ้า'!AW29</f>
        <v>14308.47</v>
      </c>
      <c r="E47" s="86">
        <f>'2566-บิลค่าไฟฟ้า'!AW30</f>
        <v>334.1</v>
      </c>
      <c r="F47" s="86">
        <f>'2567-บิลค่าไฟฟ้า'!AW30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8" zoomScaleNormal="100" zoomScaleSheetLayoutView="100" workbookViewId="0">
      <selection activeCell="I15" sqref="I1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32</v>
      </c>
      <c r="D2" s="82"/>
      <c r="E2" s="81" t="s">
        <v>34</v>
      </c>
      <c r="F2" s="82"/>
    </row>
    <row r="3" spans="2:6" x14ac:dyDescent="0.5">
      <c r="B3" s="80" t="s">
        <v>46</v>
      </c>
      <c r="C3" s="81" t="s">
        <v>31</v>
      </c>
      <c r="D3" s="82"/>
      <c r="E3" s="81" t="s">
        <v>50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'2566-บิลค่าไฟฟ้า'!D33</f>
        <v>70560</v>
      </c>
      <c r="D5" s="86">
        <f>'2567-บิลค่าไฟฟ้า'!D33</f>
        <v>74040</v>
      </c>
      <c r="E5" s="86">
        <f>'2566-บิลค่าไฟฟ้า'!D34</f>
        <v>7156.83</v>
      </c>
      <c r="F5" s="86">
        <f>'2567-บิลค่าไฟฟ้า'!D34</f>
        <v>7572.99</v>
      </c>
    </row>
    <row r="6" spans="2:6" x14ac:dyDescent="0.5">
      <c r="B6" s="85" t="s">
        <v>55</v>
      </c>
      <c r="C6" s="86">
        <f>'2566-บิลค่าไฟฟ้า'!H33</f>
        <v>67680</v>
      </c>
      <c r="D6" s="86">
        <f>'2567-บิลค่าไฟฟ้า'!H33</f>
        <v>73680</v>
      </c>
      <c r="E6" s="86">
        <f>'2566-บิลค่าไฟฟ้า'!H34</f>
        <v>5963.43</v>
      </c>
      <c r="F6" s="86">
        <f>'2567-บิลค่าไฟฟ้า'!H34</f>
        <v>7352.67</v>
      </c>
    </row>
    <row r="7" spans="2:6" x14ac:dyDescent="0.5">
      <c r="B7" s="85" t="s">
        <v>56</v>
      </c>
      <c r="C7" s="86">
        <f>'2566-บิลค่าไฟฟ้า'!L33</f>
        <v>82200</v>
      </c>
      <c r="D7" s="86">
        <f>'2567-บิลค่าไฟฟ้า'!L33</f>
        <v>98280</v>
      </c>
      <c r="E7" s="86">
        <f>'2566-บิลค่าไฟฟ้า'!L34</f>
        <v>7548.51</v>
      </c>
      <c r="F7" s="86">
        <f>'2567-บิลค่าไฟฟ้า'!L34</f>
        <v>7155.3</v>
      </c>
    </row>
    <row r="8" spans="2:6" x14ac:dyDescent="0.5">
      <c r="B8" s="85" t="s">
        <v>57</v>
      </c>
      <c r="C8" s="86">
        <f>'2566-บิลค่าไฟฟ้า'!P33</f>
        <v>72840</v>
      </c>
      <c r="D8" s="86">
        <f>'2567-บิลค่าไฟฟ้า'!P33</f>
        <v>72600</v>
      </c>
      <c r="E8" s="86">
        <f>'2566-บิลค่าไฟฟ้า'!P34</f>
        <v>5722.2</v>
      </c>
      <c r="F8" s="86">
        <f>'2567-บิลค่าไฟฟ้า'!P34</f>
        <v>5485.05</v>
      </c>
    </row>
    <row r="9" spans="2:6" x14ac:dyDescent="0.5">
      <c r="B9" s="85" t="s">
        <v>58</v>
      </c>
      <c r="C9" s="86">
        <f>'2566-บิลค่าไฟฟ้า'!T33</f>
        <v>71400</v>
      </c>
      <c r="D9" s="86">
        <f>'2567-บิลค่าไฟฟ้า'!T33</f>
        <v>73560</v>
      </c>
      <c r="E9" s="86">
        <f>'2566-บิลค่าไฟฟ้า'!T34</f>
        <v>5479.95</v>
      </c>
      <c r="F9" s="86">
        <f>'2567-บิลค่าไฟฟ้า'!T34</f>
        <v>6028.71</v>
      </c>
    </row>
    <row r="10" spans="2:6" x14ac:dyDescent="0.5">
      <c r="B10" s="85" t="s">
        <v>59</v>
      </c>
      <c r="C10" s="86">
        <f>'2566-บิลค่าไฟฟ้า'!X33</f>
        <v>79200</v>
      </c>
      <c r="D10" s="86">
        <f>'2567-บิลค่าไฟฟ้า'!X33</f>
        <v>67920</v>
      </c>
      <c r="E10" s="86">
        <f>'2566-บิลค่าไฟฟ้า'!X34</f>
        <v>6011.37</v>
      </c>
      <c r="F10" s="86">
        <f>'2567-บิลค่าไฟฟ้า'!X34</f>
        <v>6016.98</v>
      </c>
    </row>
    <row r="11" spans="2:6" x14ac:dyDescent="0.5">
      <c r="B11" s="85" t="s">
        <v>60</v>
      </c>
      <c r="C11" s="86">
        <f>'2566-บิลค่าไฟฟ้า'!AB33</f>
        <v>105960</v>
      </c>
      <c r="D11" s="86">
        <f>'2567-บิลค่าไฟฟ้า'!AB33</f>
        <v>102240</v>
      </c>
      <c r="E11" s="86">
        <f>'2566-บิลค่าไฟฟ้า'!AB34</f>
        <v>8079.93</v>
      </c>
      <c r="F11" s="86">
        <f>'2567-บิลค่าไฟฟ้า'!AB34</f>
        <v>7493.94</v>
      </c>
    </row>
    <row r="12" spans="2:6" x14ac:dyDescent="0.5">
      <c r="B12" s="85" t="s">
        <v>61</v>
      </c>
      <c r="C12" s="86">
        <f>'2566-บิลค่าไฟฟ้า'!AF33</f>
        <v>93480</v>
      </c>
      <c r="D12" s="86">
        <f>'2567-บิลค่าไฟฟ้า'!AF33</f>
        <v>99240</v>
      </c>
      <c r="E12" s="86">
        <f>'2566-บิลค่าไฟฟ้า'!AF34</f>
        <v>7911.12</v>
      </c>
      <c r="F12" s="86">
        <f>'2567-บิลค่าไฟฟ้า'!AF34</f>
        <v>8853.6</v>
      </c>
    </row>
    <row r="13" spans="2:6" x14ac:dyDescent="0.5">
      <c r="B13" s="85" t="s">
        <v>62</v>
      </c>
      <c r="C13" s="86">
        <f>'2566-บิลค่าไฟฟ้า'!AJ33</f>
        <v>90240</v>
      </c>
      <c r="D13" s="86">
        <f>'2567-บิลค่าไฟฟ้า'!AJ33</f>
        <v>96480</v>
      </c>
      <c r="E13" s="86">
        <f>'2566-บิลค่าไฟฟ้า'!AJ34</f>
        <v>6389.28</v>
      </c>
      <c r="F13" s="86">
        <f>'2567-บิลค่าไฟฟ้า'!AJ34</f>
        <v>8240.58</v>
      </c>
    </row>
    <row r="14" spans="2:6" x14ac:dyDescent="0.5">
      <c r="B14" s="85" t="s">
        <v>63</v>
      </c>
      <c r="C14" s="86">
        <f>'2566-บิลค่าไฟฟ้า'!AN33</f>
        <v>90720</v>
      </c>
      <c r="D14" s="86">
        <f>'2567-บิลค่าไฟฟ้า'!AN33</f>
        <v>95400</v>
      </c>
      <c r="E14" s="86">
        <f>'2566-บิลค่าไฟฟ้า'!AN34</f>
        <v>9130.5300000000007</v>
      </c>
      <c r="F14" s="86">
        <f>'2567-บิลค่าไฟฟ้า'!AN34</f>
        <v>10240.290000000001</v>
      </c>
    </row>
    <row r="15" spans="2:6" x14ac:dyDescent="0.5">
      <c r="B15" s="85" t="s">
        <v>64</v>
      </c>
      <c r="C15" s="86">
        <f>'2566-บิลค่าไฟฟ้า'!AR33</f>
        <v>74040</v>
      </c>
      <c r="D15" s="86">
        <f>'2567-บิลค่าไฟฟ้า'!AR33</f>
        <v>70320</v>
      </c>
      <c r="E15" s="86">
        <f>'2566-บิลค่าไฟฟ้า'!AR34</f>
        <v>7187.94</v>
      </c>
      <c r="F15" s="86">
        <f>'2567-บิลค่าไฟฟ้า'!AR34</f>
        <v>8173.26</v>
      </c>
    </row>
    <row r="16" spans="2:6" x14ac:dyDescent="0.5">
      <c r="B16" s="85" t="s">
        <v>65</v>
      </c>
      <c r="C16" s="86">
        <f>'2566-บิลค่าไฟฟ้า'!AV33</f>
        <v>78720</v>
      </c>
      <c r="D16" s="86">
        <f>'2567-บิลค่าไฟฟ้า'!AV33</f>
        <v>71760</v>
      </c>
      <c r="E16" s="86">
        <f>'2566-บิลค่าไฟฟ้า'!AV34</f>
        <v>6891.12</v>
      </c>
      <c r="F16" s="86">
        <f>'2567-บิลค่าไฟฟ้า'!AV34</f>
        <v>6777.9</v>
      </c>
    </row>
    <row r="33" spans="2:6" x14ac:dyDescent="0.5">
      <c r="B33" s="80" t="s">
        <v>46</v>
      </c>
      <c r="C33" s="81" t="s">
        <v>32</v>
      </c>
      <c r="D33" s="82"/>
      <c r="E33" s="81" t="s">
        <v>34</v>
      </c>
      <c r="F33" s="82"/>
    </row>
    <row r="34" spans="2:6" x14ac:dyDescent="0.5">
      <c r="B34" s="80" t="s">
        <v>46</v>
      </c>
      <c r="C34" s="81" t="s">
        <v>31</v>
      </c>
      <c r="D34" s="82"/>
      <c r="E34" s="81" t="s">
        <v>50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'2566-บิลค่าไฟฟ้า'!E33</f>
        <v>405300.56</v>
      </c>
      <c r="D36" s="86">
        <f>'2567-บิลค่าไฟฟ้า'!E33</f>
        <v>325405.03000000003</v>
      </c>
      <c r="E36" s="86">
        <f>'2566-บิลค่าไฟฟ้า'!E34</f>
        <v>43550.080000000002</v>
      </c>
      <c r="F36" s="86">
        <f>'2567-บิลค่าไฟฟ้า'!E34</f>
        <v>35494.769999999997</v>
      </c>
    </row>
    <row r="37" spans="2:6" x14ac:dyDescent="0.5">
      <c r="B37" s="85" t="s">
        <v>55</v>
      </c>
      <c r="C37" s="86">
        <f>'2566-บิลค่าไฟฟ้า'!I33</f>
        <v>393348.42</v>
      </c>
      <c r="D37" s="86">
        <f>'2567-บิลค่าไฟฟ้า'!I33</f>
        <v>333140.96999999997</v>
      </c>
      <c r="E37" s="86">
        <f>'2566-บิลค่าไฟฟ้า'!I34</f>
        <v>37610.97</v>
      </c>
      <c r="F37" s="86">
        <f>'2567-บิลค่าไฟฟ้า'!I34</f>
        <v>36494.019999999997</v>
      </c>
    </row>
    <row r="38" spans="2:6" x14ac:dyDescent="0.5">
      <c r="B38" s="85" t="s">
        <v>56</v>
      </c>
      <c r="C38" s="86">
        <f>'2566-บิลค่าไฟฟ้า'!M33</f>
        <v>483951.86</v>
      </c>
      <c r="D38" s="86">
        <f>'2567-บิลค่าไฟฟ้า'!M33</f>
        <v>459836.43</v>
      </c>
      <c r="E38" s="86">
        <f>'2566-บิลค่าไฟฟ้า'!M34</f>
        <v>45444.480000000003</v>
      </c>
      <c r="F38" s="86">
        <f>'2567-บิลค่าไฟฟ้า'!M34</f>
        <v>35271.339999999997</v>
      </c>
    </row>
    <row r="39" spans="2:6" x14ac:dyDescent="0.5">
      <c r="B39" s="85" t="s">
        <v>57</v>
      </c>
      <c r="C39" s="86">
        <f>'2566-บิลค่าไฟฟ้า'!Q33</f>
        <v>426837.56</v>
      </c>
      <c r="D39" s="86">
        <f>'2567-บิลค่าไฟฟ้า'!Q33</f>
        <v>343041.15</v>
      </c>
      <c r="E39" s="86">
        <f>'2566-บิลค่าไฟฟ้า'!Q34</f>
        <v>34323.32</v>
      </c>
      <c r="F39" s="86">
        <f>'2567-บิลค่าไฟฟ้า'!Q34</f>
        <v>27171.63</v>
      </c>
    </row>
    <row r="40" spans="2:6" x14ac:dyDescent="0.5">
      <c r="B40" s="85" t="s">
        <v>58</v>
      </c>
      <c r="C40" s="86">
        <f>'2566-บิลค่าไฟฟ้า'!U33</f>
        <v>363353.13</v>
      </c>
      <c r="D40" s="86">
        <f>'2567-บิลค่าไฟฟ้า'!U33</f>
        <v>338771.34</v>
      </c>
      <c r="E40" s="86">
        <f>'2566-บิลค่าไฟฟ้า'!U34</f>
        <v>30085.84</v>
      </c>
      <c r="F40" s="86">
        <f>'2567-บิลค่าไฟฟ้า'!U34</f>
        <v>30332.84</v>
      </c>
    </row>
    <row r="41" spans="2:6" x14ac:dyDescent="0.5">
      <c r="B41" s="85" t="s">
        <v>59</v>
      </c>
      <c r="C41" s="86">
        <f>'2566-บิลค่าไฟฟ้า'!Y33</f>
        <v>407309.45</v>
      </c>
      <c r="D41" s="86">
        <f>'2567-บิลค่าไฟฟ้า'!Y33</f>
        <v>308881.03999999998</v>
      </c>
      <c r="E41" s="86">
        <f>'2566-บิลค่าไฟฟ้า'!Y34</f>
        <v>32725.68</v>
      </c>
      <c r="F41" s="86">
        <f>'2567-บิลค่าไฟฟ้า'!Y34</f>
        <v>29765.31</v>
      </c>
    </row>
    <row r="42" spans="2:6" x14ac:dyDescent="0.5">
      <c r="B42" s="85" t="s">
        <v>60</v>
      </c>
      <c r="C42" s="86">
        <f>'2566-บิลค่าไฟฟ้า'!AC33</f>
        <v>546211.42000000004</v>
      </c>
      <c r="D42" s="86">
        <f>'2567-บิลค่าไฟฟ้า'!AC33</f>
        <v>471907.52</v>
      </c>
      <c r="E42" s="86">
        <f>'2566-บิลค่าไฟฟ้า'!AC34</f>
        <v>42978.49</v>
      </c>
      <c r="F42" s="86">
        <f>'2567-บิลค่าไฟฟ้า'!AC34</f>
        <v>35562.67</v>
      </c>
    </row>
    <row r="43" spans="2:6" x14ac:dyDescent="0.5">
      <c r="B43" s="85" t="s">
        <v>61</v>
      </c>
      <c r="C43" s="86">
        <f>'2566-บิลค่าไฟฟ้า'!AG33</f>
        <v>492009.15</v>
      </c>
      <c r="D43" s="86">
        <f>'2567-บิลค่าไฟฟ้า'!AG33</f>
        <v>452403.89</v>
      </c>
      <c r="E43" s="86">
        <f>'2566-บิลค่าไฟฟ้า'!AG34</f>
        <v>40474.69</v>
      </c>
      <c r="F43" s="86">
        <f>'2567-บิลค่าไฟฟ้า'!AG34</f>
        <v>40465.25</v>
      </c>
    </row>
    <row r="44" spans="2:6" x14ac:dyDescent="0.5">
      <c r="B44" s="85" t="s">
        <v>62</v>
      </c>
      <c r="C44" s="86">
        <f>'2566-บิลค่าไฟฟ้า'!AK33</f>
        <v>399568.7</v>
      </c>
      <c r="D44" s="86">
        <f>'2567-บิลค่าไฟฟ้า'!AK33</f>
        <v>448984.25</v>
      </c>
      <c r="E44" s="86">
        <f>'2566-บิลค่าไฟฟ้า'!AK34</f>
        <v>29639.81</v>
      </c>
      <c r="F44" s="86">
        <f>'2567-บิลค่าไฟฟ้า'!AK34</f>
        <v>37941.480000000003</v>
      </c>
    </row>
    <row r="45" spans="2:6" x14ac:dyDescent="0.5">
      <c r="B45" s="85" t="s">
        <v>63</v>
      </c>
      <c r="C45" s="86">
        <f>'2566-บิลค่าไฟฟ้า'!AO33</f>
        <v>394518.44</v>
      </c>
      <c r="D45" s="86">
        <f>'2567-บิลค่าไฟฟ้า'!AO33</f>
        <v>433783.96</v>
      </c>
      <c r="E45" s="86">
        <f>'2566-บิลค่าไฟฟ้า'!AO34</f>
        <v>40011.089999999997</v>
      </c>
      <c r="F45" s="86">
        <f>'2567-บิลค่าไฟฟ้า'!AO34</f>
        <v>45903.44</v>
      </c>
    </row>
    <row r="46" spans="2:6" x14ac:dyDescent="0.5">
      <c r="B46" s="85" t="s">
        <v>64</v>
      </c>
      <c r="C46" s="86">
        <f>'2566-บิลค่าไฟฟ้า'!AS33</f>
        <v>318242.86</v>
      </c>
      <c r="D46" s="86">
        <f>'2567-บิลค่าไฟฟ้า'!AS33</f>
        <v>323653.15000000002</v>
      </c>
      <c r="E46" s="86">
        <f>'2566-บิลค่าไฟฟ้า'!AS34</f>
        <v>33115.599999999999</v>
      </c>
      <c r="F46" s="86">
        <f>'2567-บิลค่าไฟฟ้า'!AS34</f>
        <v>37857.5</v>
      </c>
    </row>
    <row r="47" spans="2:6" x14ac:dyDescent="0.5">
      <c r="B47" s="85" t="s">
        <v>65</v>
      </c>
      <c r="C47" s="86">
        <f>'2566-บิลค่าไฟฟ้า'!AW33</f>
        <v>335958.86</v>
      </c>
      <c r="D47" s="86">
        <f>'2567-บิลค่าไฟฟ้า'!AW33</f>
        <v>315446.37</v>
      </c>
      <c r="E47" s="86">
        <f>'2566-บิลค่าไฟฟ้า'!AW34</f>
        <v>31416.03</v>
      </c>
      <c r="F47" s="86">
        <f>'2567-บิลค่าไฟฟ้า'!AW34</f>
        <v>31364.73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Q14" sqref="Q1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75</v>
      </c>
      <c r="D2" s="82"/>
    </row>
    <row r="3" spans="2:4" x14ac:dyDescent="0.5">
      <c r="B3" s="83"/>
      <c r="C3" s="81" t="s">
        <v>53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'2566-บิลค่าไฟฟ้า'!D35</f>
        <v>878</v>
      </c>
      <c r="D5" s="86">
        <f>'2567-บิลค่าไฟฟ้า'!D35</f>
        <v>955</v>
      </c>
    </row>
    <row r="6" spans="2:4" x14ac:dyDescent="0.5">
      <c r="B6" s="85" t="s">
        <v>55</v>
      </c>
      <c r="C6" s="86">
        <f>'2566-บิลค่าไฟฟ้า'!H35</f>
        <v>1000</v>
      </c>
      <c r="D6" s="86">
        <f>'2567-บิลค่าไฟฟ้า'!H35</f>
        <v>1020</v>
      </c>
    </row>
    <row r="7" spans="2:4" x14ac:dyDescent="0.5">
      <c r="B7" s="85" t="s">
        <v>56</v>
      </c>
      <c r="C7" s="86">
        <f>'2566-บิลค่าไฟฟ้า'!L35</f>
        <v>1214</v>
      </c>
      <c r="D7" s="86">
        <f>'2567-บิลค่าไฟฟ้า'!L35</f>
        <v>1583</v>
      </c>
    </row>
    <row r="8" spans="2:4" x14ac:dyDescent="0.5">
      <c r="B8" s="85" t="s">
        <v>57</v>
      </c>
      <c r="C8" s="86">
        <f>'2566-บิลค่าไฟฟ้า'!P35</f>
        <v>1589</v>
      </c>
      <c r="D8" s="86">
        <f>'2567-บิลค่าไฟฟ้า'!P35</f>
        <v>1597</v>
      </c>
    </row>
    <row r="9" spans="2:4" x14ac:dyDescent="0.5">
      <c r="B9" s="85" t="s">
        <v>58</v>
      </c>
      <c r="C9" s="86">
        <f>'2566-บิลค่าไฟฟ้า'!T35</f>
        <v>1788</v>
      </c>
      <c r="D9" s="86">
        <f>'2567-บิลค่าไฟฟ้า'!T35</f>
        <v>1745</v>
      </c>
    </row>
    <row r="10" spans="2:4" x14ac:dyDescent="0.5">
      <c r="B10" s="85" t="s">
        <v>59</v>
      </c>
      <c r="C10" s="86">
        <f>'2566-บิลค่าไฟฟ้า'!X35</f>
        <v>1750</v>
      </c>
      <c r="D10" s="86">
        <f>'2567-บิลค่าไฟฟ้า'!X35</f>
        <v>1380</v>
      </c>
    </row>
    <row r="11" spans="2:4" x14ac:dyDescent="0.5">
      <c r="B11" s="85" t="s">
        <v>60</v>
      </c>
      <c r="C11" s="86">
        <f>'2566-บิลค่าไฟฟ้า'!AB35</f>
        <v>1475</v>
      </c>
      <c r="D11" s="86">
        <f>'2567-บิลค่าไฟฟ้า'!AB35</f>
        <v>1499</v>
      </c>
    </row>
    <row r="12" spans="2:4" x14ac:dyDescent="0.5">
      <c r="B12" s="85" t="s">
        <v>61</v>
      </c>
      <c r="C12" s="86">
        <f>'2566-บิลค่าไฟฟ้า'!AF35</f>
        <v>1162</v>
      </c>
      <c r="D12" s="86">
        <f>'2567-บิลค่าไฟฟ้า'!AF35</f>
        <v>1241</v>
      </c>
    </row>
    <row r="13" spans="2:4" x14ac:dyDescent="0.5">
      <c r="B13" s="85" t="s">
        <v>62</v>
      </c>
      <c r="C13" s="86">
        <f>'2566-บิลค่าไฟฟ้า'!AJ35</f>
        <v>1258</v>
      </c>
      <c r="D13" s="86">
        <f>'2567-บิลค่าไฟฟ้า'!AJ35</f>
        <v>1148</v>
      </c>
    </row>
    <row r="14" spans="2:4" x14ac:dyDescent="0.5">
      <c r="B14" s="85" t="s">
        <v>63</v>
      </c>
      <c r="C14" s="86">
        <f>'2566-บิลค่าไฟฟ้า'!AN35</f>
        <v>1172</v>
      </c>
      <c r="D14" s="86">
        <f>'2567-บิลค่าไฟฟ้า'!AN35</f>
        <v>1239</v>
      </c>
    </row>
    <row r="15" spans="2:4" x14ac:dyDescent="0.5">
      <c r="B15" s="85" t="s">
        <v>64</v>
      </c>
      <c r="C15" s="86">
        <f>'2566-บิลค่าไฟฟ้า'!AR35</f>
        <v>1328</v>
      </c>
      <c r="D15" s="86">
        <f>'2567-บิลค่าไฟฟ้า'!AR35</f>
        <v>1288</v>
      </c>
    </row>
    <row r="16" spans="2:4" x14ac:dyDescent="0.5">
      <c r="B16" s="85" t="s">
        <v>65</v>
      </c>
      <c r="C16" s="86">
        <f>'2566-บิลค่าไฟฟ้า'!AV35</f>
        <v>940</v>
      </c>
      <c r="D16" s="86">
        <f>'2567-บิลค่าไฟฟ้า'!AV35</f>
        <v>1115</v>
      </c>
    </row>
    <row r="28" spans="2:4" x14ac:dyDescent="0.5">
      <c r="B28" s="80" t="s">
        <v>46</v>
      </c>
      <c r="C28" s="81" t="s">
        <v>75</v>
      </c>
      <c r="D28" s="82"/>
    </row>
    <row r="29" spans="2:4" x14ac:dyDescent="0.5">
      <c r="B29" s="83"/>
      <c r="C29" s="81" t="s">
        <v>53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'2566-บิลค่าไฟฟ้า'!E35</f>
        <v>5403.28</v>
      </c>
      <c r="D31" s="86">
        <f>'2567-บิลค่าไฟฟ้า'!E35</f>
        <v>4718.05</v>
      </c>
    </row>
    <row r="32" spans="2:4" x14ac:dyDescent="0.5">
      <c r="B32" s="85" t="s">
        <v>55</v>
      </c>
      <c r="C32" s="86">
        <f>'2566-บิลค่าไฟฟ้า'!I35</f>
        <v>6182.71</v>
      </c>
      <c r="D32" s="86">
        <f>'2567-บิลค่าไฟฟ้า'!I35</f>
        <v>5053.18</v>
      </c>
    </row>
    <row r="33" spans="2:4" x14ac:dyDescent="0.5">
      <c r="B33" s="85" t="s">
        <v>56</v>
      </c>
      <c r="C33" s="86">
        <f>'2566-บิลค่าไฟฟ้า'!M35</f>
        <v>7549.01</v>
      </c>
      <c r="D33" s="86">
        <f>'2567-บิลค่าไฟฟ้า'!M35</f>
        <v>7956.15</v>
      </c>
    </row>
    <row r="34" spans="2:4" x14ac:dyDescent="0.5">
      <c r="B34" s="85" t="s">
        <v>57</v>
      </c>
      <c r="C34" s="86">
        <f>'2566-บิลค่าไฟฟ้า'!Q35</f>
        <v>9945.74</v>
      </c>
      <c r="D34" s="86">
        <f>'2567-บิลค่าไฟฟ้า'!Q35</f>
        <v>8028.33</v>
      </c>
    </row>
    <row r="35" spans="2:4" x14ac:dyDescent="0.5">
      <c r="B35" s="85" t="s">
        <v>58</v>
      </c>
      <c r="C35" s="86">
        <f>'2566-บิลค่าไฟฟ้า'!U35</f>
        <v>9997.8799999999992</v>
      </c>
      <c r="D35" s="86">
        <f>'2567-บิลค่าไฟฟ้า'!U35</f>
        <v>8791.44</v>
      </c>
    </row>
    <row r="36" spans="2:4" x14ac:dyDescent="0.5">
      <c r="B36" s="85" t="s">
        <v>59</v>
      </c>
      <c r="C36" s="86">
        <f>'2566-บิลค่าไฟฟ้า'!Y35</f>
        <v>9781.02</v>
      </c>
      <c r="D36" s="86">
        <f>'2567-บิลค่าไฟฟ้า'!Y35</f>
        <v>6909.44</v>
      </c>
    </row>
    <row r="37" spans="2:4" x14ac:dyDescent="0.5">
      <c r="B37" s="85" t="s">
        <v>60</v>
      </c>
      <c r="C37" s="86">
        <f>'2566-บิลค่าไฟฟ้า'!AC35</f>
        <v>8211.6</v>
      </c>
      <c r="D37" s="86">
        <f>'2567-บิลค่าไฟฟ้า'!AC35</f>
        <v>7523.02</v>
      </c>
    </row>
    <row r="38" spans="2:4" x14ac:dyDescent="0.5">
      <c r="B38" s="85" t="s">
        <v>61</v>
      </c>
      <c r="C38" s="86">
        <f>'2566-บิลค่าไฟฟ้า'!AG35</f>
        <v>6425.33</v>
      </c>
      <c r="D38" s="86">
        <f>'2567-บิลค่าไฟฟ้า'!AG35</f>
        <v>6192.72</v>
      </c>
    </row>
    <row r="39" spans="2:4" x14ac:dyDescent="0.5">
      <c r="B39" s="85" t="s">
        <v>62</v>
      </c>
      <c r="C39" s="86">
        <f>'2566-บิลค่าไฟฟ้า'!AK35</f>
        <v>6646.1</v>
      </c>
      <c r="D39" s="86">
        <f>'2567-บิลค่าไฟฟ้า'!AK35</f>
        <v>5713.18</v>
      </c>
    </row>
    <row r="40" spans="2:4" x14ac:dyDescent="0.5">
      <c r="B40" s="85" t="s">
        <v>63</v>
      </c>
      <c r="C40" s="86">
        <f>'2566-บิลค่าไฟฟ้า'!AO35</f>
        <v>5595.66</v>
      </c>
      <c r="D40" s="86">
        <f>'2567-บิลค่าไฟฟ้า'!AO35</f>
        <v>6182.4</v>
      </c>
    </row>
    <row r="41" spans="2:4" x14ac:dyDescent="0.5">
      <c r="B41" s="85" t="s">
        <v>64</v>
      </c>
      <c r="C41" s="86">
        <f>'2566-บิลค่าไฟฟ้า'!AS35</f>
        <v>6367.91</v>
      </c>
      <c r="D41" s="86">
        <f>'2567-บิลค่าไฟฟ้า'!AS35</f>
        <v>6435.04</v>
      </c>
    </row>
    <row r="42" spans="2:4" x14ac:dyDescent="0.5">
      <c r="B42" s="85" t="s">
        <v>65</v>
      </c>
      <c r="C42" s="86">
        <f>'2566-บิลค่าไฟฟ้า'!AW35</f>
        <v>4447.1899999999996</v>
      </c>
      <c r="D42" s="86">
        <f>'2567-บิลค่าไฟฟ้า'!AW35</f>
        <v>5543.03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I37" sqref="I3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36</v>
      </c>
      <c r="D2" s="82"/>
      <c r="E2" s="81" t="s">
        <v>38</v>
      </c>
      <c r="F2" s="82"/>
    </row>
    <row r="3" spans="2:6" x14ac:dyDescent="0.5">
      <c r="B3" s="80" t="s">
        <v>46</v>
      </c>
      <c r="C3" s="81" t="s">
        <v>35</v>
      </c>
      <c r="D3" s="82"/>
      <c r="E3" s="81" t="s">
        <v>37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'2566-บิลค่าไฟฟ้า'!D38</f>
        <v>9501.51</v>
      </c>
      <c r="D5" s="86">
        <f>'2567-บิลค่าไฟฟ้า'!D38</f>
        <v>11042.93</v>
      </c>
      <c r="E5" s="86">
        <f>'2566-บิลค่าไฟฟ้า'!D39</f>
        <v>4872</v>
      </c>
      <c r="F5" s="86">
        <f>'2567-บิลค่าไฟฟ้า'!D39</f>
        <v>6936</v>
      </c>
    </row>
    <row r="6" spans="2:6" x14ac:dyDescent="0.5">
      <c r="B6" s="85" t="s">
        <v>55</v>
      </c>
      <c r="C6" s="86">
        <f>'2566-บิลค่าไฟฟ้า'!H38</f>
        <v>9432.9599999999991</v>
      </c>
      <c r="D6" s="86">
        <f>'2567-บิลค่าไฟฟ้า'!H38</f>
        <v>11087.8</v>
      </c>
      <c r="E6" s="86">
        <f>'2566-บิลค่าไฟฟ้า'!H39</f>
        <v>4764</v>
      </c>
      <c r="F6" s="86">
        <f>'2567-บิลค่าไฟฟ้า'!H39</f>
        <v>6624</v>
      </c>
    </row>
    <row r="7" spans="2:6" x14ac:dyDescent="0.5">
      <c r="B7" s="85" t="s">
        <v>56</v>
      </c>
      <c r="C7" s="86">
        <f>'2566-บิลค่าไฟฟ้า'!L38</f>
        <v>12036.01</v>
      </c>
      <c r="D7" s="86">
        <f>'2567-บิลค่าไฟฟ้า'!L38</f>
        <v>14709.21</v>
      </c>
      <c r="E7" s="86">
        <f>'2566-บิลค่าไฟฟ้า'!L39</f>
        <v>5004</v>
      </c>
      <c r="F7" s="86">
        <f>'2567-บิลค่าไฟฟ้า'!L39</f>
        <v>6948</v>
      </c>
    </row>
    <row r="8" spans="2:6" x14ac:dyDescent="0.5">
      <c r="B8" s="85" t="s">
        <v>57</v>
      </c>
      <c r="C8" s="86">
        <f>'2566-บิลค่าไฟฟ้า'!P38</f>
        <v>13149.03</v>
      </c>
      <c r="D8" s="86">
        <f>'2567-บิลค่าไฟฟ้า'!P38</f>
        <v>12689.62</v>
      </c>
      <c r="E8" s="86">
        <f>'2566-บิลค่าไฟฟ้า'!P39</f>
        <v>5664</v>
      </c>
      <c r="F8" s="86">
        <f>'2567-บิลค่าไฟฟ้า'!P39</f>
        <v>5640</v>
      </c>
    </row>
    <row r="9" spans="2:6" x14ac:dyDescent="0.5">
      <c r="B9" s="85" t="s">
        <v>58</v>
      </c>
      <c r="C9" s="86">
        <f>'2566-บิลค่าไฟฟ้า'!T38</f>
        <v>14952.39</v>
      </c>
      <c r="D9" s="86">
        <f>'2567-บิลค่าไฟฟ้า'!T38</f>
        <v>14080.08</v>
      </c>
      <c r="E9" s="86">
        <f>'2566-บิลค่าไฟฟ้า'!T39</f>
        <v>7176</v>
      </c>
      <c r="F9" s="86">
        <f>'2567-บิลค่าไฟฟ้า'!T39</f>
        <v>6708</v>
      </c>
    </row>
    <row r="10" spans="2:6" x14ac:dyDescent="0.5">
      <c r="B10" s="85" t="s">
        <v>59</v>
      </c>
      <c r="C10" s="86">
        <f>'2566-บิลค่าไฟฟ้า'!X38</f>
        <v>12782.64</v>
      </c>
      <c r="D10" s="86">
        <f>'2567-บิลค่าไฟฟ้า'!X38</f>
        <v>10904.21</v>
      </c>
      <c r="E10" s="86">
        <f>'2566-บิลค่าไฟฟ้า'!X39</f>
        <v>5760</v>
      </c>
      <c r="F10" s="86">
        <f>'2567-บิลค่าไฟฟ้า'!X39</f>
        <v>6024</v>
      </c>
    </row>
    <row r="11" spans="2:6" x14ac:dyDescent="0.5">
      <c r="B11" s="85" t="s">
        <v>60</v>
      </c>
      <c r="C11" s="86">
        <f>'2566-บิลค่าไฟฟ้า'!AB38</f>
        <v>12612.91</v>
      </c>
      <c r="D11" s="86">
        <f>'2567-บิลค่าไฟฟ้า'!AB38</f>
        <v>7896.43</v>
      </c>
      <c r="E11" s="86">
        <f>'2566-บิลค่าไฟฟ้า'!AB39</f>
        <v>7284</v>
      </c>
      <c r="F11" s="86">
        <f>'2567-บิลค่าไฟฟ้า'!AB39</f>
        <v>10668</v>
      </c>
    </row>
    <row r="12" spans="2:6" x14ac:dyDescent="0.5">
      <c r="B12" s="85" t="s">
        <v>61</v>
      </c>
      <c r="C12" s="86">
        <f>'2566-บิลค่าไฟฟ้า'!AF38</f>
        <v>11092.7</v>
      </c>
      <c r="D12" s="86">
        <f>'2567-บิลค่าไฟฟ้า'!AF38</f>
        <v>9755.2800000000007</v>
      </c>
      <c r="E12" s="86">
        <f>'2566-บิลค่าไฟฟ้า'!AF39</f>
        <v>7452</v>
      </c>
      <c r="F12" s="86">
        <f>'2567-บิลค่าไฟฟ้า'!AF39</f>
        <v>10668</v>
      </c>
    </row>
    <row r="13" spans="2:6" x14ac:dyDescent="0.5">
      <c r="B13" s="85" t="s">
        <v>62</v>
      </c>
      <c r="C13" s="86">
        <f>'2566-บิลค่าไฟฟ้า'!AJ38</f>
        <v>12119.23</v>
      </c>
      <c r="D13" s="86">
        <f>'2567-บิลค่าไฟฟ้า'!AJ38</f>
        <v>9778.1299999999992</v>
      </c>
      <c r="E13" s="86">
        <f>'2566-บิลค่าไฟฟ้า'!AJ39</f>
        <v>8004</v>
      </c>
      <c r="F13" s="86">
        <f>'2567-บิลค่าไฟฟ้า'!AJ39</f>
        <v>10728</v>
      </c>
    </row>
    <row r="14" spans="2:6" x14ac:dyDescent="0.5">
      <c r="B14" s="85" t="s">
        <v>63</v>
      </c>
      <c r="C14" s="86">
        <f>'2566-บิลค่าไฟฟ้า'!AN38</f>
        <v>11989.49</v>
      </c>
      <c r="D14" s="86">
        <f>'2567-บิลค่าไฟฟ้า'!AN38</f>
        <v>11109.02</v>
      </c>
      <c r="E14" s="86">
        <f>'2566-บิลค่าไฟฟ้า'!AN39</f>
        <v>7164</v>
      </c>
      <c r="F14" s="86">
        <f>'2567-บิลค่าไฟฟ้า'!AN39</f>
        <v>9948</v>
      </c>
    </row>
    <row r="15" spans="2:6" x14ac:dyDescent="0.5">
      <c r="B15" s="85" t="s">
        <v>64</v>
      </c>
      <c r="C15" s="86">
        <f>'2566-บิลค่าไฟฟ้า'!AR38</f>
        <v>10975.2</v>
      </c>
      <c r="D15" s="86">
        <f>'2567-บิลค่าไฟฟ้า'!AR38</f>
        <v>9529.25</v>
      </c>
      <c r="E15" s="86">
        <f>'2566-บิลค่าไฟฟ้า'!AR39</f>
        <v>5844</v>
      </c>
      <c r="F15" s="86">
        <f>'2567-บิลค่าไฟฟ้า'!AR39</f>
        <v>8052</v>
      </c>
    </row>
    <row r="16" spans="2:6" x14ac:dyDescent="0.5">
      <c r="B16" s="85" t="s">
        <v>65</v>
      </c>
      <c r="C16" s="86">
        <f>'2566-บิลค่าไฟฟ้า'!AV38</f>
        <v>10943.38</v>
      </c>
      <c r="D16" s="86">
        <f>'2567-บิลค่าไฟฟ้า'!AR41</f>
        <v>4375.5</v>
      </c>
      <c r="E16" s="86">
        <f>'2566-บิลค่าไฟฟ้า'!AV39</f>
        <v>6912</v>
      </c>
      <c r="F16" s="86">
        <f>'2567-บิลค่าไฟฟ้า'!AV39</f>
        <v>6732</v>
      </c>
    </row>
    <row r="17" spans="2:6" x14ac:dyDescent="0.5">
      <c r="B17" s="68"/>
      <c r="C17" s="69"/>
      <c r="D17" s="69"/>
      <c r="E17" s="69"/>
      <c r="F17" s="69"/>
    </row>
    <row r="34" spans="2:6" x14ac:dyDescent="0.5">
      <c r="B34" s="80" t="s">
        <v>46</v>
      </c>
      <c r="C34" s="81" t="s">
        <v>36</v>
      </c>
      <c r="D34" s="82"/>
      <c r="E34" s="81" t="s">
        <v>300</v>
      </c>
      <c r="F34" s="82"/>
    </row>
    <row r="35" spans="2:6" x14ac:dyDescent="0.5">
      <c r="B35" s="80" t="s">
        <v>46</v>
      </c>
      <c r="C35" s="81" t="s">
        <v>35</v>
      </c>
      <c r="D35" s="82"/>
      <c r="E35" s="81" t="s">
        <v>37</v>
      </c>
      <c r="F35" s="82"/>
    </row>
    <row r="36" spans="2:6" ht="21.6" x14ac:dyDescent="0.5">
      <c r="B36" s="83"/>
      <c r="C36" s="84" t="s">
        <v>261</v>
      </c>
      <c r="D36" s="84" t="s">
        <v>287</v>
      </c>
      <c r="E36" s="84" t="s">
        <v>261</v>
      </c>
      <c r="F36" s="84" t="s">
        <v>287</v>
      </c>
    </row>
    <row r="37" spans="2:6" x14ac:dyDescent="0.5">
      <c r="B37" s="85" t="s">
        <v>54</v>
      </c>
      <c r="C37" s="86">
        <f>'2566-บิลค่าไฟฟ้า'!E38</f>
        <v>58106.13</v>
      </c>
      <c r="D37" s="86">
        <f>'2567-บิลค่าไฟฟ้า'!E38</f>
        <v>54282</v>
      </c>
      <c r="E37" s="86">
        <f>'2566-บิลค่าไฟฟ้า'!E39</f>
        <v>29772.49</v>
      </c>
      <c r="F37" s="86">
        <f>'2567-บิลค่าไฟฟ้า'!E39</f>
        <v>35891.07</v>
      </c>
    </row>
    <row r="38" spans="2:6" x14ac:dyDescent="0.5">
      <c r="B38" s="85" t="s">
        <v>55</v>
      </c>
      <c r="C38" s="86">
        <f>'2566-บิลค่าไฟฟ้า'!I38</f>
        <v>59119.24</v>
      </c>
      <c r="D38" s="86">
        <f>'2567-บิลค่าไฟฟ้า'!I38</f>
        <v>55972.22</v>
      </c>
      <c r="E38" s="86">
        <f>'2566-บิลค่าไฟฟ้า'!I39</f>
        <v>30291.53</v>
      </c>
      <c r="F38" s="86">
        <f>'2567-บิลค่าไฟฟ้า'!I39</f>
        <v>36024.92</v>
      </c>
    </row>
    <row r="39" spans="2:6" x14ac:dyDescent="0.5">
      <c r="B39" s="85" t="s">
        <v>56</v>
      </c>
      <c r="C39" s="86">
        <f>'2566-บิลค่าไฟฟ้า'!M38</f>
        <v>75127.320000000007</v>
      </c>
      <c r="D39" s="86">
        <f>'2567-บิลค่าไฟฟ้า'!M38</f>
        <v>73858.16</v>
      </c>
      <c r="E39" s="86">
        <f>'2566-บิลค่าไฟฟ้า'!M39</f>
        <v>31268.48</v>
      </c>
      <c r="F39" s="86">
        <f>'2567-บิลค่าไฟฟ้า'!M39</f>
        <v>37242.14</v>
      </c>
    </row>
    <row r="40" spans="2:6" x14ac:dyDescent="0.5">
      <c r="B40" s="85" t="s">
        <v>57</v>
      </c>
      <c r="C40" s="86">
        <f>'2566-บิลค่าไฟฟ้า'!Q38</f>
        <v>82010.02</v>
      </c>
      <c r="D40" s="86">
        <f>'2567-บิลค่าไฟฟ้า'!Q38</f>
        <v>63645</v>
      </c>
      <c r="E40" s="86">
        <f>'2566-บิลค่าไฟฟ้า'!Q39</f>
        <v>38159.160000000003</v>
      </c>
      <c r="F40" s="86">
        <f>'2567-บิลค่าไฟฟ้า'!Q39</f>
        <v>30183.66</v>
      </c>
    </row>
    <row r="41" spans="2:6" x14ac:dyDescent="0.5">
      <c r="B41" s="85" t="s">
        <v>58</v>
      </c>
      <c r="C41" s="86">
        <f>'2566-บิลค่าไฟฟ้า'!U38</f>
        <v>81909.240000000005</v>
      </c>
      <c r="D41" s="86">
        <f>'2567-บิลค่าไฟฟ้า'!U38</f>
        <v>69404.69</v>
      </c>
      <c r="E41" s="86">
        <f>'2566-บิลค่าไฟฟ้า'!U39</f>
        <v>38856.22</v>
      </c>
      <c r="F41" s="86">
        <f>'2567-บิลค่าไฟฟ้า'!U39</f>
        <v>35862.879999999997</v>
      </c>
    </row>
    <row r="42" spans="2:6" x14ac:dyDescent="0.5">
      <c r="B42" s="85" t="s">
        <v>59</v>
      </c>
      <c r="C42" s="86">
        <f>'2566-บิลค่าไฟฟ้า'!Y38</f>
        <v>73646.259999999995</v>
      </c>
      <c r="D42" s="86">
        <f>'2567-บิลค่าไฟฟ้า'!Y38</f>
        <v>52600.49</v>
      </c>
      <c r="E42" s="86">
        <f>'2566-บิลค่าไฟฟ้า'!Y39</f>
        <v>32684.86</v>
      </c>
      <c r="F42" s="86">
        <f>'2567-บิลค่าไฟฟ้า'!Y39</f>
        <v>32499</v>
      </c>
    </row>
    <row r="43" spans="2:6" x14ac:dyDescent="0.5">
      <c r="B43" s="85" t="s">
        <v>60</v>
      </c>
      <c r="C43" s="86">
        <f>'2566-บิลค่าไฟฟ้า'!AC38</f>
        <v>70119.5</v>
      </c>
      <c r="D43" s="86">
        <f>'2567-บิลค่าไฟฟ้า'!AC38</f>
        <v>37790.99</v>
      </c>
      <c r="E43" s="86">
        <f>'2566-บิลค่าไฟฟ้า'!AC39</f>
        <v>42360.32</v>
      </c>
      <c r="F43" s="86">
        <f>'2567-บิลค่าไฟฟ้า'!AC39</f>
        <v>56263.54</v>
      </c>
    </row>
    <row r="44" spans="2:6" x14ac:dyDescent="0.5">
      <c r="B44" s="85" t="s">
        <v>61</v>
      </c>
      <c r="C44" s="86">
        <f>'2566-บิลค่าไฟฟ้า'!AG38</f>
        <v>61524.3</v>
      </c>
      <c r="D44" s="86">
        <f>'2567-บิลค่าไฟฟ้า'!AG38</f>
        <v>49997.99</v>
      </c>
      <c r="E44" s="86">
        <f>'2566-บิลค่าไฟฟ้า'!AG39</f>
        <v>43855.87</v>
      </c>
      <c r="F44" s="86">
        <f>'2567-บิลค่าไฟฟ้า'!AG39</f>
        <v>56263.54</v>
      </c>
    </row>
    <row r="45" spans="2:6" x14ac:dyDescent="0.5">
      <c r="B45" s="85" t="s">
        <v>62</v>
      </c>
      <c r="C45" s="86">
        <f>'2566-บิลค่าไฟฟ้า'!AK38</f>
        <v>57712.08</v>
      </c>
      <c r="D45" s="86">
        <f>'2567-บิลค่าไฟฟ้า'!AK38</f>
        <v>47206.75</v>
      </c>
      <c r="E45" s="86">
        <f>'2566-บิลค่าไฟฟ้า'!AK39</f>
        <v>40122.61</v>
      </c>
      <c r="F45" s="86">
        <f>'2567-บิลค่าไฟฟ้า'!AK39</f>
        <v>59813.64</v>
      </c>
    </row>
    <row r="46" spans="2:6" x14ac:dyDescent="0.5">
      <c r="B46" s="85" t="s">
        <v>63</v>
      </c>
      <c r="C46" s="86">
        <f>'2566-บิลค่าไฟฟ้า'!AO38</f>
        <v>57154.75</v>
      </c>
      <c r="D46" s="86">
        <f>'2567-บิลค่าไฟฟ้า'!AO38</f>
        <v>59232.01</v>
      </c>
      <c r="E46" s="86">
        <f>'2566-บิลค่าไฟฟ้า'!AO39</f>
        <v>35641.85</v>
      </c>
      <c r="F46" s="86">
        <f>'2567-บิลค่าไฟฟ้า'!AO39</f>
        <v>53604.27</v>
      </c>
    </row>
    <row r="47" spans="2:6" x14ac:dyDescent="0.5">
      <c r="B47" s="85" t="s">
        <v>64</v>
      </c>
      <c r="C47" s="86">
        <f>'2566-บิลค่าไฟฟ้า'!AS38</f>
        <v>5208.1499999999996</v>
      </c>
      <c r="D47" s="86">
        <f>'2567-บิลค่าไฟฟ้า'!AS38</f>
        <v>47513.97</v>
      </c>
      <c r="E47" s="86">
        <f>'2566-บิลค่าไฟฟ้า'!AS39</f>
        <v>27490.77</v>
      </c>
      <c r="F47" s="86">
        <f>'2567-บิลค่าไฟฟ้า'!AS39</f>
        <v>44736.58</v>
      </c>
    </row>
    <row r="48" spans="2:6" x14ac:dyDescent="0.5">
      <c r="B48" s="85" t="s">
        <v>65</v>
      </c>
      <c r="C48" s="86">
        <f>'2566-บิลค่าไฟฟ้า'!AW38</f>
        <v>49963.44</v>
      </c>
      <c r="D48" s="86">
        <f>'2567-บิลค่าไฟฟ้า'!AW38</f>
        <v>46934.12</v>
      </c>
      <c r="E48" s="86">
        <f>'2566-บิลค่าไฟฟ้า'!AW39</f>
        <v>34121.050000000003</v>
      </c>
      <c r="F48" s="86">
        <f>'2567-บิลค่าไฟฟ้า'!AW39</f>
        <v>33743.78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24" zoomScaleNormal="100" zoomScaleSheetLayoutView="100" workbookViewId="0">
      <selection activeCell="C35" sqref="C35:D3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8" width="12.77734375" style="79" customWidth="1"/>
    <col min="9" max="16384" width="8.88671875" style="79"/>
  </cols>
  <sheetData>
    <row r="1" spans="2:8" hidden="1" x14ac:dyDescent="0.5"/>
    <row r="2" spans="2:8" hidden="1" x14ac:dyDescent="0.5">
      <c r="B2" s="80" t="s">
        <v>46</v>
      </c>
      <c r="C2" s="81" t="s">
        <v>39</v>
      </c>
      <c r="D2" s="82"/>
      <c r="E2" s="81" t="s">
        <v>41</v>
      </c>
      <c r="F2" s="82"/>
      <c r="G2" s="81" t="s">
        <v>47</v>
      </c>
      <c r="H2" s="82"/>
    </row>
    <row r="3" spans="2:8" x14ac:dyDescent="0.5">
      <c r="B3" s="80" t="s">
        <v>46</v>
      </c>
      <c r="C3" s="81" t="s">
        <v>37</v>
      </c>
      <c r="D3" s="82"/>
      <c r="E3" s="81" t="s">
        <v>40</v>
      </c>
      <c r="F3" s="82"/>
      <c r="G3" s="81" t="s">
        <v>37</v>
      </c>
      <c r="H3" s="82"/>
    </row>
    <row r="4" spans="2:8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  <c r="G4" s="84" t="s">
        <v>259</v>
      </c>
      <c r="H4" s="84" t="s">
        <v>285</v>
      </c>
    </row>
    <row r="5" spans="2:8" x14ac:dyDescent="0.5">
      <c r="B5" s="85" t="s">
        <v>54</v>
      </c>
      <c r="C5" s="86">
        <f>'2566-บิลค่าไฟฟ้า'!D40</f>
        <v>3795.2</v>
      </c>
      <c r="D5" s="86">
        <f>'2567-บิลค่าไฟฟ้า'!D40</f>
        <v>3516.8</v>
      </c>
      <c r="E5" s="86">
        <f>'2566-บิลค่าไฟฟ้า'!D41</f>
        <v>4601.5</v>
      </c>
      <c r="F5" s="86">
        <f>'2567-บิลค่าไฟฟ้า'!D41</f>
        <v>4870</v>
      </c>
      <c r="G5" s="86">
        <f>'2566-บิลค่าไฟฟ้า'!D42</f>
        <v>578.01</v>
      </c>
      <c r="H5" s="86">
        <f>'2567-บิลค่าไฟฟ้า'!D42</f>
        <v>132.5</v>
      </c>
    </row>
    <row r="6" spans="2:8" x14ac:dyDescent="0.5">
      <c r="B6" s="85" t="s">
        <v>55</v>
      </c>
      <c r="C6" s="86">
        <f>'2566-บิลค่าไฟฟ้า'!H40</f>
        <v>3993.6</v>
      </c>
      <c r="D6" s="86">
        <f>'2567-บิลค่าไฟฟ้า'!H40</f>
        <v>3508</v>
      </c>
      <c r="E6" s="86">
        <f>'2566-บิลค่าไฟฟ้า'!H41</f>
        <v>4466.5</v>
      </c>
      <c r="F6" s="86">
        <f>'2567-บิลค่าไฟฟ้า'!H41</f>
        <v>5120.5</v>
      </c>
      <c r="G6" s="86">
        <f>'2566-บิลค่าไฟฟ้า'!H42</f>
        <v>926.5</v>
      </c>
      <c r="H6" s="86">
        <f>'2567-บิลค่าไฟฟ้า'!H42</f>
        <v>237</v>
      </c>
    </row>
    <row r="7" spans="2:8" x14ac:dyDescent="0.5">
      <c r="B7" s="85" t="s">
        <v>56</v>
      </c>
      <c r="C7" s="86">
        <f>'2566-บิลค่าไฟฟ้า'!L40</f>
        <v>3245.6</v>
      </c>
      <c r="D7" s="86">
        <f>'2567-บิลค่าไฟฟ้า'!L40</f>
        <v>3101.6</v>
      </c>
      <c r="E7" s="86">
        <f>'2566-บิลค่าไฟฟ้า'!L41</f>
        <v>5730.5</v>
      </c>
      <c r="F7" s="86">
        <f>'2567-บิลค่าไฟฟ้า'!L41</f>
        <v>6662.5</v>
      </c>
      <c r="G7" s="86">
        <f>'2566-บิลค่าไฟฟ้า'!L42</f>
        <v>1366.5</v>
      </c>
      <c r="H7" s="86">
        <f>'2567-บิลค่าไฟฟ้า'!L42</f>
        <v>1088</v>
      </c>
    </row>
    <row r="8" spans="2:8" x14ac:dyDescent="0.5">
      <c r="B8" s="85" t="s">
        <v>57</v>
      </c>
      <c r="C8" s="86">
        <f>'2566-บิลค่าไฟฟ้า'!P40</f>
        <v>3245.6</v>
      </c>
      <c r="D8" s="86">
        <f>'2567-บิลค่าไฟฟ้า'!P40</f>
        <v>1990.4</v>
      </c>
      <c r="E8" s="86">
        <f>'2566-บิลค่าไฟฟ้า'!P41</f>
        <v>5598</v>
      </c>
      <c r="F8" s="86">
        <f>'2567-บิลค่าไฟฟ้า'!P41</f>
        <v>6142</v>
      </c>
      <c r="G8" s="86">
        <f>'2566-บิลค่าไฟฟ้า'!P42</f>
        <v>1366.5</v>
      </c>
      <c r="H8" s="86">
        <f>'2567-บิลค่าไฟฟ้า'!P42</f>
        <v>1051</v>
      </c>
    </row>
    <row r="9" spans="2:8" x14ac:dyDescent="0.5">
      <c r="B9" s="85" t="s">
        <v>58</v>
      </c>
      <c r="C9" s="86">
        <f>'2566-บิลค่าไฟฟ้า'!T40</f>
        <v>774.4</v>
      </c>
      <c r="D9" s="86">
        <f>'2567-บิลค่าไฟฟ้า'!T40</f>
        <v>2212</v>
      </c>
      <c r="E9" s="86">
        <f>'2566-บิลค่าไฟฟ้า'!T41</f>
        <v>6118</v>
      </c>
      <c r="F9" s="86">
        <f>'2567-บิลค่าไฟฟ้า'!T41</f>
        <v>6753</v>
      </c>
      <c r="G9" s="86">
        <f>'2566-บิลค่าไฟฟ้า'!T42</f>
        <v>582</v>
      </c>
      <c r="H9" s="86">
        <f>'2567-บิลค่าไฟฟ้า'!T42</f>
        <v>1182</v>
      </c>
    </row>
    <row r="10" spans="2:8" x14ac:dyDescent="0.5">
      <c r="B10" s="85" t="s">
        <v>59</v>
      </c>
      <c r="C10" s="86">
        <f>'2566-บิลค่าไฟฟ้า'!X40</f>
        <v>858.4</v>
      </c>
      <c r="D10" s="86">
        <f>'2567-บิลค่าไฟฟ้า'!X40</f>
        <v>1848.8</v>
      </c>
      <c r="E10" s="86">
        <f>'2566-บิลค่าไฟฟ้า'!X41</f>
        <v>5330</v>
      </c>
      <c r="F10" s="86">
        <f>'2567-บิลค่าไฟฟ้า'!X41</f>
        <v>5908</v>
      </c>
      <c r="G10" s="86">
        <f>'2566-บิลค่าไฟฟ้า'!X42</f>
        <v>795.5</v>
      </c>
      <c r="H10" s="86">
        <f>'2567-บิลค่าไฟฟ้า'!X42</f>
        <v>655.5</v>
      </c>
    </row>
    <row r="11" spans="2:8" x14ac:dyDescent="0.5">
      <c r="B11" s="85" t="s">
        <v>60</v>
      </c>
      <c r="C11" s="86">
        <f>'2566-บิลค่าไฟฟ้า'!AB40</f>
        <v>3188</v>
      </c>
      <c r="D11" s="86">
        <f>'2567-บิลค่าไฟฟ้า'!AB40</f>
        <v>3738.4</v>
      </c>
      <c r="E11" s="86">
        <f>'2566-บิลค่าไฟฟ้า'!AB41</f>
        <v>5560</v>
      </c>
      <c r="F11" s="86">
        <f>'2567-บิลค่าไฟฟ้า'!AB41</f>
        <v>5367</v>
      </c>
      <c r="G11" s="86">
        <f>'2566-บิลค่าไฟฟ้า'!AB42</f>
        <v>646</v>
      </c>
      <c r="H11" s="86">
        <f>'2567-บิลค่าไฟฟ้า'!AB42</f>
        <v>252</v>
      </c>
    </row>
    <row r="12" spans="2:8" x14ac:dyDescent="0.5">
      <c r="B12" s="85" t="s">
        <v>61</v>
      </c>
      <c r="C12" s="86">
        <f>'2566-บิลค่าไฟฟ้า'!AF40</f>
        <v>3676.8</v>
      </c>
      <c r="D12" s="86">
        <f>'2567-บิลค่าไฟฟ้า'!AF40</f>
        <v>4196</v>
      </c>
      <c r="E12" s="86">
        <f>'2566-บิลค่าไฟฟ้า'!AF41</f>
        <v>5647</v>
      </c>
      <c r="F12" s="86">
        <f>'2567-บิลค่าไฟฟ้า'!AF41</f>
        <v>5549.5</v>
      </c>
      <c r="G12" s="86">
        <f>'2566-บิลค่าไฟฟ้า'!AF42</f>
        <v>201.5</v>
      </c>
      <c r="H12" s="86">
        <f>'2567-บิลค่าไฟฟ้า'!AF42</f>
        <v>260.5</v>
      </c>
    </row>
    <row r="13" spans="2:8" x14ac:dyDescent="0.5">
      <c r="B13" s="85" t="s">
        <v>62</v>
      </c>
      <c r="C13" s="86">
        <f>'2566-บิลค่าไฟฟ้า'!AJ40</f>
        <v>4137.6000000000004</v>
      </c>
      <c r="D13" s="86">
        <f>'2567-บิลค่าไฟฟ้า'!AJ40</f>
        <v>3850.4</v>
      </c>
      <c r="E13" s="86">
        <f>'2566-บิลค่าไฟฟ้า'!AJ41</f>
        <v>5636</v>
      </c>
      <c r="F13" s="86">
        <f>'2567-บิลค่าไฟฟ้า'!AJ41</f>
        <v>4598.5</v>
      </c>
      <c r="G13" s="86">
        <f>'2566-บิลค่าไฟฟ้า'!AJ42</f>
        <v>147</v>
      </c>
      <c r="H13" s="86">
        <f>'2567-บิลค่าไฟฟ้า'!AJ42</f>
        <v>225.5</v>
      </c>
    </row>
    <row r="14" spans="2:8" x14ac:dyDescent="0.5">
      <c r="B14" s="85" t="s">
        <v>63</v>
      </c>
      <c r="C14" s="86">
        <f>'2566-บิลค่าไฟฟ้า'!AN40</f>
        <v>3812</v>
      </c>
      <c r="D14" s="86">
        <f>'2567-บิลค่าไฟฟ้า'!AN40</f>
        <v>4089.6</v>
      </c>
      <c r="E14" s="86">
        <f>'2566-บิลค่าไฟฟ้า'!AN41</f>
        <v>5720</v>
      </c>
      <c r="F14" s="86">
        <f>'2567-บิลค่าไฟฟ้า'!AN41</f>
        <v>5164.5</v>
      </c>
      <c r="G14" s="86">
        <f>'2566-บิลค่าไฟฟ้า'!AN42</f>
        <v>192</v>
      </c>
      <c r="H14" s="86">
        <f>'2567-บิลค่าไฟฟ้า'!AN42</f>
        <v>259</v>
      </c>
    </row>
    <row r="15" spans="2:8" x14ac:dyDescent="0.5">
      <c r="B15" s="85" t="s">
        <v>64</v>
      </c>
      <c r="C15" s="86">
        <f>'2566-บิลค่าไฟฟ้า'!AR40</f>
        <v>2332</v>
      </c>
      <c r="D15" s="86">
        <f>'2567-บิลค่าไฟฟ้า'!AR40</f>
        <v>3181.6</v>
      </c>
      <c r="E15" s="86">
        <f>'2566-บิลค่าไฟฟ้า'!AR41</f>
        <v>4571.5</v>
      </c>
      <c r="F15" s="86">
        <f>'2567-บิลค่าไฟฟ้า'!AR41</f>
        <v>4375.5</v>
      </c>
      <c r="G15" s="86">
        <f>'2566-บิลค่าไฟฟ้า'!AR42</f>
        <v>105.5</v>
      </c>
      <c r="H15" s="86">
        <f>'2567-บิลค่าไฟฟ้า'!AR42</f>
        <v>96.5</v>
      </c>
    </row>
    <row r="16" spans="2:8" x14ac:dyDescent="0.5">
      <c r="B16" s="85" t="s">
        <v>65</v>
      </c>
      <c r="C16" s="86">
        <f>'2566-บิลค่าไฟฟ้า'!AV40</f>
        <v>3882.4</v>
      </c>
      <c r="D16" s="86">
        <f>'2567-บิลค่าไฟฟ้า'!AV40</f>
        <v>3720</v>
      </c>
      <c r="E16" s="86">
        <f>'2566-บิลค่าไฟฟ้า'!AV41</f>
        <v>5011</v>
      </c>
      <c r="F16" s="86">
        <f>'2567-บิลค่าไฟฟ้า'!AV41</f>
        <v>4011</v>
      </c>
      <c r="G16" s="86">
        <f>'2566-บิลค่าไฟฟ้า'!AV42</f>
        <v>81.5</v>
      </c>
      <c r="H16" s="86">
        <f>'2567-บิลค่าไฟฟ้า'!AV42</f>
        <v>57.5</v>
      </c>
    </row>
    <row r="33" spans="2:8" hidden="1" x14ac:dyDescent="0.5">
      <c r="B33" s="80" t="s">
        <v>46</v>
      </c>
      <c r="C33" s="81" t="s">
        <v>39</v>
      </c>
      <c r="D33" s="82"/>
      <c r="E33" s="81" t="s">
        <v>41</v>
      </c>
      <c r="F33" s="82"/>
      <c r="G33" s="81" t="s">
        <v>47</v>
      </c>
      <c r="H33" s="82"/>
    </row>
    <row r="34" spans="2:8" x14ac:dyDescent="0.5">
      <c r="B34" s="80" t="s">
        <v>46</v>
      </c>
      <c r="C34" s="81" t="s">
        <v>37</v>
      </c>
      <c r="D34" s="82"/>
      <c r="E34" s="81" t="s">
        <v>40</v>
      </c>
      <c r="F34" s="82"/>
      <c r="G34" s="81" t="s">
        <v>37</v>
      </c>
      <c r="H34" s="82"/>
    </row>
    <row r="35" spans="2:8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  <c r="G35" s="84" t="s">
        <v>261</v>
      </c>
      <c r="H35" s="84" t="s">
        <v>287</v>
      </c>
    </row>
    <row r="36" spans="2:8" x14ac:dyDescent="0.5">
      <c r="B36" s="85" t="s">
        <v>54</v>
      </c>
      <c r="C36" s="86">
        <f>'2566-บิลค่าไฟฟ้า'!E40</f>
        <v>22497</v>
      </c>
      <c r="D36" s="86">
        <f>'2567-บิลค่าไฟฟ้า'!E40</f>
        <v>16536.72</v>
      </c>
      <c r="E36" s="86">
        <f>'2566-บิลค่าไฟฟ้า'!E41</f>
        <v>27206.14</v>
      </c>
      <c r="F36" s="86">
        <f>'2567-บิลค่าไฟฟ้า'!E41</f>
        <v>22771.17</v>
      </c>
      <c r="G36" s="86">
        <f>'2566-บิลค่าไฟฟ้า'!E42</f>
        <v>3709.58</v>
      </c>
      <c r="H36" s="86">
        <f>'2567-บิลค่าไฟฟ้า'!E42</f>
        <v>944.55</v>
      </c>
    </row>
    <row r="37" spans="2:8" x14ac:dyDescent="0.5">
      <c r="B37" s="85" t="s">
        <v>55</v>
      </c>
      <c r="C37" s="86">
        <f>'2566-บิลค่าไฟฟ้า'!I40</f>
        <v>23656.11</v>
      </c>
      <c r="D37" s="86">
        <f>'2567-บิลค่าไฟฟ้า'!I40</f>
        <v>16496.18</v>
      </c>
      <c r="E37" s="86">
        <f>'2566-บิลค่าไฟฟ้า'!I41</f>
        <v>26417.77</v>
      </c>
      <c r="F37" s="86">
        <f>'2567-บิลค่าไฟฟ้า'!I41</f>
        <v>23925.29</v>
      </c>
      <c r="G37" s="86">
        <f>'2566-บิลค่าไฟฟ้า'!I42</f>
        <v>5744.71</v>
      </c>
      <c r="H37" s="86">
        <f>'2567-บิลค่าไฟฟ้า'!I42</f>
        <v>1426.01</v>
      </c>
    </row>
    <row r="38" spans="2:8" x14ac:dyDescent="0.5">
      <c r="B38" s="85" t="s">
        <v>56</v>
      </c>
      <c r="C38" s="86">
        <f>'2566-บิลค่าไฟฟ้า'!M40</f>
        <v>19287.89</v>
      </c>
      <c r="D38" s="86">
        <f>'2567-บิลค่าไฟฟ้า'!M40</f>
        <v>14623.81</v>
      </c>
      <c r="E38" s="86">
        <f>'2566-บิลค่าไฟฟ้า'!M41</f>
        <v>33799.339999999997</v>
      </c>
      <c r="F38" s="86">
        <f>'2567-บิลค่าไฟฟ้า'!M41</f>
        <v>31029.61</v>
      </c>
      <c r="G38" s="86">
        <f>'2566-บิลค่าไฟฟ้า'!M42</f>
        <v>8314.24</v>
      </c>
      <c r="H38" s="86">
        <f>'2567-บิลค่าไฟฟ้า'!M42</f>
        <v>5346.74</v>
      </c>
    </row>
    <row r="39" spans="2:8" x14ac:dyDescent="0.5">
      <c r="B39" s="85" t="s">
        <v>57</v>
      </c>
      <c r="C39" s="86">
        <f>'2566-บิลค่าไฟฟ้า'!Q40</f>
        <v>19287.89</v>
      </c>
      <c r="D39" s="86">
        <f>'2567-บิลค่าไฟฟ้า'!Q40</f>
        <v>9504.2900000000009</v>
      </c>
      <c r="E39" s="86">
        <f>'2566-บิลค่าไฟฟ้า'!Q41</f>
        <v>33025.56</v>
      </c>
      <c r="F39" s="86">
        <f>'2567-บิลค่าไฟฟ้า'!Q41</f>
        <v>28631.59</v>
      </c>
      <c r="G39" s="86">
        <f>'2566-บิลค่าไฟฟ้า'!Q42</f>
        <v>8314.24</v>
      </c>
      <c r="H39" s="86">
        <f>'2567-บิลค่าไฟฟ้า'!Q42</f>
        <v>5176.29</v>
      </c>
    </row>
    <row r="40" spans="2:8" x14ac:dyDescent="0.5">
      <c r="B40" s="85" t="s">
        <v>58</v>
      </c>
      <c r="C40" s="86">
        <f>'2566-บิลค่าไฟฟ้า'!U40</f>
        <v>4328.41</v>
      </c>
      <c r="D40" s="86">
        <f>'2567-บิลค่าไฟฟ้า'!U40</f>
        <v>10525.24</v>
      </c>
      <c r="E40" s="86">
        <f>'2566-บิลค่าไฟฟ้า'!U41</f>
        <v>31890.33</v>
      </c>
      <c r="F40" s="86">
        <f>'2567-บิลค่าไฟฟ้า'!U41</f>
        <v>31446.560000000001</v>
      </c>
      <c r="G40" s="86">
        <f>'2566-บิลค่าไฟฟ้า'!U42</f>
        <v>3336.02</v>
      </c>
      <c r="H40" s="86">
        <f>'2567-บิลค่าไฟฟ้า'!U42</f>
        <v>5779.82</v>
      </c>
    </row>
    <row r="41" spans="2:8" x14ac:dyDescent="0.5">
      <c r="B41" s="85" t="s">
        <v>59</v>
      </c>
      <c r="C41" s="86">
        <f>'2566-บิลค่าไฟฟ้า'!Y40</f>
        <v>4761.66</v>
      </c>
      <c r="D41" s="86">
        <f>'2567-บิลค่าไฟฟ้า'!Y40</f>
        <v>8851.9</v>
      </c>
      <c r="E41" s="86">
        <f>'2566-บิลค่าไฟฟ้า'!Y41</f>
        <v>27825.91</v>
      </c>
      <c r="F41" s="86">
        <f>'2567-บิลค่าไฟฟ้า'!Y41</f>
        <v>27553.47</v>
      </c>
      <c r="G41" s="86">
        <f>'2566-บิลค่าไฟฟ้า'!Y42</f>
        <v>4437.24</v>
      </c>
      <c r="H41" s="86">
        <f>'2567-บิลค่าไฟฟ้า'!Y42</f>
        <v>3354.12</v>
      </c>
    </row>
    <row r="42" spans="2:8" x14ac:dyDescent="0.5">
      <c r="B42" s="85" t="s">
        <v>60</v>
      </c>
      <c r="C42" s="86">
        <f>'2566-บิลค่าไฟฟ้า'!AC40</f>
        <v>16777.599999999999</v>
      </c>
      <c r="D42" s="86">
        <f>'2567-บิลค่าไฟฟ้า'!AC40</f>
        <v>17557.669999999998</v>
      </c>
      <c r="E42" s="86">
        <f>'2566-บิลค่าไฟฟ้า'!AC41</f>
        <v>29012.2</v>
      </c>
      <c r="F42" s="86">
        <f>'2567-บิลค่าไฟฟ้า'!AC41</f>
        <v>25060.97</v>
      </c>
      <c r="G42" s="86">
        <f>'2566-บิลค่าไฟฟ้า'!AC42</f>
        <v>3666.13</v>
      </c>
      <c r="H42" s="86">
        <f>'2567-บิลค่าไฟฟ้า'!AC42</f>
        <v>1495.11</v>
      </c>
    </row>
    <row r="43" spans="2:8" x14ac:dyDescent="0.5">
      <c r="B43" s="85" t="s">
        <v>61</v>
      </c>
      <c r="C43" s="86">
        <f>'2566-บิลค่าไฟฟ้า'!AG40</f>
        <v>19298.79</v>
      </c>
      <c r="D43" s="86">
        <f>'2567-บิลค่าไฟฟ้า'!AG40</f>
        <v>19665.939999999999</v>
      </c>
      <c r="E43" s="86">
        <f>'2566-บิลค่าไฟฟ้า'!AG41</f>
        <v>29460.95</v>
      </c>
      <c r="F43" s="86">
        <f>'2567-บิลค่าไฟฟ้า'!AG41</f>
        <v>25901.78</v>
      </c>
      <c r="G43" s="86">
        <f>'2566-บิลค่าไฟฟ้า'!AG42</f>
        <v>1373.42</v>
      </c>
      <c r="H43" s="86">
        <f>'2567-บิลค่าไฟฟ้า'!AG42</f>
        <v>1534.26</v>
      </c>
    </row>
    <row r="44" spans="2:8" x14ac:dyDescent="0.5">
      <c r="B44" s="85" t="s">
        <v>62</v>
      </c>
      <c r="C44" s="86">
        <f>'2566-บิลค่าไฟฟ้า'!AK40</f>
        <v>18545.07</v>
      </c>
      <c r="D44" s="86">
        <f>'2567-บิลค่าไฟฟ้า'!AK40</f>
        <v>18073.689999999999</v>
      </c>
      <c r="E44" s="86">
        <f>'2566-บิลค่าไฟฟ้า'!AK41</f>
        <v>25140.04</v>
      </c>
      <c r="F44" s="86">
        <f>'2567-บิลค่าไฟฟ้า'!AK41</f>
        <v>21520.33</v>
      </c>
      <c r="G44" s="86">
        <f>'2566-บิลค่าไฟฟ้า'!AK42</f>
        <v>981.09</v>
      </c>
      <c r="H44" s="86">
        <f>'2567-บิลค่าไฟฟ้า'!AK42</f>
        <v>1373.02</v>
      </c>
    </row>
    <row r="45" spans="2:8" x14ac:dyDescent="0.5">
      <c r="B45" s="85" t="s">
        <v>63</v>
      </c>
      <c r="C45" s="86">
        <f>'2566-บิลค่าไฟฟ้า'!AO40</f>
        <v>17112</v>
      </c>
      <c r="D45" s="86">
        <f>'2567-บิลค่าไฟฟ้า'!AO40</f>
        <v>19175.73</v>
      </c>
      <c r="E45" s="86">
        <f>'2566-บิลค่าไฟฟ้า'!AO41</f>
        <v>25509.75</v>
      </c>
      <c r="F45" s="86">
        <f>'2567-บิลค่าไฟฟ้า'!AO41</f>
        <v>24128.01</v>
      </c>
      <c r="G45" s="86">
        <f>'2566-บิลค่าไฟฟ้า'!AO42</f>
        <v>1179.1500000000001</v>
      </c>
      <c r="H45" s="86">
        <f>'2567-บิลค่าไฟฟ้า'!AO42</f>
        <v>1527.35</v>
      </c>
    </row>
    <row r="46" spans="2:8" x14ac:dyDescent="0.5">
      <c r="B46" s="85" t="s">
        <v>64</v>
      </c>
      <c r="C46" s="86">
        <f>'2566-บิลค่าไฟฟ้า'!AS40</f>
        <v>10598.02</v>
      </c>
      <c r="D46" s="86">
        <f>'2567-บิลค่าไฟฟ้า'!AS40</f>
        <v>14992.38</v>
      </c>
      <c r="E46" s="86">
        <f>'2566-บิลค่าไฟฟ้า'!AS41</f>
        <v>20454.8</v>
      </c>
      <c r="F46" s="86">
        <f>'2567-บิลค่าไฟฟ้า'!AS41</f>
        <v>20492.93</v>
      </c>
      <c r="G46" s="86">
        <f>'2566-บิลค่าไฟฟ้า'!AS42</f>
        <v>798.43</v>
      </c>
      <c r="H46" s="86">
        <f>'2567-บิลค่าไฟฟ้า'!AS42</f>
        <v>778.69</v>
      </c>
    </row>
    <row r="47" spans="2:8" x14ac:dyDescent="0.5">
      <c r="B47" s="85" t="s">
        <v>65</v>
      </c>
      <c r="C47" s="86">
        <f>'2566-บิลค่าไฟฟ้า'!AW40</f>
        <v>17421.849999999999</v>
      </c>
      <c r="D47" s="86">
        <f>'2567-บิลค่าไฟฟ้า'!AW40</f>
        <v>17472</v>
      </c>
      <c r="E47" s="86">
        <f>'2566-บิลค่าไฟฟ้า'!AW41</f>
        <v>22389.19</v>
      </c>
      <c r="F47" s="86">
        <f>'2567-บิลค่าไฟฟ้า'!AW41</f>
        <v>18813.599999999999</v>
      </c>
      <c r="G47" s="86">
        <f>'2566-บิลค่าไฟฟ้า'!AW42</f>
        <v>692.8</v>
      </c>
      <c r="H47" s="86">
        <f>'2567-บิลค่าไฟฟ้า'!AW42</f>
        <v>599.01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4"/>
  <sheetViews>
    <sheetView showGridLines="0" view="pageBreakPreview" zoomScaleNormal="100" zoomScaleSheetLayoutView="100" workbookViewId="0">
      <pane xSplit="5880" ySplit="1740" topLeftCell="AM30" activePane="bottomRight"/>
      <selection sqref="A1:XFD1048576"/>
      <selection pane="topRight" activeCell="BJ1" sqref="BJ1:HY1048576"/>
      <selection pane="bottomLeft" activeCell="A49" sqref="A49:XFD54"/>
      <selection pane="bottomRight" activeCell="BA39" sqref="BA3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5" width="10.77734375" style="4" customWidth="1"/>
    <col min="26" max="26" width="5.21875" style="6" hidden="1" customWidth="1"/>
    <col min="27" max="27" width="6.77734375" style="60" customWidth="1"/>
    <col min="28" max="29" width="10.77734375" style="4" customWidth="1"/>
    <col min="30" max="30" width="5.21875" style="6" hidden="1" customWidth="1"/>
    <col min="31" max="31" width="6.77734375" style="60" customWidth="1"/>
    <col min="32" max="33" width="10.77734375" style="4" customWidth="1"/>
    <col min="34" max="34" width="5.21875" style="6" hidden="1" customWidth="1"/>
    <col min="35" max="35" width="6.77734375" style="60" customWidth="1"/>
    <col min="36" max="37" width="10.77734375" style="4" customWidth="1"/>
    <col min="38" max="38" width="5.21875" style="6" hidden="1" customWidth="1"/>
    <col min="39" max="39" width="6.77734375" style="60" customWidth="1"/>
    <col min="40" max="41" width="10.77734375" style="4" customWidth="1"/>
    <col min="42" max="42" width="5.21875" style="6" hidden="1" customWidth="1"/>
    <col min="43" max="43" width="6.77734375" style="60" customWidth="1"/>
    <col min="44" max="45" width="10.77734375" style="4" customWidth="1"/>
    <col min="46" max="46" width="5.21875" style="6" hidden="1" customWidth="1"/>
    <col min="47" max="47" width="6.77734375" style="60" customWidth="1"/>
    <col min="48" max="49" width="10.77734375" style="4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x14ac:dyDescent="0.55000000000000004">
      <c r="A2" s="11" t="s">
        <v>0</v>
      </c>
      <c r="B2" s="12" t="s">
        <v>1</v>
      </c>
      <c r="C2" s="46" t="s">
        <v>2</v>
      </c>
      <c r="D2" s="44" t="s">
        <v>247</v>
      </c>
      <c r="E2" s="14"/>
      <c r="F2" s="51"/>
      <c r="G2" s="61"/>
      <c r="H2" s="13" t="s">
        <v>248</v>
      </c>
      <c r="I2" s="14"/>
      <c r="J2" s="51"/>
      <c r="K2" s="61"/>
      <c r="L2" s="13" t="s">
        <v>249</v>
      </c>
      <c r="M2" s="14"/>
      <c r="N2" s="51"/>
      <c r="O2" s="61"/>
      <c r="P2" s="16" t="s">
        <v>250</v>
      </c>
      <c r="Q2" s="15"/>
      <c r="R2" s="51"/>
      <c r="S2" s="61"/>
      <c r="T2" s="16" t="s">
        <v>251</v>
      </c>
      <c r="U2" s="15"/>
      <c r="V2" s="51"/>
      <c r="W2" s="61"/>
      <c r="X2" s="13" t="s">
        <v>252</v>
      </c>
      <c r="Y2" s="14"/>
      <c r="Z2" s="51"/>
      <c r="AA2" s="61"/>
      <c r="AB2" s="13" t="s">
        <v>253</v>
      </c>
      <c r="AC2" s="14"/>
      <c r="AD2" s="51"/>
      <c r="AE2" s="61"/>
      <c r="AF2" s="13" t="s">
        <v>254</v>
      </c>
      <c r="AG2" s="14"/>
      <c r="AH2" s="51"/>
      <c r="AI2" s="61"/>
      <c r="AJ2" s="13" t="s">
        <v>255</v>
      </c>
      <c r="AK2" s="14"/>
      <c r="AL2" s="51"/>
      <c r="AM2" s="61"/>
      <c r="AN2" s="13" t="s">
        <v>256</v>
      </c>
      <c r="AO2" s="14"/>
      <c r="AP2" s="51"/>
      <c r="AQ2" s="61"/>
      <c r="AR2" s="13" t="s">
        <v>257</v>
      </c>
      <c r="AS2" s="14"/>
      <c r="AT2" s="51"/>
      <c r="AU2" s="61"/>
      <c r="AV2" s="13" t="s">
        <v>258</v>
      </c>
      <c r="AW2" s="14"/>
      <c r="AX2" s="51"/>
      <c r="AY2" s="61"/>
      <c r="AZ2" s="66" t="s">
        <v>51</v>
      </c>
      <c r="BA2" s="67"/>
      <c r="BB2" s="66" t="s">
        <v>273</v>
      </c>
      <c r="BC2" s="67"/>
      <c r="BD2" s="66" t="s">
        <v>281</v>
      </c>
      <c r="BE2" s="67"/>
      <c r="BF2" s="66" t="s">
        <v>44</v>
      </c>
      <c r="BG2" s="67"/>
    </row>
    <row r="3" spans="1:59" x14ac:dyDescent="0.55000000000000004">
      <c r="A3" s="17"/>
      <c r="B3" s="18"/>
      <c r="C3" s="73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47"/>
      <c r="D4" s="29"/>
      <c r="E4" s="29"/>
      <c r="F4" s="29"/>
      <c r="G4" s="62"/>
      <c r="H4" s="29"/>
      <c r="I4" s="29"/>
      <c r="J4" s="29"/>
      <c r="K4" s="62"/>
      <c r="L4" s="29"/>
      <c r="M4" s="29"/>
      <c r="N4" s="29"/>
      <c r="O4" s="62"/>
      <c r="P4" s="29"/>
      <c r="Q4" s="29"/>
      <c r="R4" s="29"/>
      <c r="S4" s="62"/>
      <c r="T4" s="29"/>
      <c r="U4" s="29"/>
      <c r="V4" s="29"/>
      <c r="W4" s="62"/>
      <c r="X4" s="29"/>
      <c r="Y4" s="29"/>
      <c r="Z4" s="29"/>
      <c r="AA4" s="62"/>
      <c r="AB4" s="29"/>
      <c r="AC4" s="29"/>
      <c r="AD4" s="29"/>
      <c r="AE4" s="62"/>
      <c r="AF4" s="29"/>
      <c r="AG4" s="29"/>
      <c r="AH4" s="29"/>
      <c r="AI4" s="62"/>
      <c r="AJ4" s="29"/>
      <c r="AK4" s="29"/>
      <c r="AL4" s="29"/>
      <c r="AM4" s="62"/>
      <c r="AN4" s="29"/>
      <c r="AO4" s="29"/>
      <c r="AP4" s="29"/>
      <c r="AQ4" s="62"/>
      <c r="AR4" s="29"/>
      <c r="AS4" s="29"/>
      <c r="AT4" s="29"/>
      <c r="AU4" s="62"/>
      <c r="AV4" s="29"/>
      <c r="AW4" s="29"/>
      <c r="AX4" s="29"/>
      <c r="AY4" s="62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48" t="s">
        <v>7</v>
      </c>
      <c r="D5" s="32">
        <v>630066</v>
      </c>
      <c r="E5" s="33">
        <v>3412319.24</v>
      </c>
      <c r="F5" s="43">
        <f>E5-(G5*D5)</f>
        <v>-3.0170800164341927E-3</v>
      </c>
      <c r="G5" s="64">
        <f>ROUND(E5/D5,8)</f>
        <v>5.4158123800000002</v>
      </c>
      <c r="H5" s="34">
        <v>682954</v>
      </c>
      <c r="I5" s="33">
        <v>3806597.15</v>
      </c>
      <c r="J5" s="43">
        <f>I5-(K5*H5)</f>
        <v>1.4972197823226452E-3</v>
      </c>
      <c r="K5" s="64">
        <f>ROUND(I5/H5,8)</f>
        <v>5.5737240699999999</v>
      </c>
      <c r="L5" s="34">
        <v>772571</v>
      </c>
      <c r="M5" s="33">
        <v>4294968.34</v>
      </c>
      <c r="N5" s="43">
        <f>M5-(O5*L5)</f>
        <v>2.1536899730563164E-3</v>
      </c>
      <c r="O5" s="64">
        <f>ROUND(M5/L5,8)</f>
        <v>5.55931861</v>
      </c>
      <c r="P5" s="32">
        <v>663549</v>
      </c>
      <c r="Q5" s="33">
        <v>3724854.24</v>
      </c>
      <c r="R5" s="43">
        <f>Q5-(S5*P5)</f>
        <v>-1.7944499850273132E-3</v>
      </c>
      <c r="S5" s="64">
        <f>ROUND(Q5/P5,8)</f>
        <v>5.61353305</v>
      </c>
      <c r="T5" s="34">
        <v>764182.99</v>
      </c>
      <c r="U5" s="33">
        <v>3769088.35</v>
      </c>
      <c r="V5" s="43">
        <f>U5-(W5*T5)</f>
        <v>-7.7360309660434723E-6</v>
      </c>
      <c r="W5" s="64">
        <f>ROUND(U5/T5,8)</f>
        <v>4.9321803800000001</v>
      </c>
      <c r="X5" s="34">
        <v>781785</v>
      </c>
      <c r="Y5" s="33">
        <v>3921881.82</v>
      </c>
      <c r="Z5" s="43">
        <f>Y5-(AA5*X5)</f>
        <v>1.1670030653476715E-4</v>
      </c>
      <c r="AA5" s="64">
        <f>ROUND(Y5/X5,8)</f>
        <v>5.0165733799999996</v>
      </c>
      <c r="AB5" s="34">
        <v>1123874</v>
      </c>
      <c r="AC5" s="33">
        <v>5577329.1500000004</v>
      </c>
      <c r="AD5" s="43">
        <f>AC5-(AE5*AB5)</f>
        <v>-5.3720790892839432E-3</v>
      </c>
      <c r="AE5" s="64">
        <f>ROUND(AC5/AB5,8)</f>
        <v>4.9625929199999996</v>
      </c>
      <c r="AF5" s="34">
        <v>1063109</v>
      </c>
      <c r="AG5" s="33">
        <v>5236612.45</v>
      </c>
      <c r="AH5" s="43">
        <f>AG5-(AI5*AF5)</f>
        <v>-2.3878999054431915E-3</v>
      </c>
      <c r="AI5" s="64">
        <f>ROUND(AG5/AF5,8)</f>
        <v>4.9257530999999997</v>
      </c>
      <c r="AJ5" s="34">
        <v>1060689</v>
      </c>
      <c r="AK5" s="33">
        <v>4437421.92</v>
      </c>
      <c r="AL5" s="43">
        <f>AK5-(AM5*AJ5)</f>
        <v>1.3457993045449257E-3</v>
      </c>
      <c r="AM5" s="64">
        <f>ROUND(AK5/AJ5,8)</f>
        <v>4.1835278000000002</v>
      </c>
      <c r="AN5" s="34">
        <v>990378</v>
      </c>
      <c r="AO5" s="33">
        <v>4071769.34</v>
      </c>
      <c r="AP5" s="43">
        <f>AO5-(AQ5*AN5)</f>
        <v>3.2118801027536392E-3</v>
      </c>
      <c r="AQ5" s="64">
        <f>ROUND(AO5/AN5,8)</f>
        <v>4.1113285399999997</v>
      </c>
      <c r="AR5" s="34">
        <v>754238</v>
      </c>
      <c r="AS5" s="33">
        <v>3127339.89</v>
      </c>
      <c r="AT5" s="43">
        <f>AS5-(AU5*AR5)</f>
        <v>-2.8791977092623711E-4</v>
      </c>
      <c r="AU5" s="64">
        <f>ROUND(AS5/AR5,8)</f>
        <v>4.1463568400000002</v>
      </c>
      <c r="AV5" s="34">
        <v>825219</v>
      </c>
      <c r="AW5" s="33">
        <v>3337365</v>
      </c>
      <c r="AX5" s="43">
        <f>AW5-(AY5*AV5)</f>
        <v>2.6503498665988445E-3</v>
      </c>
      <c r="AY5" s="64">
        <f>ROUND(AW5/AV5,8)</f>
        <v>4.0442173500000003</v>
      </c>
      <c r="AZ5" s="34">
        <f>AV5+AR5+AN5+AJ5+AF5+AB5+X5+T5+P5+L5+H5+D5</f>
        <v>10112614.99</v>
      </c>
      <c r="BA5" s="34">
        <f>AW5+AS5+AO5+AK5+AG5+AC5+Y5+U5+Q5+M5+I5+E5</f>
        <v>48717546.890000001</v>
      </c>
      <c r="BB5" s="71">
        <f>AJ5+AF5+AB5+X5+T5+P5+L5+H5+D5</f>
        <v>7542779.9900000002</v>
      </c>
      <c r="BC5" s="72">
        <f>AK5+AG5+AC5+Y5+U5+Q5+M5+I5+E5</f>
        <v>38181072.660000004</v>
      </c>
      <c r="BD5" s="71">
        <f>AV5+AR5+AN5</f>
        <v>2569835</v>
      </c>
      <c r="BE5" s="161">
        <f>AW5+AS5+AO5</f>
        <v>10536474.23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47"/>
      <c r="D6" s="29"/>
      <c r="E6" s="29"/>
      <c r="F6" s="29"/>
      <c r="G6" s="62"/>
      <c r="H6" s="29"/>
      <c r="I6" s="29"/>
      <c r="J6" s="29"/>
      <c r="K6" s="62"/>
      <c r="L6" s="29"/>
      <c r="M6" s="29"/>
      <c r="N6" s="29"/>
      <c r="O6" s="62"/>
      <c r="P6" s="29"/>
      <c r="Q6" s="29"/>
      <c r="R6" s="29"/>
      <c r="S6" s="62"/>
      <c r="T6" s="29"/>
      <c r="U6" s="29"/>
      <c r="V6" s="29"/>
      <c r="W6" s="62"/>
      <c r="X6" s="29"/>
      <c r="Y6" s="29"/>
      <c r="Z6" s="29"/>
      <c r="AA6" s="62"/>
      <c r="AB6" s="29"/>
      <c r="AC6" s="29"/>
      <c r="AD6" s="29"/>
      <c r="AE6" s="62"/>
      <c r="AF6" s="29"/>
      <c r="AG6" s="29"/>
      <c r="AH6" s="29"/>
      <c r="AI6" s="62"/>
      <c r="AJ6" s="29"/>
      <c r="AK6" s="29"/>
      <c r="AL6" s="29"/>
      <c r="AM6" s="62"/>
      <c r="AN6" s="29"/>
      <c r="AO6" s="29"/>
      <c r="AP6" s="29"/>
      <c r="AQ6" s="62"/>
      <c r="AR6" s="29"/>
      <c r="AS6" s="29"/>
      <c r="AT6" s="29"/>
      <c r="AU6" s="62"/>
      <c r="AV6" s="29"/>
      <c r="AW6" s="29"/>
      <c r="AX6" s="29"/>
      <c r="AY6" s="62"/>
      <c r="AZ6" s="70"/>
      <c r="BA6" s="70"/>
    </row>
    <row r="7" spans="1:59" x14ac:dyDescent="0.55000000000000004">
      <c r="A7" s="30">
        <v>1</v>
      </c>
      <c r="B7" s="31" t="s">
        <v>8</v>
      </c>
      <c r="C7" s="48" t="s">
        <v>9</v>
      </c>
      <c r="D7" s="32">
        <v>60116</v>
      </c>
      <c r="E7" s="33">
        <v>344395.11</v>
      </c>
      <c r="F7" s="43">
        <f>E7-(G7*D7)</f>
        <v>-1.5784002607688308E-4</v>
      </c>
      <c r="G7" s="64">
        <f>ROUND(E7/D7,8)</f>
        <v>5.7288427400000002</v>
      </c>
      <c r="H7" s="32">
        <v>61284</v>
      </c>
      <c r="I7" s="33">
        <v>350762.86</v>
      </c>
      <c r="J7" s="43">
        <f>I7-(K7*H7)</f>
        <v>-1.8440012354403734E-5</v>
      </c>
      <c r="K7" s="64">
        <f>ROUND(I7/H7,8)</f>
        <v>5.7235634099999997</v>
      </c>
      <c r="L7" s="32">
        <v>64552</v>
      </c>
      <c r="M7" s="33">
        <v>364254.45</v>
      </c>
      <c r="N7" s="43">
        <f>M7-(O7*L7)</f>
        <v>2.933599753305316E-4</v>
      </c>
      <c r="O7" s="64">
        <f>ROUND(M7/L7,8)</f>
        <v>5.6428065700000003</v>
      </c>
      <c r="P7" s="32">
        <v>56496</v>
      </c>
      <c r="Q7" s="33">
        <v>320071.51</v>
      </c>
      <c r="R7" s="43">
        <f>Q7-(S7*P7)</f>
        <v>-1.7071998445317149E-4</v>
      </c>
      <c r="S7" s="64">
        <f>ROUND(Q7/P7,8)</f>
        <v>5.6653835700000004</v>
      </c>
      <c r="T7" s="32">
        <v>60844</v>
      </c>
      <c r="U7" s="33">
        <v>301402.03999999998</v>
      </c>
      <c r="V7" s="43">
        <f>U7-(W7*T7)</f>
        <v>4.6439992729574442E-5</v>
      </c>
      <c r="W7" s="64">
        <f>ROUND(U7/T7,8)</f>
        <v>4.9536854899999998</v>
      </c>
      <c r="X7" s="32">
        <v>60152.01</v>
      </c>
      <c r="Y7" s="33">
        <v>306936.93</v>
      </c>
      <c r="Z7" s="43">
        <f>Y7-(AA7*X7)</f>
        <v>2.1441606804728508E-5</v>
      </c>
      <c r="AA7" s="64">
        <f>ROUND(Y7/X7,8)</f>
        <v>5.1026878399999998</v>
      </c>
      <c r="AB7" s="32">
        <v>69868</v>
      </c>
      <c r="AC7" s="33">
        <v>351381.85</v>
      </c>
      <c r="AD7" s="43">
        <f>AC7-(AE7*AB7)</f>
        <v>3.1947996467351913E-4</v>
      </c>
      <c r="AE7" s="64">
        <f>ROUND(AC7/AB7,8)</f>
        <v>5.0292243900000004</v>
      </c>
      <c r="AF7" s="32">
        <v>68556</v>
      </c>
      <c r="AG7" s="33">
        <v>336116</v>
      </c>
      <c r="AH7" s="43">
        <f>AG7-(AI7*AF7)</f>
        <v>-3.0879996484145522E-4</v>
      </c>
      <c r="AI7" s="64">
        <f>ROUND(AG7/AF7,8)</f>
        <v>4.9027947999999997</v>
      </c>
      <c r="AJ7" s="32">
        <v>63340</v>
      </c>
      <c r="AK7" s="33">
        <v>269442.65000000002</v>
      </c>
      <c r="AL7" s="43">
        <f>AK7-(AM7*AJ7)</f>
        <v>1.010000123642385E-4</v>
      </c>
      <c r="AM7" s="64">
        <f>ROUND(AK7/AJ7,8)</f>
        <v>4.2539098500000003</v>
      </c>
      <c r="AN7" s="32">
        <v>49040</v>
      </c>
      <c r="AO7" s="33">
        <v>210107.16</v>
      </c>
      <c r="AP7" s="43">
        <f>AO7-(AQ7*AN7)</f>
        <v>1.0000000474974513E-4</v>
      </c>
      <c r="AQ7" s="64">
        <f>ROUND(AO7/AN7,8)</f>
        <v>4.2844037500000001</v>
      </c>
      <c r="AR7" s="32">
        <v>52755.99</v>
      </c>
      <c r="AS7" s="33">
        <v>227121.01</v>
      </c>
      <c r="AT7" s="43">
        <f>AS7-(AU7*AR7)</f>
        <v>-1.0997298522852361E-4</v>
      </c>
      <c r="AU7" s="64">
        <f>ROUND(AS7/AR7,8)</f>
        <v>4.3051227000000001</v>
      </c>
      <c r="AV7" s="32">
        <v>51188</v>
      </c>
      <c r="AW7" s="33">
        <v>218610.63</v>
      </c>
      <c r="AX7" s="43">
        <f>AW7-(AY7*AV7)</f>
        <v>9.3840004410594702E-5</v>
      </c>
      <c r="AY7" s="64">
        <f>ROUND(AW7/AV7,8)</f>
        <v>4.2707398200000002</v>
      </c>
      <c r="AZ7" s="34">
        <f>AV7+AR7+AN7+AJ7+AF7+AB7+X7+T7+P7+L7+H7+D7</f>
        <v>718192</v>
      </c>
      <c r="BA7" s="34">
        <f>AW7+AS7+AO7+AK7+AG7+AC7+Y7+U7+Q7+M7+I7+E7</f>
        <v>3600602.2</v>
      </c>
      <c r="BB7" s="71">
        <f>AJ7+AF7+AB7+X7+T7+P7+L7+H7+D7</f>
        <v>565208.01</v>
      </c>
      <c r="BC7" s="72">
        <f>AK7+AG7+AC7+Y7+U7+Q7+M7+I7+E7</f>
        <v>2944763.4</v>
      </c>
      <c r="BD7" s="71">
        <f>AV7+AR7+AN7</f>
        <v>152983.99</v>
      </c>
      <c r="BE7" s="161">
        <f>AW7+AS7+AO7</f>
        <v>655838.80000000005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49"/>
      <c r="D8" s="29"/>
      <c r="E8" s="29"/>
      <c r="F8" s="29"/>
      <c r="G8" s="62"/>
      <c r="H8" s="29"/>
      <c r="I8" s="29"/>
      <c r="J8" s="29"/>
      <c r="K8" s="62"/>
      <c r="L8" s="29"/>
      <c r="M8" s="29"/>
      <c r="N8" s="29"/>
      <c r="O8" s="62"/>
      <c r="P8" s="29"/>
      <c r="Q8" s="29"/>
      <c r="R8" s="29"/>
      <c r="S8" s="62"/>
      <c r="T8" s="29"/>
      <c r="U8" s="29"/>
      <c r="V8" s="29"/>
      <c r="W8" s="62"/>
      <c r="X8" s="29"/>
      <c r="Y8" s="29"/>
      <c r="Z8" s="29"/>
      <c r="AA8" s="62"/>
      <c r="AB8" s="29"/>
      <c r="AC8" s="29"/>
      <c r="AD8" s="29"/>
      <c r="AE8" s="62"/>
      <c r="AF8" s="29"/>
      <c r="AG8" s="29"/>
      <c r="AH8" s="29"/>
      <c r="AI8" s="62"/>
      <c r="AJ8" s="29"/>
      <c r="AK8" s="29"/>
      <c r="AL8" s="29"/>
      <c r="AM8" s="62"/>
      <c r="AN8" s="29"/>
      <c r="AO8" s="29"/>
      <c r="AP8" s="29"/>
      <c r="AQ8" s="62"/>
      <c r="AR8" s="29"/>
      <c r="AS8" s="29"/>
      <c r="AT8" s="29"/>
      <c r="AU8" s="62"/>
      <c r="AV8" s="29"/>
      <c r="AW8" s="29"/>
      <c r="AX8" s="29"/>
      <c r="AY8" s="62"/>
      <c r="AZ8" s="70"/>
      <c r="BA8" s="70"/>
    </row>
    <row r="9" spans="1:59" x14ac:dyDescent="0.55000000000000004">
      <c r="A9" s="30">
        <v>1</v>
      </c>
      <c r="B9" s="31" t="s">
        <v>10</v>
      </c>
      <c r="C9" s="48" t="s">
        <v>69</v>
      </c>
      <c r="D9" s="32">
        <v>7820</v>
      </c>
      <c r="E9" s="33">
        <v>43567.07</v>
      </c>
      <c r="F9" s="43">
        <f>E9-(G9*D9)</f>
        <v>2.2599997464567423E-5</v>
      </c>
      <c r="G9" s="64">
        <f>ROUND(E9/D9,8)</f>
        <v>5.5712365699999999</v>
      </c>
      <c r="H9" s="32">
        <v>8260</v>
      </c>
      <c r="I9" s="33">
        <v>47076.84</v>
      </c>
      <c r="J9" s="43">
        <f>I9-(K9*H9)</f>
        <v>2.2000000171829015E-5</v>
      </c>
      <c r="K9" s="64">
        <f>ROUND(I9/H9,8)</f>
        <v>5.6993752999999998</v>
      </c>
      <c r="L9" s="32">
        <v>8620</v>
      </c>
      <c r="M9" s="33">
        <v>48670.01</v>
      </c>
      <c r="N9" s="43">
        <f>M9-(O9*L9)</f>
        <v>3.300000389572233E-5</v>
      </c>
      <c r="O9" s="64">
        <f>ROUND(M9/L9,8)</f>
        <v>5.6461728500000001</v>
      </c>
      <c r="P9" s="32">
        <v>7700</v>
      </c>
      <c r="Q9" s="33">
        <v>46791.86</v>
      </c>
      <c r="R9" s="43">
        <f>Q9-(S9*P9)</f>
        <v>-3.7999998312443495E-5</v>
      </c>
      <c r="S9" s="64">
        <f>ROUND(Q9/P9,8)</f>
        <v>6.0768649400000001</v>
      </c>
      <c r="T9" s="32">
        <v>8880</v>
      </c>
      <c r="U9" s="33">
        <v>47446.52</v>
      </c>
      <c r="V9" s="43">
        <f>U9-(W9*T9)</f>
        <v>-3.040000592591241E-5</v>
      </c>
      <c r="W9" s="64">
        <f>ROUND(U9/T9,8)</f>
        <v>5.34307658</v>
      </c>
      <c r="X9" s="32">
        <v>9060</v>
      </c>
      <c r="Y9" s="33">
        <v>55710.27</v>
      </c>
      <c r="Z9" s="43">
        <f>Y9-(AA9*X9)</f>
        <v>3.4799995773937553E-5</v>
      </c>
      <c r="AA9" s="64">
        <f>ROUND(Y9/X9,8)</f>
        <v>6.1490364199999998</v>
      </c>
      <c r="AB9" s="32">
        <v>10920</v>
      </c>
      <c r="AC9" s="33">
        <v>58324.44</v>
      </c>
      <c r="AD9" s="43">
        <f>AC9-(AE9*AB9)</f>
        <v>4.4400003389455378E-5</v>
      </c>
      <c r="AE9" s="64">
        <f>ROUND(AC9/AB9,8)</f>
        <v>5.3410659300000001</v>
      </c>
      <c r="AF9" s="32">
        <v>11080</v>
      </c>
      <c r="AG9" s="33">
        <v>58453.84</v>
      </c>
      <c r="AH9" s="43">
        <f>AG9-(AI9*AF9)</f>
        <v>-1.6400008462369442E-5</v>
      </c>
      <c r="AI9" s="64">
        <f>ROUND(AG9/AF9,8)</f>
        <v>5.2756173300000002</v>
      </c>
      <c r="AJ9" s="32">
        <v>10860</v>
      </c>
      <c r="AK9" s="33">
        <v>51031.85</v>
      </c>
      <c r="AL9" s="43">
        <f>AK9-(AM9*AJ9)</f>
        <v>-2.6800007617566735E-5</v>
      </c>
      <c r="AM9" s="64">
        <f>ROUND(AK9/AJ9,8)</f>
        <v>4.6990653800000004</v>
      </c>
      <c r="AN9" s="32">
        <v>11700</v>
      </c>
      <c r="AO9" s="33">
        <v>51535.63</v>
      </c>
      <c r="AP9" s="43">
        <f>AO9-(AQ9*AN9)</f>
        <v>9.9999961093999445E-6</v>
      </c>
      <c r="AQ9" s="64">
        <f>ROUND(AO9/AN9,8)</f>
        <v>4.4047546999999998</v>
      </c>
      <c r="AR9" s="32">
        <v>9920</v>
      </c>
      <c r="AS9" s="33">
        <v>43820.38</v>
      </c>
      <c r="AT9" s="43">
        <f>AS9-(AU9*AR9)</f>
        <v>-3.8400001358240843E-5</v>
      </c>
      <c r="AU9" s="64">
        <f>ROUND(AS9/AR9,8)</f>
        <v>4.41737702</v>
      </c>
      <c r="AV9" s="32">
        <v>10240</v>
      </c>
      <c r="AW9" s="33">
        <v>44706.879999999997</v>
      </c>
      <c r="AX9" s="43">
        <f>AW9-(AY9*AV9)</f>
        <v>0</v>
      </c>
      <c r="AY9" s="64">
        <f>ROUND(AW9/AV9,8)</f>
        <v>4.3659062500000001</v>
      </c>
      <c r="AZ9" s="34">
        <f>AV9+AR9+AN9+AJ9+AF9+AB9+X9+T9+P9+L9+H9+D9</f>
        <v>115060</v>
      </c>
      <c r="BA9" s="34">
        <f>AW9+AS9+AO9+AK9+AG9+AC9+Y9+U9+Q9+M9+I9+E9</f>
        <v>597135.59</v>
      </c>
      <c r="BB9" s="71">
        <f>AJ9+AF9+AB9+X9+T9+P9+L9+H9+D9</f>
        <v>83200</v>
      </c>
      <c r="BC9" s="72">
        <f>AK9+AG9+AC9+Y9+U9+Q9+M9+I9+E9</f>
        <v>457072.7</v>
      </c>
      <c r="BD9" s="71">
        <f>AV9+AR9+AN9</f>
        <v>31860</v>
      </c>
      <c r="BE9" s="161">
        <f>AW9+AS9+AO9</f>
        <v>140062.88999999998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47"/>
      <c r="D10" s="29"/>
      <c r="E10" s="29"/>
      <c r="F10" s="29"/>
      <c r="G10" s="62"/>
      <c r="H10" s="29"/>
      <c r="I10" s="29"/>
      <c r="J10" s="29"/>
      <c r="K10" s="62"/>
      <c r="L10" s="29"/>
      <c r="M10" s="29"/>
      <c r="N10" s="29"/>
      <c r="O10" s="62"/>
      <c r="P10" s="29"/>
      <c r="Q10" s="29"/>
      <c r="R10" s="29"/>
      <c r="S10" s="62"/>
      <c r="T10" s="29"/>
      <c r="U10" s="29"/>
      <c r="V10" s="29"/>
      <c r="W10" s="62"/>
      <c r="X10" s="29"/>
      <c r="Y10" s="29"/>
      <c r="Z10" s="29"/>
      <c r="AA10" s="62"/>
      <c r="AB10" s="29"/>
      <c r="AC10" s="29"/>
      <c r="AD10" s="29"/>
      <c r="AE10" s="62"/>
      <c r="AF10" s="29"/>
      <c r="AG10" s="29"/>
      <c r="AH10" s="29"/>
      <c r="AI10" s="62"/>
      <c r="AJ10" s="29"/>
      <c r="AK10" s="29"/>
      <c r="AL10" s="29"/>
      <c r="AM10" s="62"/>
      <c r="AN10" s="29"/>
      <c r="AO10" s="29"/>
      <c r="AP10" s="29"/>
      <c r="AQ10" s="62"/>
      <c r="AR10" s="29"/>
      <c r="AS10" s="29"/>
      <c r="AT10" s="29"/>
      <c r="AU10" s="62"/>
      <c r="AV10" s="29"/>
      <c r="AW10" s="29"/>
      <c r="AX10" s="29"/>
      <c r="AY10" s="62"/>
      <c r="AZ10" s="70"/>
      <c r="BA10" s="70"/>
    </row>
    <row r="11" spans="1:59" x14ac:dyDescent="0.55000000000000004">
      <c r="A11" s="30">
        <v>1</v>
      </c>
      <c r="B11" s="31" t="s">
        <v>14</v>
      </c>
      <c r="C11" s="48" t="s">
        <v>15</v>
      </c>
      <c r="D11" s="32">
        <v>1193.49</v>
      </c>
      <c r="E11" s="33">
        <v>7303.88</v>
      </c>
      <c r="F11" s="43">
        <f>E11-(G11*D11)</f>
        <v>-7.3599949246272445E-7</v>
      </c>
      <c r="G11" s="64">
        <f>ROUND(E11/D11,8)</f>
        <v>6.1197663999999996</v>
      </c>
      <c r="H11" s="34">
        <v>1159.5</v>
      </c>
      <c r="I11" s="33">
        <v>7105.39</v>
      </c>
      <c r="J11" s="43">
        <f>I11-(K11*H11)</f>
        <v>-4.0099994293996133E-6</v>
      </c>
      <c r="K11" s="64">
        <f>ROUND(I11/H11,8)</f>
        <v>6.1279775799999996</v>
      </c>
      <c r="L11" s="34">
        <v>768.5</v>
      </c>
      <c r="M11" s="33">
        <v>4822.01</v>
      </c>
      <c r="N11" s="43">
        <f>M11-(O11*L11)</f>
        <v>-3.7250001696520485E-6</v>
      </c>
      <c r="O11" s="64">
        <f>ROUND(M11/L11,8)</f>
        <v>6.2745738500000003</v>
      </c>
      <c r="P11" s="32">
        <v>703.01</v>
      </c>
      <c r="Q11" s="33">
        <v>4439.57</v>
      </c>
      <c r="R11" s="43">
        <f>Q11-(S11*P11)</f>
        <v>-8.1980033428408206E-7</v>
      </c>
      <c r="S11" s="64">
        <f>ROUND(Q11/P11,8)</f>
        <v>6.3150879800000004</v>
      </c>
      <c r="T11" s="32">
        <v>809.51</v>
      </c>
      <c r="U11" s="33">
        <v>4509.49</v>
      </c>
      <c r="V11" s="43">
        <f>U11-(W11*T11)</f>
        <v>-6.649997885688208E-7</v>
      </c>
      <c r="W11" s="64">
        <f>ROUND(U11/T11,8)</f>
        <v>5.5706414999999998</v>
      </c>
      <c r="X11" s="32">
        <v>2201</v>
      </c>
      <c r="Y11" s="33">
        <v>11686.71</v>
      </c>
      <c r="Z11" s="43">
        <f>Y11-(AA11*X11)</f>
        <v>-7.3999999585794285E-6</v>
      </c>
      <c r="AA11" s="64">
        <f>ROUND(Y11/X11,8)</f>
        <v>5.3097273999999999</v>
      </c>
      <c r="AB11" s="34">
        <v>2576</v>
      </c>
      <c r="AC11" s="33">
        <v>13620.94</v>
      </c>
      <c r="AD11" s="43">
        <f>AC11-(AE11*AB11)</f>
        <v>-6.2400013121077791E-6</v>
      </c>
      <c r="AE11" s="64">
        <f>ROUND(AC11/AB11,8)</f>
        <v>5.2876319900000004</v>
      </c>
      <c r="AF11" s="34">
        <v>1962.5</v>
      </c>
      <c r="AG11" s="33">
        <v>10456.540000000001</v>
      </c>
      <c r="AH11" s="43">
        <f>AG11-(AI11*AF11)</f>
        <v>-3.1249983294401318E-6</v>
      </c>
      <c r="AI11" s="64">
        <f>ROUND(AG11/AF11,8)</f>
        <v>5.3281732499999999</v>
      </c>
      <c r="AJ11" s="34">
        <v>2125.5</v>
      </c>
      <c r="AK11" s="33">
        <v>9689.14</v>
      </c>
      <c r="AL11" s="43">
        <f>AK11-(AM11*AJ11)</f>
        <v>1.1499996617203578E-6</v>
      </c>
      <c r="AM11" s="64">
        <f>ROUND(AK11/AJ11,8)</f>
        <v>4.5585227000000001</v>
      </c>
      <c r="AN11" s="34">
        <v>3286.99</v>
      </c>
      <c r="AO11" s="33">
        <v>14801.26</v>
      </c>
      <c r="AP11" s="43">
        <f>AO11-(AQ11*AN11)</f>
        <v>7.4397030402906239E-6</v>
      </c>
      <c r="AQ11" s="64">
        <f>ROUND(AO11/AN11,8)</f>
        <v>4.5029829699999997</v>
      </c>
      <c r="AR11" s="34">
        <v>2976.5</v>
      </c>
      <c r="AS11" s="33">
        <v>13434.7</v>
      </c>
      <c r="AT11" s="43">
        <f>AS11-(AU11*AR11)</f>
        <v>-9.934999980032444E-6</v>
      </c>
      <c r="AU11" s="64">
        <f>ROUND(AS11/AR11,8)</f>
        <v>4.5135897900000002</v>
      </c>
      <c r="AV11" s="34">
        <v>2326</v>
      </c>
      <c r="AW11" s="33">
        <v>10571.61</v>
      </c>
      <c r="AX11" s="43">
        <f>AW11-(AY11*AV11)</f>
        <v>1.0800000382005237E-5</v>
      </c>
      <c r="AY11" s="64">
        <f>ROUND(AW11/AV11,8)</f>
        <v>4.5449742000000004</v>
      </c>
      <c r="AZ11" s="34">
        <f>AV11+AR11+AN11+AJ11+AF11+AB11+X11+T11+P11+L11+H11+D11</f>
        <v>22088.499999999996</v>
      </c>
      <c r="BA11" s="34">
        <f>AW11+AS11+AO11+AK11+AG11+AC11+Y11+U11+Q11+M11+I11+E11</f>
        <v>112441.23999999999</v>
      </c>
      <c r="BB11" s="71">
        <f>AJ11+AF11+AB11+X11+T11+P11+L11+H11+D11</f>
        <v>13499.01</v>
      </c>
      <c r="BC11" s="72">
        <f>AK11+AG11+AC11+Y11+U11+Q11+M11+I11+E11</f>
        <v>73633.670000000013</v>
      </c>
      <c r="BD11" s="71">
        <f>AV11+AR11+AN11</f>
        <v>8589.49</v>
      </c>
      <c r="BE11" s="161">
        <f>AW11+AS11+AO11</f>
        <v>38807.57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47"/>
      <c r="D12" s="29"/>
      <c r="E12" s="29"/>
      <c r="F12" s="29"/>
      <c r="G12" s="62"/>
      <c r="H12" s="29"/>
      <c r="I12" s="24"/>
      <c r="J12" s="29"/>
      <c r="K12" s="62"/>
      <c r="L12" s="29"/>
      <c r="M12" s="29"/>
      <c r="N12" s="29"/>
      <c r="O12" s="62"/>
      <c r="P12" s="29"/>
      <c r="Q12" s="29"/>
      <c r="R12" s="29"/>
      <c r="S12" s="62"/>
      <c r="T12" s="29"/>
      <c r="U12" s="29"/>
      <c r="V12" s="29"/>
      <c r="W12" s="62"/>
      <c r="X12" s="29"/>
      <c r="Y12" s="29"/>
      <c r="Z12" s="29"/>
      <c r="AA12" s="62"/>
      <c r="AB12" s="29"/>
      <c r="AC12" s="29"/>
      <c r="AD12" s="29"/>
      <c r="AE12" s="62"/>
      <c r="AF12" s="29"/>
      <c r="AG12" s="29"/>
      <c r="AH12" s="29"/>
      <c r="AI12" s="62"/>
      <c r="AJ12" s="29"/>
      <c r="AK12" s="29"/>
      <c r="AL12" s="29"/>
      <c r="AM12" s="62"/>
      <c r="AN12" s="29"/>
      <c r="AO12" s="29"/>
      <c r="AP12" s="29"/>
      <c r="AQ12" s="62"/>
      <c r="AR12" s="29"/>
      <c r="AS12" s="29"/>
      <c r="AT12" s="29"/>
      <c r="AU12" s="62"/>
      <c r="AV12" s="29"/>
      <c r="AW12" s="29"/>
      <c r="AX12" s="29"/>
      <c r="AY12" s="62"/>
      <c r="AZ12" s="70"/>
      <c r="BA12" s="70"/>
    </row>
    <row r="13" spans="1:59" x14ac:dyDescent="0.55000000000000004">
      <c r="A13" s="23">
        <v>1</v>
      </c>
      <c r="B13" s="38" t="s">
        <v>66</v>
      </c>
      <c r="C13" s="50" t="s">
        <v>85</v>
      </c>
      <c r="D13" s="24">
        <v>40595.449999999997</v>
      </c>
      <c r="E13" s="25">
        <v>229358.62</v>
      </c>
      <c r="F13" s="43">
        <f>E13-(G13*D13)</f>
        <v>-9.7771466244012117E-5</v>
      </c>
      <c r="G13" s="63">
        <f>ROUND(E13/D13,8)</f>
        <v>5.6498602699999996</v>
      </c>
      <c r="H13" s="24">
        <v>42199.519999999997</v>
      </c>
      <c r="I13" s="25">
        <v>238311.87</v>
      </c>
      <c r="J13" s="43">
        <f>I13-(K13*H13)</f>
        <v>-2.0282401237636805E-4</v>
      </c>
      <c r="K13" s="63">
        <f>ROUND(I13/H13,8)</f>
        <v>5.6472649500000003</v>
      </c>
      <c r="L13" s="24">
        <v>50608.38</v>
      </c>
      <c r="M13" s="25">
        <v>286334.89</v>
      </c>
      <c r="N13" s="43">
        <f>M13-(O13*L13)</f>
        <v>4.7536450438201427E-6</v>
      </c>
      <c r="O13" s="63">
        <f>ROUND(M13/L13,8)</f>
        <v>5.6578552799999997</v>
      </c>
      <c r="P13" s="24">
        <v>57082.01</v>
      </c>
      <c r="Q13" s="25">
        <v>318797.57</v>
      </c>
      <c r="R13" s="43">
        <f>Q13-(S13*P13)</f>
        <v>4.8515794333070517E-5</v>
      </c>
      <c r="S13" s="63">
        <f>ROUND(Q13/P13,8)</f>
        <v>5.58490442</v>
      </c>
      <c r="T13" s="24">
        <v>49264.36</v>
      </c>
      <c r="U13" s="25">
        <v>246476.43</v>
      </c>
      <c r="V13" s="43">
        <f>U13-(W13*T13)</f>
        <v>1.2119213351979852E-5</v>
      </c>
      <c r="W13" s="63">
        <f>ROUND(U13/T13,8)</f>
        <v>5.0031387799999996</v>
      </c>
      <c r="X13" s="24">
        <v>39304.81</v>
      </c>
      <c r="Y13" s="25">
        <v>200351.07</v>
      </c>
      <c r="Z13" s="43">
        <f>Y13-(AA13*X13)</f>
        <v>-1.2778129894286394E-4</v>
      </c>
      <c r="AA13" s="63">
        <f>ROUND(Y13/X13,8)</f>
        <v>5.0973677300000002</v>
      </c>
      <c r="AB13" s="24">
        <v>44057.599999999999</v>
      </c>
      <c r="AC13" s="25">
        <v>220238.7</v>
      </c>
      <c r="AD13" s="43">
        <f>AC13-(AE13*AB13)</f>
        <v>1.3824028428643942E-5</v>
      </c>
      <c r="AE13" s="63">
        <f>ROUND(AC13/AB13,8)</f>
        <v>4.9988810099999998</v>
      </c>
      <c r="AF13" s="24">
        <v>39296.65</v>
      </c>
      <c r="AG13" s="25">
        <v>195767.87</v>
      </c>
      <c r="AH13" s="43">
        <f>AG13-(AI13*AF13)</f>
        <v>1.8755646306090057E-4</v>
      </c>
      <c r="AI13" s="63">
        <f>ROUND(AG13/AF13,8)</f>
        <v>4.9817953900000003</v>
      </c>
      <c r="AJ13" s="24">
        <v>39557.870000000003</v>
      </c>
      <c r="AK13" s="25">
        <v>166134.26</v>
      </c>
      <c r="AL13" s="43">
        <f>AK13-(AM13*AJ13)</f>
        <v>1.10079679870978E-4</v>
      </c>
      <c r="AM13" s="63">
        <f>ROUND(AK13/AJ13,8)</f>
        <v>4.1997776900000003</v>
      </c>
      <c r="AN13" s="24">
        <v>39059.01</v>
      </c>
      <c r="AO13" s="25">
        <v>160849.29</v>
      </c>
      <c r="AP13" s="43">
        <f>AO13-(AQ13*AN13)</f>
        <v>9.3652488430961967E-5</v>
      </c>
      <c r="AQ13" s="63">
        <f>ROUND(AO13/AN13,8)</f>
        <v>4.1181097500000003</v>
      </c>
      <c r="AR13" s="24">
        <v>36563.480000000003</v>
      </c>
      <c r="AS13" s="25">
        <v>153940.41</v>
      </c>
      <c r="AT13" s="43">
        <f>AS13-(AU13*AR13)</f>
        <v>5.9437996242195368E-5</v>
      </c>
      <c r="AU13" s="63">
        <f>ROUND(AS13/AR13,8)</f>
        <v>4.21022315</v>
      </c>
      <c r="AV13" s="24">
        <v>32398.76</v>
      </c>
      <c r="AW13" s="25">
        <v>133319.39000000001</v>
      </c>
      <c r="AX13" s="43">
        <f>AW13-(AY13*AV13)</f>
        <v>1.143028202932328E-4</v>
      </c>
      <c r="AY13" s="63">
        <f>ROUND(AW13/AV13,8)</f>
        <v>4.1149534699999997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50" t="s">
        <v>12</v>
      </c>
      <c r="D14" s="24">
        <v>778</v>
      </c>
      <c r="E14" s="25">
        <v>4764.3900000000003</v>
      </c>
      <c r="F14" s="43">
        <f>E14-(G14*D14)</f>
        <v>1.2000000424450263E-6</v>
      </c>
      <c r="G14" s="63">
        <f>ROUND(E14/D14,8)</f>
        <v>6.1238945999999999</v>
      </c>
      <c r="H14" s="24">
        <v>827</v>
      </c>
      <c r="I14" s="25">
        <v>5077.43</v>
      </c>
      <c r="J14" s="43">
        <f>I14-(K14*H14)</f>
        <v>2.9400007406366058E-6</v>
      </c>
      <c r="K14" s="63">
        <f>ROUND(I14/H14,8)</f>
        <v>6.1395767799999996</v>
      </c>
      <c r="L14" s="24">
        <v>901</v>
      </c>
      <c r="M14" s="25">
        <v>5550.21</v>
      </c>
      <c r="N14" s="43">
        <f>M14-(O14*L14)</f>
        <v>3.5099992601317354E-6</v>
      </c>
      <c r="O14" s="63">
        <f>ROUND(M14/L14,8)</f>
        <v>6.1600554900000004</v>
      </c>
      <c r="P14" s="24">
        <v>965</v>
      </c>
      <c r="Q14" s="25">
        <v>5959.11</v>
      </c>
      <c r="R14" s="43">
        <f>Q14-(S14*P14)</f>
        <v>3.1999989005271345E-6</v>
      </c>
      <c r="S14" s="63">
        <f>ROUND(Q14/P14,8)</f>
        <v>6.1752435200000004</v>
      </c>
      <c r="T14" s="24">
        <v>778</v>
      </c>
      <c r="U14" s="25">
        <v>4233.8599999999997</v>
      </c>
      <c r="V14" s="43">
        <f>U14-(W14*T14)</f>
        <v>3.4599997889017686E-6</v>
      </c>
      <c r="W14" s="63">
        <f>ROUND(U14/T14,8)</f>
        <v>5.44197943</v>
      </c>
      <c r="X14" s="24">
        <v>647</v>
      </c>
      <c r="Y14" s="25">
        <v>3486.24</v>
      </c>
      <c r="Z14" s="43">
        <f>Y14-(AA14*X14)</f>
        <v>8.9999957708641887E-7</v>
      </c>
      <c r="AA14" s="63">
        <f>ROUND(Y14/X14,8)</f>
        <v>5.3883153000000004</v>
      </c>
      <c r="AB14" s="24">
        <v>873</v>
      </c>
      <c r="AC14" s="25">
        <v>4776.0200000000004</v>
      </c>
      <c r="AD14" s="43">
        <f>AC14-(AE14*AB14)</f>
        <v>-2.1699988792533986E-6</v>
      </c>
      <c r="AE14" s="63">
        <f>ROUND(AC14/AB14,8)</f>
        <v>5.4708132899999997</v>
      </c>
      <c r="AF14" s="24">
        <v>853</v>
      </c>
      <c r="AG14" s="25">
        <v>4661.87</v>
      </c>
      <c r="AH14" s="43">
        <f>AG14-(AI14*AF14)</f>
        <v>4.1900002543115988E-6</v>
      </c>
      <c r="AI14" s="63">
        <f>ROUND(AG14/AF14,8)</f>
        <v>5.46526377</v>
      </c>
      <c r="AJ14" s="24">
        <v>649</v>
      </c>
      <c r="AK14" s="25">
        <v>3328.92</v>
      </c>
      <c r="AL14" s="43">
        <f>AK14-(AM14*AJ14)</f>
        <v>-2.8700001166725997E-6</v>
      </c>
      <c r="AM14" s="63">
        <f>ROUND(AK14/AJ14,8)</f>
        <v>5.1293066300000003</v>
      </c>
      <c r="AN14" s="24">
        <v>769</v>
      </c>
      <c r="AO14" s="25">
        <v>3600.67</v>
      </c>
      <c r="AP14" s="43">
        <f>AO14-(AQ14*AN14)</f>
        <v>2.0799998310394585E-6</v>
      </c>
      <c r="AQ14" s="63">
        <f>ROUND(AO14/AN14,8)</f>
        <v>4.6822756800000001</v>
      </c>
      <c r="AR14" s="24">
        <v>746</v>
      </c>
      <c r="AS14" s="25">
        <v>3486.81</v>
      </c>
      <c r="AT14" s="43">
        <f>AS14-(AU14*AR14)</f>
        <v>2.1599998945021071E-6</v>
      </c>
      <c r="AU14" s="63">
        <f>ROUND(AS14/AR14,8)</f>
        <v>4.6740080400000004</v>
      </c>
      <c r="AV14" s="24">
        <v>664</v>
      </c>
      <c r="AW14" s="25">
        <v>3080.87</v>
      </c>
      <c r="AX14" s="43">
        <f>AW14-(AY14*AV14)</f>
        <v>-1.440000232832972E-6</v>
      </c>
      <c r="AY14" s="63">
        <f>ROUND(AW14/AV14,8)</f>
        <v>4.6398644600000001</v>
      </c>
      <c r="AZ14" s="70"/>
      <c r="BA14" s="70"/>
    </row>
    <row r="15" spans="1:59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35.619999999999997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43" t="s">
        <v>284</v>
      </c>
      <c r="D16" s="344">
        <v>0</v>
      </c>
      <c r="E16" s="345">
        <v>0</v>
      </c>
      <c r="F16" s="346" t="e">
        <f>E16-(G16*D16)</f>
        <v>#VALUE!</v>
      </c>
      <c r="G16" s="347" t="s">
        <v>42</v>
      </c>
      <c r="H16" s="344">
        <v>0</v>
      </c>
      <c r="I16" s="345">
        <v>0</v>
      </c>
      <c r="J16" s="346" t="e">
        <f>I16-(K16*H16)</f>
        <v>#VALUE!</v>
      </c>
      <c r="K16" s="347" t="s">
        <v>42</v>
      </c>
      <c r="L16" s="344">
        <v>0</v>
      </c>
      <c r="M16" s="345">
        <v>0</v>
      </c>
      <c r="N16" s="346" t="e">
        <f>M16-(O16*L16)</f>
        <v>#VALUE!</v>
      </c>
      <c r="O16" s="347" t="s">
        <v>42</v>
      </c>
      <c r="P16" s="344">
        <v>0</v>
      </c>
      <c r="Q16" s="345">
        <v>0</v>
      </c>
      <c r="R16" s="346" t="e">
        <f>Q16-(S16*P16)</f>
        <v>#VALUE!</v>
      </c>
      <c r="S16" s="347" t="s">
        <v>42</v>
      </c>
      <c r="T16" s="344">
        <v>0</v>
      </c>
      <c r="U16" s="345">
        <v>0</v>
      </c>
      <c r="V16" s="346" t="e">
        <f>U16-(W16*T16)</f>
        <v>#VALUE!</v>
      </c>
      <c r="W16" s="347" t="s">
        <v>42</v>
      </c>
      <c r="X16" s="344">
        <v>0</v>
      </c>
      <c r="Y16" s="345">
        <v>0</v>
      </c>
      <c r="Z16" s="346" t="e">
        <f>Y16-(AA16*X16)</f>
        <v>#VALUE!</v>
      </c>
      <c r="AA16" s="347" t="s">
        <v>42</v>
      </c>
      <c r="AB16" s="344">
        <v>7082.7</v>
      </c>
      <c r="AC16" s="345">
        <v>36866.199999999997</v>
      </c>
      <c r="AD16" s="346">
        <f>AC16-(AE16*AB16)</f>
        <v>-1.6580001101829112E-5</v>
      </c>
      <c r="AE16" s="347">
        <f>ROUND(AC16/AB16,8)</f>
        <v>5.2051053999999999</v>
      </c>
      <c r="AF16" s="344">
        <v>6963</v>
      </c>
      <c r="AG16" s="345">
        <v>36248.800000000003</v>
      </c>
      <c r="AH16" s="346">
        <f>AG16-(AI16*AF16)</f>
        <v>-1.3699973351322114E-6</v>
      </c>
      <c r="AI16" s="347">
        <f>ROUND(AG16/AF16,8)</f>
        <v>5.2059169900000004</v>
      </c>
      <c r="AJ16" s="344">
        <v>7590.6</v>
      </c>
      <c r="AK16" s="345">
        <v>33742.89</v>
      </c>
      <c r="AL16" s="346">
        <f>AK16-(AM16*AJ16)</f>
        <v>-2.9789996915496886E-5</v>
      </c>
      <c r="AM16" s="347">
        <f>ROUND(AK16/AJ16,8)</f>
        <v>4.4453521499999997</v>
      </c>
      <c r="AN16" s="344">
        <v>8165.1</v>
      </c>
      <c r="AO16" s="345">
        <v>36271.47</v>
      </c>
      <c r="AP16" s="346">
        <f>AO16-(AQ16*AN16)</f>
        <v>-1.7867998394649476E-5</v>
      </c>
      <c r="AQ16" s="347">
        <f>ROUND(AO16/AN16,8)</f>
        <v>4.4422566799999998</v>
      </c>
      <c r="AR16" s="344">
        <v>6808.5</v>
      </c>
      <c r="AS16" s="345">
        <v>30300.61</v>
      </c>
      <c r="AT16" s="346">
        <f>AS16-(AU16*AR16)</f>
        <v>-1.692500154604204E-5</v>
      </c>
      <c r="AU16" s="347">
        <f>ROUND(AS16/AR16,8)</f>
        <v>4.4504090500000002</v>
      </c>
      <c r="AV16" s="344">
        <v>6675</v>
      </c>
      <c r="AW16" s="345">
        <v>29713.03</v>
      </c>
      <c r="AX16" s="346">
        <f>AW16-(AY16*AV16)</f>
        <v>1.4499997632810846E-5</v>
      </c>
      <c r="AY16" s="347">
        <f>ROUND(AW16/AV16,8)</f>
        <v>4.4513902600000002</v>
      </c>
      <c r="AZ16" s="70"/>
      <c r="BA16" s="70"/>
    </row>
    <row r="17" spans="1:59" x14ac:dyDescent="0.55000000000000004">
      <c r="A17" s="26" t="s">
        <v>5</v>
      </c>
      <c r="B17" s="27"/>
      <c r="C17" s="39"/>
      <c r="D17" s="32">
        <f>SUM(D13:D16)</f>
        <v>41373.449999999997</v>
      </c>
      <c r="E17" s="33">
        <f>SUM(E13:E16)</f>
        <v>234158.63</v>
      </c>
      <c r="F17" s="43"/>
      <c r="G17" s="64" t="s">
        <v>42</v>
      </c>
      <c r="H17" s="32">
        <f>SUM(H13:H16)</f>
        <v>43026.52</v>
      </c>
      <c r="I17" s="33">
        <f>SUM(I13:I16)</f>
        <v>243424.91999999998</v>
      </c>
      <c r="J17" s="43"/>
      <c r="K17" s="64" t="s">
        <v>42</v>
      </c>
      <c r="L17" s="32">
        <f>SUM(L13:L16)</f>
        <v>51509.38</v>
      </c>
      <c r="M17" s="33">
        <f>SUM(M13:M16)</f>
        <v>291920.72000000003</v>
      </c>
      <c r="N17" s="43"/>
      <c r="O17" s="64" t="s">
        <v>42</v>
      </c>
      <c r="P17" s="32">
        <f>SUM(P13:P16)</f>
        <v>58047.01</v>
      </c>
      <c r="Q17" s="33">
        <f>SUM(Q13:Q16)</f>
        <v>324792.3</v>
      </c>
      <c r="R17" s="43"/>
      <c r="S17" s="64" t="s">
        <v>42</v>
      </c>
      <c r="T17" s="32">
        <f>SUM(T13:T16)</f>
        <v>50042.36</v>
      </c>
      <c r="U17" s="33">
        <f>SUM(U13:U16)</f>
        <v>250745.90999999997</v>
      </c>
      <c r="V17" s="43"/>
      <c r="W17" s="64" t="s">
        <v>42</v>
      </c>
      <c r="X17" s="32">
        <f>SUM(X13:X16)</f>
        <v>39951.81</v>
      </c>
      <c r="Y17" s="33">
        <f>SUM(Y13:Y16)</f>
        <v>203872.93</v>
      </c>
      <c r="Z17" s="43"/>
      <c r="AA17" s="64" t="s">
        <v>42</v>
      </c>
      <c r="AB17" s="32">
        <f>SUM(AB13:AB16)</f>
        <v>52013.299999999996</v>
      </c>
      <c r="AC17" s="33">
        <f>SUM(AC13:AC16)</f>
        <v>261916.53999999998</v>
      </c>
      <c r="AD17" s="43"/>
      <c r="AE17" s="64" t="s">
        <v>42</v>
      </c>
      <c r="AF17" s="32">
        <f>SUM(AF13:AF16)</f>
        <v>47112.65</v>
      </c>
      <c r="AG17" s="33">
        <f>SUM(AG13:AG16)</f>
        <v>236714.15999999997</v>
      </c>
      <c r="AH17" s="43"/>
      <c r="AI17" s="64" t="s">
        <v>42</v>
      </c>
      <c r="AJ17" s="32">
        <f>SUM(AJ13:AJ16)</f>
        <v>47797.47</v>
      </c>
      <c r="AK17" s="33">
        <f>SUM(AK13:AK16)</f>
        <v>203241.69</v>
      </c>
      <c r="AL17" s="43"/>
      <c r="AM17" s="64" t="s">
        <v>42</v>
      </c>
      <c r="AN17" s="32">
        <f>SUM(AN13:AN16)</f>
        <v>47993.11</v>
      </c>
      <c r="AO17" s="33">
        <f>SUM(AO13:AO16)</f>
        <v>200757.05000000002</v>
      </c>
      <c r="AP17" s="43"/>
      <c r="AQ17" s="64" t="s">
        <v>42</v>
      </c>
      <c r="AR17" s="32">
        <f>SUM(AR13:AR16)</f>
        <v>44117.98</v>
      </c>
      <c r="AS17" s="33">
        <f>SUM(AS13:AS16)</f>
        <v>187763.45</v>
      </c>
      <c r="AT17" s="43"/>
      <c r="AU17" s="64" t="s">
        <v>42</v>
      </c>
      <c r="AV17" s="32">
        <f>SUM(AV13:AV16)</f>
        <v>39737.759999999995</v>
      </c>
      <c r="AW17" s="33">
        <f>SUM(AW13:AW16)</f>
        <v>166148.91</v>
      </c>
      <c r="AX17" s="43"/>
      <c r="AY17" s="64" t="s">
        <v>42</v>
      </c>
      <c r="AZ17" s="34">
        <f>AV17+AR17+AN17+AJ17+AF17+AB17+X17+T17+P17+L17+H17+D17</f>
        <v>562722.79999999993</v>
      </c>
      <c r="BA17" s="34">
        <f>AW17+AS17+AO17+AK17+AG17+AC17+Y17+U17+Q17+M17+I17+E17</f>
        <v>2805457.21</v>
      </c>
      <c r="BB17" s="71">
        <f>AJ17+AF17+AB17+X17+T17+P17+L17+H17+D17</f>
        <v>430873.95</v>
      </c>
      <c r="BC17" s="72">
        <f>AK17+AG17+AC17+Y17+U17+Q17+M17+I17+E17</f>
        <v>2250787.7999999998</v>
      </c>
      <c r="BD17" s="71">
        <f>AV17+AR17+AN17</f>
        <v>131848.84999999998</v>
      </c>
      <c r="BE17" s="161">
        <f>AW17+AS17+AO17</f>
        <v>554669.41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47"/>
      <c r="D18" s="29"/>
      <c r="E18" s="29"/>
      <c r="F18" s="29"/>
      <c r="G18" s="62"/>
      <c r="H18" s="29"/>
      <c r="I18" s="29"/>
      <c r="J18" s="29"/>
      <c r="K18" s="62"/>
      <c r="L18" s="29"/>
      <c r="M18" s="29"/>
      <c r="N18" s="29"/>
      <c r="O18" s="62"/>
      <c r="P18" s="29"/>
      <c r="Q18" s="29"/>
      <c r="R18" s="29"/>
      <c r="S18" s="62"/>
      <c r="T18" s="29"/>
      <c r="U18" s="29"/>
      <c r="V18" s="29"/>
      <c r="W18" s="62"/>
      <c r="X18" s="29"/>
      <c r="Y18" s="29"/>
      <c r="Z18" s="29"/>
      <c r="AA18" s="62"/>
      <c r="AB18" s="29"/>
      <c r="AC18" s="29"/>
      <c r="AD18" s="29"/>
      <c r="AE18" s="62"/>
      <c r="AF18" s="29"/>
      <c r="AG18" s="29"/>
      <c r="AH18" s="29"/>
      <c r="AI18" s="62"/>
      <c r="AJ18" s="29"/>
      <c r="AK18" s="29"/>
      <c r="AL18" s="29"/>
      <c r="AM18" s="62"/>
      <c r="AN18" s="29"/>
      <c r="AO18" s="29"/>
      <c r="AP18" s="29"/>
      <c r="AQ18" s="62"/>
      <c r="AR18" s="29"/>
      <c r="AS18" s="29"/>
      <c r="AT18" s="29"/>
      <c r="AU18" s="62"/>
      <c r="AV18" s="29"/>
      <c r="AW18" s="29"/>
      <c r="AX18" s="29"/>
      <c r="AY18" s="62"/>
      <c r="AZ18" s="70"/>
      <c r="BA18" s="70"/>
    </row>
    <row r="19" spans="1:59" x14ac:dyDescent="0.55000000000000004">
      <c r="A19" s="23">
        <v>1</v>
      </c>
      <c r="B19" s="38" t="s">
        <v>83</v>
      </c>
      <c r="C19" s="50" t="s">
        <v>71</v>
      </c>
      <c r="D19" s="24">
        <v>7280</v>
      </c>
      <c r="E19" s="25">
        <v>42848.480000000003</v>
      </c>
      <c r="F19" s="43">
        <f>E19-(G19*D19)</f>
        <v>-1.5999976312741637E-6</v>
      </c>
      <c r="G19" s="63">
        <f>ROUND(E19/D19,8)</f>
        <v>5.88578022</v>
      </c>
      <c r="H19" s="24">
        <v>6044</v>
      </c>
      <c r="I19" s="25">
        <v>35630.120000000003</v>
      </c>
      <c r="J19" s="43">
        <f>I19-(K19*H19)</f>
        <v>-2.7359994419384748E-5</v>
      </c>
      <c r="K19" s="63">
        <f>ROUND(I19/H19,8)</f>
        <v>5.8951224399999997</v>
      </c>
      <c r="L19" s="24">
        <v>6768</v>
      </c>
      <c r="M19" s="25">
        <v>39858.17</v>
      </c>
      <c r="N19" s="43">
        <f>M19-(O19*L19)</f>
        <v>-3.1359995773527771E-5</v>
      </c>
      <c r="O19" s="63">
        <f>ROUND(M19/L19,8)</f>
        <v>5.8892095199999996</v>
      </c>
      <c r="P19" s="24">
        <v>9944</v>
      </c>
      <c r="Q19" s="25">
        <v>58405.52</v>
      </c>
      <c r="R19" s="43">
        <f>Q19-(S19*P19)</f>
        <v>2.3679996957071126E-5</v>
      </c>
      <c r="S19" s="63">
        <f>ROUND(Q19/P19,8)</f>
        <v>5.87344328</v>
      </c>
      <c r="T19" s="24">
        <v>9616</v>
      </c>
      <c r="U19" s="25">
        <v>49932.79</v>
      </c>
      <c r="V19" s="43">
        <f>U19-(W19*T19)</f>
        <v>-1.3279997801873833E-5</v>
      </c>
      <c r="W19" s="63">
        <f>ROUND(U19/T19,8)</f>
        <v>5.19267783</v>
      </c>
      <c r="X19" s="24">
        <v>8424</v>
      </c>
      <c r="Y19" s="25">
        <v>43784.54</v>
      </c>
      <c r="Z19" s="43">
        <f>Y19-(AA19*X19)</f>
        <v>-2.7279995265416801E-5</v>
      </c>
      <c r="AA19" s="63">
        <f>ROUND(Y19/X19,8)</f>
        <v>5.1975949699999999</v>
      </c>
      <c r="AB19" s="24">
        <v>9160</v>
      </c>
      <c r="AC19" s="25">
        <v>47580.77</v>
      </c>
      <c r="AD19" s="43">
        <f>AC19-(AE19*AB19)</f>
        <v>-4.3599997297860682E-5</v>
      </c>
      <c r="AE19" s="63">
        <f>ROUND(AC19/AB19,8)</f>
        <v>5.1944072099999996</v>
      </c>
      <c r="AF19" s="24">
        <v>8020</v>
      </c>
      <c r="AG19" s="25">
        <v>41700.74</v>
      </c>
      <c r="AH19" s="43">
        <f>AG19-(AI19*AF19)</f>
        <v>-3.0399998649954796E-5</v>
      </c>
      <c r="AI19" s="63">
        <f>ROUND(AG19/AF19,8)</f>
        <v>5.1995935199999996</v>
      </c>
      <c r="AJ19" s="24">
        <v>7860</v>
      </c>
      <c r="AK19" s="25">
        <v>34928.61</v>
      </c>
      <c r="AL19" s="43">
        <f>AK19-(AM19*AJ19)</f>
        <v>1.1399999493733048E-5</v>
      </c>
      <c r="AM19" s="63">
        <f>ROUND(AK19/AJ19,8)</f>
        <v>4.4438435099999998</v>
      </c>
      <c r="AN19" s="24">
        <v>8388</v>
      </c>
      <c r="AO19" s="25">
        <v>37252.519999999997</v>
      </c>
      <c r="AP19" s="43">
        <f>AO19-(AQ19*AN19)</f>
        <v>-3.592000575736165E-5</v>
      </c>
      <c r="AQ19" s="63">
        <f>ROUND(AO19/AN19,8)</f>
        <v>4.4411683399999999</v>
      </c>
      <c r="AR19" s="24">
        <v>7608</v>
      </c>
      <c r="AS19" s="25">
        <v>33819.480000000003</v>
      </c>
      <c r="AT19" s="43">
        <f>AS19-(AU19*AR19)</f>
        <v>-3.0960000003688037E-5</v>
      </c>
      <c r="AU19" s="63">
        <f>ROUND(AS19/AR19,8)</f>
        <v>4.4452523700000004</v>
      </c>
      <c r="AV19" s="24">
        <v>6220</v>
      </c>
      <c r="AW19" s="25">
        <v>27710.42</v>
      </c>
      <c r="AX19" s="43">
        <f>AW19-(AY19*AV19)</f>
        <v>-1.9000002794200554E-5</v>
      </c>
      <c r="AY19" s="63">
        <f>ROUND(AW19/AV19,8)</f>
        <v>4.45505145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50" t="s">
        <v>72</v>
      </c>
      <c r="D20" s="24">
        <v>5464.75</v>
      </c>
      <c r="E20" s="25">
        <v>33466.959999999999</v>
      </c>
      <c r="F20" s="43">
        <f>E20-(G20*D20)</f>
        <v>-2.4532499082852155E-5</v>
      </c>
      <c r="G20" s="63">
        <f>ROUND(E20/D20,8)</f>
        <v>6.1241520700000001</v>
      </c>
      <c r="H20" s="24">
        <v>8097.98</v>
      </c>
      <c r="I20" s="25">
        <v>50846.86</v>
      </c>
      <c r="J20" s="43">
        <f>I20-(K20*H20)</f>
        <v>-2.7900197892449796E-5</v>
      </c>
      <c r="K20" s="63">
        <f>ROUND(I20/H20,8)</f>
        <v>6.27895599</v>
      </c>
      <c r="L20" s="24">
        <v>12000.91</v>
      </c>
      <c r="M20" s="25">
        <v>74483.570000000007</v>
      </c>
      <c r="N20" s="43">
        <f>M20-(O20*L20)</f>
        <v>-2.9094080673530698E-5</v>
      </c>
      <c r="O20" s="63">
        <f>ROUND(M20/L20,8)</f>
        <v>6.2064935099999996</v>
      </c>
      <c r="P20" s="24">
        <v>12657.79</v>
      </c>
      <c r="Q20" s="25">
        <v>75579.360000000001</v>
      </c>
      <c r="R20" s="43">
        <f>Q20-(S20*P20)</f>
        <v>-4.988421278540045E-5</v>
      </c>
      <c r="S20" s="63">
        <f>ROUND(Q20/P20,8)</f>
        <v>5.9709759800000004</v>
      </c>
      <c r="T20" s="24">
        <v>13531.73</v>
      </c>
      <c r="U20" s="25">
        <v>72588.81</v>
      </c>
      <c r="V20" s="43">
        <f>U20-(W20*T20)</f>
        <v>1.9589002477005124E-5</v>
      </c>
      <c r="W20" s="63">
        <f>ROUND(U20/T20,8)</f>
        <v>5.3643406999999996</v>
      </c>
      <c r="X20" s="24">
        <v>9939.7000000000007</v>
      </c>
      <c r="Y20" s="25">
        <v>53748.86</v>
      </c>
      <c r="Z20" s="43">
        <f>Y20-(AA20*X20)</f>
        <v>3.8753991248086095E-5</v>
      </c>
      <c r="AA20" s="63">
        <f>ROUND(Y20/X20,8)</f>
        <v>5.4074931800000003</v>
      </c>
      <c r="AB20" s="24">
        <v>14835.7</v>
      </c>
      <c r="AC20" s="25">
        <v>80248.38</v>
      </c>
      <c r="AD20" s="43">
        <f>AC20-(AE20*AB20)</f>
        <v>7.0073001552373171E-5</v>
      </c>
      <c r="AE20" s="63">
        <f>ROUND(AC20/AB20,8)</f>
        <v>5.4091401100000001</v>
      </c>
      <c r="AF20" s="24">
        <v>21764.35</v>
      </c>
      <c r="AG20" s="25">
        <v>117046.29</v>
      </c>
      <c r="AH20" s="43">
        <f>AG20-(AI20*AF20)</f>
        <v>-1.5457495464943349E-5</v>
      </c>
      <c r="AI20" s="63">
        <f>ROUND(AG20/AF20,8)</f>
        <v>5.3778904499999998</v>
      </c>
      <c r="AJ20" s="24">
        <v>34615.53</v>
      </c>
      <c r="AK20" s="25">
        <v>147379.04</v>
      </c>
      <c r="AL20" s="43">
        <f>AK20-(AM20*AJ20)</f>
        <v>-2.7829897589981556E-5</v>
      </c>
      <c r="AM20" s="63">
        <f>ROUND(AK20/AJ20,8)</f>
        <v>4.2575988300000001</v>
      </c>
      <c r="AN20" s="24">
        <v>33327.89</v>
      </c>
      <c r="AO20" s="25">
        <v>140965.81</v>
      </c>
      <c r="AP20" s="43">
        <f>AO20-(AQ20*AN20)</f>
        <v>1.4315001317299902E-4</v>
      </c>
      <c r="AQ20" s="63">
        <f>ROUND(AO20/AN20,8)</f>
        <v>4.2296649999999998</v>
      </c>
      <c r="AR20" s="24">
        <v>25908.01</v>
      </c>
      <c r="AS20" s="25">
        <v>113002.88</v>
      </c>
      <c r="AT20" s="43">
        <f>AS20-(AU20*AR20)</f>
        <v>9.2993708676658571E-5</v>
      </c>
      <c r="AU20" s="63">
        <f>ROUND(AS20/AR20,8)</f>
        <v>4.36169663</v>
      </c>
      <c r="AV20" s="24">
        <v>25778.25</v>
      </c>
      <c r="AW20" s="25">
        <v>110195.29</v>
      </c>
      <c r="AX20" s="43">
        <f>AW20-(AY20*AV20)</f>
        <v>-1.1118501424789429E-4</v>
      </c>
      <c r="AY20" s="63">
        <f>ROUND(AW20/AV20,8)</f>
        <v>4.2747389800000004</v>
      </c>
      <c r="AZ20" s="70"/>
      <c r="BA20" s="70"/>
    </row>
    <row r="21" spans="1:59" x14ac:dyDescent="0.55000000000000004">
      <c r="A21" s="26" t="s">
        <v>5</v>
      </c>
      <c r="B21" s="27"/>
      <c r="C21" s="39"/>
      <c r="D21" s="32">
        <f>SUM(D19:D20)</f>
        <v>12744.75</v>
      </c>
      <c r="E21" s="33">
        <f>SUM(E19:E20)</f>
        <v>76315.44</v>
      </c>
      <c r="F21" s="43"/>
      <c r="G21" s="64" t="s">
        <v>42</v>
      </c>
      <c r="H21" s="32">
        <f>SUM(H19:H20)</f>
        <v>14141.98</v>
      </c>
      <c r="I21" s="33">
        <f>SUM(I19:I20)</f>
        <v>86476.98000000001</v>
      </c>
      <c r="J21" s="43"/>
      <c r="K21" s="64" t="s">
        <v>42</v>
      </c>
      <c r="L21" s="32">
        <f>SUM(L19:L20)</f>
        <v>18768.91</v>
      </c>
      <c r="M21" s="33">
        <f>SUM(M19:M20)</f>
        <v>114341.74</v>
      </c>
      <c r="N21" s="43"/>
      <c r="O21" s="64" t="s">
        <v>42</v>
      </c>
      <c r="P21" s="32">
        <f>SUM(P19:P20)</f>
        <v>22601.79</v>
      </c>
      <c r="Q21" s="33">
        <f>SUM(Q19:Q20)</f>
        <v>133984.88</v>
      </c>
      <c r="R21" s="43"/>
      <c r="S21" s="64" t="s">
        <v>42</v>
      </c>
      <c r="T21" s="32">
        <f>SUM(T19:T20)</f>
        <v>23147.73</v>
      </c>
      <c r="U21" s="33">
        <f>SUM(U19:U20)</f>
        <v>122521.60000000001</v>
      </c>
      <c r="V21" s="43"/>
      <c r="W21" s="64" t="s">
        <v>42</v>
      </c>
      <c r="X21" s="32">
        <f>SUM(X19:X20)</f>
        <v>18363.7</v>
      </c>
      <c r="Y21" s="33">
        <f>SUM(Y19:Y20)</f>
        <v>97533.4</v>
      </c>
      <c r="Z21" s="43"/>
      <c r="AA21" s="64" t="s">
        <v>42</v>
      </c>
      <c r="AB21" s="32">
        <f>SUM(AB19:AB20)</f>
        <v>23995.7</v>
      </c>
      <c r="AC21" s="33">
        <f>SUM(AC19:AC20)</f>
        <v>127829.15</v>
      </c>
      <c r="AD21" s="43"/>
      <c r="AE21" s="64" t="s">
        <v>42</v>
      </c>
      <c r="AF21" s="32">
        <f>SUM(AF19:AF20)</f>
        <v>29784.35</v>
      </c>
      <c r="AG21" s="33">
        <f>SUM(AG19:AG20)</f>
        <v>158747.03</v>
      </c>
      <c r="AH21" s="43"/>
      <c r="AI21" s="64" t="s">
        <v>42</v>
      </c>
      <c r="AJ21" s="32">
        <f>SUM(AJ19:AJ20)</f>
        <v>42475.53</v>
      </c>
      <c r="AK21" s="33">
        <f>SUM(AK19:AK20)</f>
        <v>182307.65000000002</v>
      </c>
      <c r="AL21" s="43"/>
      <c r="AM21" s="64" t="s">
        <v>42</v>
      </c>
      <c r="AN21" s="32">
        <f>SUM(AN19:AN20)</f>
        <v>41715.89</v>
      </c>
      <c r="AO21" s="33">
        <f>SUM(AO19:AO20)</f>
        <v>178218.33</v>
      </c>
      <c r="AP21" s="43"/>
      <c r="AQ21" s="64" t="s">
        <v>42</v>
      </c>
      <c r="AR21" s="32">
        <f>SUM(AR19:AR20)</f>
        <v>33516.009999999995</v>
      </c>
      <c r="AS21" s="33">
        <f>SUM(AS19:AS20)</f>
        <v>146822.36000000002</v>
      </c>
      <c r="AT21" s="43"/>
      <c r="AU21" s="64" t="s">
        <v>42</v>
      </c>
      <c r="AV21" s="32">
        <f>SUM(AV19:AV20)</f>
        <v>31998.25</v>
      </c>
      <c r="AW21" s="33">
        <f>SUM(AW19:AW20)</f>
        <v>137905.71</v>
      </c>
      <c r="AX21" s="43"/>
      <c r="AY21" s="64" t="s">
        <v>42</v>
      </c>
      <c r="AZ21" s="34">
        <f>AV21+AR21+AN21+AJ21+AF21+AB21+X21+T21+P21+L21+H21+D21</f>
        <v>313254.58999999997</v>
      </c>
      <c r="BA21" s="34">
        <f>AW21+AS21+AO21+AK21+AG21+AC21+Y21+U21+Q21+M21+I21+E21</f>
        <v>1563004.2700000003</v>
      </c>
      <c r="BB21" s="71">
        <f>AJ21+AF21+AB21+X21+T21+P21+L21+H21+D21</f>
        <v>206024.44000000003</v>
      </c>
      <c r="BC21" s="72">
        <f>AK21+AG21+AC21+Y21+U21+Q21+M21+I21+E21</f>
        <v>1100057.8700000001</v>
      </c>
      <c r="BD21" s="71">
        <f>AV21+AR21+AN21</f>
        <v>107230.15</v>
      </c>
      <c r="BE21" s="161">
        <f>AW21+AS21+AO21</f>
        <v>462946.4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409"/>
      <c r="D22" s="360"/>
      <c r="E22" s="360"/>
      <c r="F22" s="360"/>
      <c r="G22" s="410"/>
      <c r="H22" s="360"/>
      <c r="I22" s="360"/>
      <c r="J22" s="360"/>
      <c r="K22" s="410"/>
      <c r="L22" s="360"/>
      <c r="M22" s="360"/>
      <c r="N22" s="360"/>
      <c r="O22" s="410"/>
      <c r="P22" s="360"/>
      <c r="Q22" s="360"/>
      <c r="R22" s="360"/>
      <c r="S22" s="410"/>
      <c r="T22" s="360"/>
      <c r="U22" s="360"/>
      <c r="V22" s="360"/>
      <c r="W22" s="410"/>
      <c r="X22" s="360"/>
      <c r="Y22" s="360"/>
      <c r="Z22" s="360"/>
      <c r="AA22" s="410"/>
      <c r="AB22" s="360"/>
      <c r="AC22" s="360"/>
      <c r="AD22" s="360"/>
      <c r="AE22" s="410"/>
      <c r="AF22" s="360"/>
      <c r="AG22" s="360"/>
      <c r="AH22" s="360"/>
      <c r="AI22" s="410"/>
      <c r="AJ22" s="360"/>
      <c r="AK22" s="360"/>
      <c r="AL22" s="360"/>
      <c r="AM22" s="410"/>
      <c r="AN22" s="360"/>
      <c r="AO22" s="360"/>
      <c r="AP22" s="360"/>
      <c r="AQ22" s="410"/>
      <c r="AR22" s="360"/>
      <c r="AS22" s="360"/>
      <c r="AT22" s="360"/>
      <c r="AU22" s="410"/>
      <c r="AV22" s="360"/>
      <c r="AW22" s="360"/>
      <c r="AX22" s="360"/>
      <c r="AY22" s="410"/>
      <c r="AZ22" s="70"/>
      <c r="BA22" s="70"/>
    </row>
    <row r="23" spans="1:59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63"/>
      <c r="AP23" s="363"/>
      <c r="AQ23" s="404"/>
      <c r="AR23" s="363"/>
      <c r="AS23" s="363"/>
      <c r="AT23" s="363"/>
      <c r="AU23" s="404"/>
      <c r="AV23" s="363"/>
      <c r="AW23" s="363"/>
      <c r="AX23" s="363"/>
      <c r="AY23" s="404"/>
      <c r="AZ23" s="364"/>
      <c r="BA23" s="364"/>
      <c r="BB23" s="352"/>
      <c r="BC23" s="323"/>
      <c r="BD23" s="352"/>
      <c r="BE23" s="365"/>
      <c r="BF23" s="366"/>
      <c r="BG23" s="366"/>
    </row>
    <row r="24" spans="1:59" x14ac:dyDescent="0.55000000000000004">
      <c r="A24" s="28" t="s">
        <v>48</v>
      </c>
      <c r="B24" s="22"/>
      <c r="C24" s="47"/>
      <c r="D24" s="29"/>
      <c r="E24" s="29"/>
      <c r="F24" s="29"/>
      <c r="G24" s="62"/>
      <c r="H24" s="29"/>
      <c r="I24" s="29"/>
      <c r="J24" s="29"/>
      <c r="K24" s="62"/>
      <c r="L24" s="29"/>
      <c r="M24" s="29"/>
      <c r="N24" s="29"/>
      <c r="O24" s="62"/>
      <c r="P24" s="29"/>
      <c r="Q24" s="29"/>
      <c r="R24" s="29"/>
      <c r="S24" s="62"/>
      <c r="T24" s="29"/>
      <c r="U24" s="29"/>
      <c r="V24" s="29"/>
      <c r="W24" s="62"/>
      <c r="X24" s="29"/>
      <c r="Y24" s="29"/>
      <c r="Z24" s="29"/>
      <c r="AA24" s="62"/>
      <c r="AB24" s="29"/>
      <c r="AC24" s="29"/>
      <c r="AD24" s="29"/>
      <c r="AE24" s="62"/>
      <c r="AF24" s="29"/>
      <c r="AG24" s="29"/>
      <c r="AH24" s="29"/>
      <c r="AI24" s="62"/>
      <c r="AJ24" s="29"/>
      <c r="AK24" s="29"/>
      <c r="AL24" s="29"/>
      <c r="AM24" s="62"/>
      <c r="AN24" s="29"/>
      <c r="AO24" s="29"/>
      <c r="AP24" s="29"/>
      <c r="AQ24" s="62"/>
      <c r="AR24" s="29"/>
      <c r="AS24" s="29"/>
      <c r="AT24" s="29"/>
      <c r="AU24" s="62"/>
      <c r="AV24" s="29"/>
      <c r="AW24" s="29"/>
      <c r="AX24" s="29"/>
      <c r="AY24" s="62"/>
      <c r="AZ24" s="70"/>
      <c r="BA24" s="70"/>
    </row>
    <row r="25" spans="1:59" x14ac:dyDescent="0.55000000000000004">
      <c r="A25" s="30">
        <v>1</v>
      </c>
      <c r="B25" s="31" t="s">
        <v>48</v>
      </c>
      <c r="C25" s="48" t="s">
        <v>22</v>
      </c>
      <c r="D25" s="32">
        <v>20602.37</v>
      </c>
      <c r="E25" s="33">
        <v>126650.99</v>
      </c>
      <c r="F25" s="43">
        <f>E25-(G25*D25)</f>
        <v>2.8227819711901248E-5</v>
      </c>
      <c r="G25" s="64">
        <f>ROUND(E25/D25,8)</f>
        <v>6.1473990599999997</v>
      </c>
      <c r="H25" s="34">
        <v>15993.6</v>
      </c>
      <c r="I25" s="33">
        <v>103408.37</v>
      </c>
      <c r="J25" s="43">
        <f>I25-(K25*H25)</f>
        <v>-2.0032006432302296E-5</v>
      </c>
      <c r="K25" s="64">
        <f>ROUND(I25/H25,8)</f>
        <v>6.4656093700000001</v>
      </c>
      <c r="L25" s="34">
        <v>14764.7</v>
      </c>
      <c r="M25" s="33">
        <v>96056.44</v>
      </c>
      <c r="N25" s="43">
        <f>M25-(O25*L25)</f>
        <v>4.8924994189292192E-5</v>
      </c>
      <c r="O25" s="64">
        <f>ROUND(M25/L25,8)</f>
        <v>6.5058172499999998</v>
      </c>
      <c r="P25" s="32">
        <v>20076.86</v>
      </c>
      <c r="Q25" s="33">
        <v>123309.36</v>
      </c>
      <c r="R25" s="43">
        <f>Q25-(S25*P25)</f>
        <v>7.0703390520066023E-5</v>
      </c>
      <c r="S25" s="64">
        <f>ROUND(Q25/P25,8)</f>
        <v>6.1418648100000004</v>
      </c>
      <c r="T25" s="34">
        <v>17433.03</v>
      </c>
      <c r="U25" s="33">
        <v>94179.38</v>
      </c>
      <c r="V25" s="43">
        <f>U25-(W25*T25)</f>
        <v>-1.956694177351892E-6</v>
      </c>
      <c r="W25" s="64">
        <f>ROUND(U25/T25,8)</f>
        <v>5.4023528900000004</v>
      </c>
      <c r="X25" s="34">
        <v>11433.8</v>
      </c>
      <c r="Y25" s="33">
        <v>70909.990000000005</v>
      </c>
      <c r="Z25" s="43">
        <f>Y25-(AA25*X25)</f>
        <v>-2.8177993954159319E-5</v>
      </c>
      <c r="AA25" s="64">
        <f>ROUND(Y25/X25,8)</f>
        <v>6.2017868099999998</v>
      </c>
      <c r="AB25" s="34">
        <v>8802.19</v>
      </c>
      <c r="AC25" s="33">
        <v>56281.07</v>
      </c>
      <c r="AD25" s="43">
        <f>AC25-(AE25*AB25)</f>
        <v>-3.4952907299157232E-5</v>
      </c>
      <c r="AE25" s="64">
        <f>ROUND(AC25/AB25,8)</f>
        <v>6.3939849100000004</v>
      </c>
      <c r="AF25" s="34">
        <v>6167.33</v>
      </c>
      <c r="AG25" s="33">
        <v>42260.66</v>
      </c>
      <c r="AH25" s="43">
        <f>AG25-(AI25*AF25)</f>
        <v>8.6970248958095908E-7</v>
      </c>
      <c r="AI25" s="64">
        <f>ROUND(AG25/AF25,8)</f>
        <v>6.85234291</v>
      </c>
      <c r="AJ25" s="34">
        <v>4194.24</v>
      </c>
      <c r="AK25" s="33">
        <v>31317.279999999999</v>
      </c>
      <c r="AL25" s="43">
        <f>AK25-(AM25*AJ25)</f>
        <v>9.500803571427241E-6</v>
      </c>
      <c r="AM25" s="64">
        <f>ROUND(AK25/AJ25,8)</f>
        <v>7.4667353299999997</v>
      </c>
      <c r="AN25" s="34">
        <v>2539.39</v>
      </c>
      <c r="AO25" s="33">
        <v>23284.47</v>
      </c>
      <c r="AP25" s="43">
        <f>AO25-(AQ25*AN25)</f>
        <v>7.9125020420178771E-6</v>
      </c>
      <c r="AQ25" s="64">
        <f>ROUND(AO25/AN25,8)</f>
        <v>9.1693162499999996</v>
      </c>
      <c r="AR25" s="34">
        <v>4451.28</v>
      </c>
      <c r="AS25" s="33">
        <v>30631.25</v>
      </c>
      <c r="AT25" s="43">
        <f>AS25-(AU25*AR25)</f>
        <v>1.6097601474029943E-5</v>
      </c>
      <c r="AU25" s="64">
        <f>ROUND(AS25/AR25,8)</f>
        <v>6.8814475799999997</v>
      </c>
      <c r="AV25" s="34">
        <v>12346.08</v>
      </c>
      <c r="AW25" s="33">
        <v>64190.879999999997</v>
      </c>
      <c r="AX25" s="43">
        <f>AW25-(AY25*AV25)</f>
        <v>-3.7252801121212542E-5</v>
      </c>
      <c r="AY25" s="64">
        <f>ROUND(AW25/AV25,8)</f>
        <v>5.19929241</v>
      </c>
      <c r="AZ25" s="34">
        <f>AV25+AR25+AN25+AJ25+AF25+AB25+X25+T25+P25+L25+H25+D25</f>
        <v>138804.87</v>
      </c>
      <c r="BA25" s="34">
        <f>AW25+AS25+AO25+AK25+AG25+AC25+Y25+U25+Q25+M25+I25+E25</f>
        <v>862480.14</v>
      </c>
      <c r="BB25" s="71">
        <f>AJ25+AF25+AB25+X25+T25+P25+L25+H25+D25</f>
        <v>119468.12</v>
      </c>
      <c r="BC25" s="72">
        <f>AK25+AG25+AC25+Y25+U25+Q25+M25+I25+E25</f>
        <v>744373.54</v>
      </c>
      <c r="BD25" s="71">
        <f>AV25+AR25+AN25</f>
        <v>19336.75</v>
      </c>
      <c r="BE25" s="161">
        <f>AW25+AS25+AO25</f>
        <v>118106.6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47"/>
      <c r="D26" s="29"/>
      <c r="E26" s="29"/>
      <c r="F26" s="29"/>
      <c r="G26" s="62"/>
      <c r="H26" s="29"/>
      <c r="I26" s="24"/>
      <c r="J26" s="29"/>
      <c r="K26" s="62"/>
      <c r="L26" s="29"/>
      <c r="M26" s="29"/>
      <c r="N26" s="29"/>
      <c r="O26" s="62"/>
      <c r="P26" s="29"/>
      <c r="Q26" s="29"/>
      <c r="R26" s="29"/>
      <c r="S26" s="62"/>
      <c r="T26" s="29"/>
      <c r="U26" s="29"/>
      <c r="V26" s="29"/>
      <c r="W26" s="62"/>
      <c r="X26" s="29"/>
      <c r="Y26" s="29"/>
      <c r="Z26" s="29"/>
      <c r="AA26" s="62"/>
      <c r="AB26" s="29"/>
      <c r="AC26" s="29"/>
      <c r="AD26" s="29"/>
      <c r="AE26" s="62"/>
      <c r="AF26" s="29"/>
      <c r="AG26" s="29"/>
      <c r="AH26" s="29"/>
      <c r="AI26" s="62"/>
      <c r="AJ26" s="29"/>
      <c r="AK26" s="29"/>
      <c r="AL26" s="29"/>
      <c r="AM26" s="62"/>
      <c r="AN26" s="29"/>
      <c r="AO26" s="29"/>
      <c r="AP26" s="29"/>
      <c r="AQ26" s="62"/>
      <c r="AR26" s="29"/>
      <c r="AS26" s="29"/>
      <c r="AT26" s="29"/>
      <c r="AU26" s="62"/>
      <c r="AV26" s="29"/>
      <c r="AW26" s="29"/>
      <c r="AX26" s="29"/>
      <c r="AY26" s="62"/>
      <c r="AZ26" s="70"/>
      <c r="BA26" s="70"/>
    </row>
    <row r="27" spans="1:59" x14ac:dyDescent="0.55000000000000004">
      <c r="A27" s="30">
        <v>1</v>
      </c>
      <c r="B27" s="31" t="s">
        <v>49</v>
      </c>
      <c r="C27" s="48" t="s">
        <v>23</v>
      </c>
      <c r="D27" s="32">
        <v>1036</v>
      </c>
      <c r="E27" s="33">
        <v>6412.71</v>
      </c>
      <c r="F27" s="43">
        <f>E27-(G27*D27)</f>
        <v>-2.7200003387406468E-6</v>
      </c>
      <c r="G27" s="64">
        <f>ROUND(E27/D27,8)</f>
        <v>6.18987452</v>
      </c>
      <c r="H27" s="34">
        <v>1380</v>
      </c>
      <c r="I27" s="33">
        <v>8610.48</v>
      </c>
      <c r="J27" s="43">
        <f>I27-(K27*H27)</f>
        <v>1.2000000424450263E-6</v>
      </c>
      <c r="K27" s="64">
        <f>ROUND(I27/H27,8)</f>
        <v>6.2394782600000003</v>
      </c>
      <c r="L27" s="34">
        <v>589</v>
      </c>
      <c r="M27" s="33">
        <v>3556.87</v>
      </c>
      <c r="N27" s="43">
        <f>M27-(O27*L27)</f>
        <v>1.720000000204891E-6</v>
      </c>
      <c r="O27" s="64">
        <f>ROUND(M27/L27,8)</f>
        <v>6.03882852</v>
      </c>
      <c r="P27" s="32">
        <v>523</v>
      </c>
      <c r="Q27" s="33">
        <v>3135.22</v>
      </c>
      <c r="R27" s="43">
        <f>Q27-(S27*P27)</f>
        <v>1.2699997569143306E-6</v>
      </c>
      <c r="S27" s="64">
        <f>ROUND(Q27/P27,8)</f>
        <v>5.9946845099999999</v>
      </c>
      <c r="T27" s="34">
        <v>95</v>
      </c>
      <c r="U27" s="33">
        <v>458.52</v>
      </c>
      <c r="V27" s="43">
        <f>U27-(W27*T27)</f>
        <v>-4.000000330961484E-7</v>
      </c>
      <c r="W27" s="64">
        <f>ROUND(U27/T27,8)</f>
        <v>4.8265263200000001</v>
      </c>
      <c r="X27" s="34">
        <v>285</v>
      </c>
      <c r="Y27" s="33">
        <v>1444.91</v>
      </c>
      <c r="Z27" s="43">
        <f>Y27-(AA27*X27)</f>
        <v>-2.4999985726026352E-7</v>
      </c>
      <c r="AA27" s="64">
        <f>ROUND(Y27/X27,8)</f>
        <v>5.0698596499999997</v>
      </c>
      <c r="AB27" s="34">
        <v>514</v>
      </c>
      <c r="AC27" s="33">
        <v>2727.21</v>
      </c>
      <c r="AD27" s="43">
        <f>AC27-(AE27*AB27)</f>
        <v>5.7999977798317559E-7</v>
      </c>
      <c r="AE27" s="64">
        <f>ROUND(AC27/AB27,8)</f>
        <v>5.3058560300000002</v>
      </c>
      <c r="AF27" s="34">
        <v>425</v>
      </c>
      <c r="AG27" s="33">
        <v>2219.31</v>
      </c>
      <c r="AH27" s="43">
        <f>AG27-(AI27*AF27)</f>
        <v>1.0000003385357559E-6</v>
      </c>
      <c r="AI27" s="64">
        <f>ROUND(AG27/AF27,8)</f>
        <v>5.2219058799999996</v>
      </c>
      <c r="AJ27" s="34">
        <v>1239</v>
      </c>
      <c r="AK27" s="33">
        <v>6542.6</v>
      </c>
      <c r="AL27" s="43">
        <f>AK27-(AM27*AJ27)</f>
        <v>-3.6999972508056089E-7</v>
      </c>
      <c r="AM27" s="64">
        <f>ROUND(AK27/AJ27,8)</f>
        <v>5.2805488299999999</v>
      </c>
      <c r="AN27" s="34">
        <v>784</v>
      </c>
      <c r="AO27" s="33">
        <v>3674.92</v>
      </c>
      <c r="AP27" s="43">
        <f>AO27-(AQ27*AN27)</f>
        <v>-6.4000005295383744E-7</v>
      </c>
      <c r="AQ27" s="64">
        <f>ROUND(AO27/AN27,8)</f>
        <v>4.6873979600000002</v>
      </c>
      <c r="AR27" s="34">
        <v>701</v>
      </c>
      <c r="AS27" s="33">
        <v>3264.04</v>
      </c>
      <c r="AT27" s="43">
        <f>AS27-(AU27*AR27)</f>
        <v>1.5200002962956205E-6</v>
      </c>
      <c r="AU27" s="64">
        <f>ROUND(AS27/AR27,8)</f>
        <v>4.6562624799999996</v>
      </c>
      <c r="AV27" s="34">
        <v>1580</v>
      </c>
      <c r="AW27" s="33">
        <v>7615.4</v>
      </c>
      <c r="AX27" s="43">
        <f>AW27-(AY27*AV27)</f>
        <v>-3.6000010368297808E-6</v>
      </c>
      <c r="AY27" s="64">
        <f>ROUND(AW27/AV27,8)</f>
        <v>4.8198734200000004</v>
      </c>
      <c r="AZ27" s="34">
        <f>AV27+AR27+AN27+AJ27+AF27+AB27+X27+T27+P27+L27+H27+D27</f>
        <v>9151</v>
      </c>
      <c r="BA27" s="34">
        <f>AW27+AS27+AO27+AK27+AG27+AC27+Y27+U27+Q27+M27+I27+E27</f>
        <v>49662.189999999995</v>
      </c>
      <c r="BB27" s="71">
        <f>AJ27+AF27+AB27+X27+T27+P27+L27+H27+D27</f>
        <v>6086</v>
      </c>
      <c r="BC27" s="72">
        <f>AK27+AG27+AC27+Y27+U27+Q27+M27+I27+E27</f>
        <v>35107.83</v>
      </c>
      <c r="BD27" s="71">
        <f>AV27+AR27+AN27</f>
        <v>3065</v>
      </c>
      <c r="BE27" s="161">
        <f>AW27+AS27+AO27</f>
        <v>14554.359999999999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47"/>
      <c r="D28" s="29"/>
      <c r="E28" s="29"/>
      <c r="F28" s="29"/>
      <c r="G28" s="62"/>
      <c r="H28" s="29"/>
      <c r="I28" s="29"/>
      <c r="J28" s="29"/>
      <c r="K28" s="62"/>
      <c r="L28" s="29"/>
      <c r="M28" s="29"/>
      <c r="N28" s="29"/>
      <c r="O28" s="62"/>
      <c r="P28" s="29"/>
      <c r="Q28" s="29"/>
      <c r="R28" s="29"/>
      <c r="S28" s="62"/>
      <c r="T28" s="29"/>
      <c r="U28" s="29"/>
      <c r="V28" s="29"/>
      <c r="W28" s="62"/>
      <c r="X28" s="29"/>
      <c r="Y28" s="29"/>
      <c r="Z28" s="29"/>
      <c r="AA28" s="62"/>
      <c r="AB28" s="29"/>
      <c r="AC28" s="29"/>
      <c r="AD28" s="29"/>
      <c r="AE28" s="62"/>
      <c r="AF28" s="29"/>
      <c r="AG28" s="29"/>
      <c r="AH28" s="29"/>
      <c r="AI28" s="62"/>
      <c r="AJ28" s="29"/>
      <c r="AK28" s="29"/>
      <c r="AL28" s="29"/>
      <c r="AM28" s="62"/>
      <c r="AN28" s="29"/>
      <c r="AO28" s="29"/>
      <c r="AP28" s="29"/>
      <c r="AQ28" s="62"/>
      <c r="AR28" s="29"/>
      <c r="AS28" s="29"/>
      <c r="AT28" s="29"/>
      <c r="AU28" s="62"/>
      <c r="AV28" s="29"/>
      <c r="AW28" s="29"/>
      <c r="AX28" s="29"/>
      <c r="AY28" s="62"/>
      <c r="AZ28" s="70"/>
      <c r="BA28" s="70"/>
    </row>
    <row r="29" spans="1:59" x14ac:dyDescent="0.55000000000000004">
      <c r="A29" s="23">
        <v>1</v>
      </c>
      <c r="B29" s="38" t="s">
        <v>28</v>
      </c>
      <c r="C29" s="50" t="s">
        <v>29</v>
      </c>
      <c r="D29" s="24">
        <v>1396</v>
      </c>
      <c r="E29" s="25">
        <v>8486.52</v>
      </c>
      <c r="F29" s="43">
        <f>E29-(G29*D29)</f>
        <v>6.1999999161344022E-6</v>
      </c>
      <c r="G29" s="63">
        <f>ROUND(E29/D29,8)</f>
        <v>6.07916905</v>
      </c>
      <c r="H29" s="24">
        <v>2132</v>
      </c>
      <c r="I29" s="25">
        <v>12784.65</v>
      </c>
      <c r="J29" s="43">
        <f>I29-(K29*H29)</f>
        <v>6.0399997892091051E-6</v>
      </c>
      <c r="K29" s="63">
        <f>ROUND(I29/H29,8)</f>
        <v>5.9965525299999998</v>
      </c>
      <c r="L29" s="24">
        <v>2396</v>
      </c>
      <c r="M29" s="25">
        <v>14326.37</v>
      </c>
      <c r="N29" s="43">
        <f>M29-(O29*L29)</f>
        <v>1.2400014384184033E-6</v>
      </c>
      <c r="O29" s="63">
        <f>ROUND(M29/L29,8)</f>
        <v>5.97928631</v>
      </c>
      <c r="P29" s="24">
        <v>2548</v>
      </c>
      <c r="Q29" s="25">
        <v>15214.02</v>
      </c>
      <c r="R29" s="43">
        <f>Q29-(S29*P29)</f>
        <v>7.9199999163392931E-6</v>
      </c>
      <c r="S29" s="63">
        <f>ROUND(Q29/P29,8)</f>
        <v>5.9709654600000004</v>
      </c>
      <c r="T29" s="24">
        <v>2288</v>
      </c>
      <c r="U29" s="25">
        <v>12135.46</v>
      </c>
      <c r="V29" s="43">
        <f>U29-(W29*T29)</f>
        <v>4.799985617864877E-7</v>
      </c>
      <c r="W29" s="63">
        <f>ROUND(U29/T29,8)</f>
        <v>5.3039597900000004</v>
      </c>
      <c r="X29" s="24">
        <v>2452</v>
      </c>
      <c r="Y29" s="25">
        <v>12981.36</v>
      </c>
      <c r="Z29" s="43">
        <f>Y29-(AA29*X29)</f>
        <v>-9.9999997473787516E-6</v>
      </c>
      <c r="AA29" s="63">
        <f>ROUND(Y29/X29,8)</f>
        <v>5.2941925000000003</v>
      </c>
      <c r="AB29" s="24">
        <v>3388</v>
      </c>
      <c r="AC29" s="25">
        <v>17809.189999999999</v>
      </c>
      <c r="AD29" s="43">
        <f>AC29-(AE29*AB29)</f>
        <v>-1.0920000931946561E-5</v>
      </c>
      <c r="AE29" s="63">
        <f>ROUND(AC29/AB29,8)</f>
        <v>5.2565495899999997</v>
      </c>
      <c r="AF29" s="24">
        <v>2616</v>
      </c>
      <c r="AG29" s="25">
        <v>13827.25</v>
      </c>
      <c r="AH29" s="43">
        <f>AG29-(AI29*AF29)</f>
        <v>1.1680000170599669E-5</v>
      </c>
      <c r="AI29" s="63">
        <f>ROUND(AG29/AF29,8)</f>
        <v>5.2856460199999997</v>
      </c>
      <c r="AJ29" s="24">
        <v>4548</v>
      </c>
      <c r="AK29" s="25">
        <v>20351.38</v>
      </c>
      <c r="AL29" s="43">
        <f>AK29-(AM29*AJ29)</f>
        <v>1.4920002286089584E-5</v>
      </c>
      <c r="AM29" s="63">
        <f>ROUND(AK29/AJ29,8)</f>
        <v>4.4747977099999998</v>
      </c>
      <c r="AN29" s="24">
        <v>7816</v>
      </c>
      <c r="AO29" s="25">
        <v>34734.949999999997</v>
      </c>
      <c r="AP29" s="43">
        <f>AO29-(AQ29*AN29)</f>
        <v>7.5999923865310848E-6</v>
      </c>
      <c r="AQ29" s="63">
        <f>ROUND(AO29/AN29,8)</f>
        <v>4.4440826500000004</v>
      </c>
      <c r="AR29" s="24">
        <v>6680</v>
      </c>
      <c r="AS29" s="25">
        <v>29735.03</v>
      </c>
      <c r="AT29" s="43">
        <f>AS29-(AU29*AR29)</f>
        <v>-2.4000004486879334E-5</v>
      </c>
      <c r="AU29" s="63">
        <f>ROUND(AS29/AR29,8)</f>
        <v>4.4513518000000003</v>
      </c>
      <c r="AV29" s="24">
        <v>15712</v>
      </c>
      <c r="AW29" s="25">
        <v>61650.68</v>
      </c>
      <c r="AX29" s="43">
        <f>AW29-(AY29*AV29)</f>
        <v>7.6160002208780497E-5</v>
      </c>
      <c r="AY29" s="63">
        <f>ROUND(AW29/AV29,8)</f>
        <v>3.92379582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50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9"/>
      <c r="D31" s="32">
        <f>SUM(D29:D30)</f>
        <v>1396</v>
      </c>
      <c r="E31" s="33">
        <f>SUM(E29:E30)</f>
        <v>8820.6200000000008</v>
      </c>
      <c r="F31" s="43"/>
      <c r="G31" s="64" t="s">
        <v>42</v>
      </c>
      <c r="H31" s="32">
        <f>SUM(H29:H30)</f>
        <v>2132</v>
      </c>
      <c r="I31" s="33">
        <f>SUM(I29:I30)</f>
        <v>13118.75</v>
      </c>
      <c r="J31" s="43"/>
      <c r="K31" s="64" t="s">
        <v>42</v>
      </c>
      <c r="L31" s="32">
        <f>SUM(L29:L30)</f>
        <v>2396</v>
      </c>
      <c r="M31" s="33">
        <f>SUM(M29:M30)</f>
        <v>14660.470000000001</v>
      </c>
      <c r="N31" s="43"/>
      <c r="O31" s="64" t="s">
        <v>42</v>
      </c>
      <c r="P31" s="32">
        <f>SUM(P29:P30)</f>
        <v>2548</v>
      </c>
      <c r="Q31" s="33">
        <f>SUM(Q29:Q30)</f>
        <v>15548.12</v>
      </c>
      <c r="R31" s="43"/>
      <c r="S31" s="64" t="s">
        <v>42</v>
      </c>
      <c r="T31" s="32">
        <f>SUM(T29:T30)</f>
        <v>2288</v>
      </c>
      <c r="U31" s="33">
        <f>SUM(U29:U30)</f>
        <v>12469.56</v>
      </c>
      <c r="V31" s="43"/>
      <c r="W31" s="64" t="s">
        <v>42</v>
      </c>
      <c r="X31" s="32">
        <f>SUM(X29:X30)</f>
        <v>2452</v>
      </c>
      <c r="Y31" s="33">
        <f>SUM(Y29:Y30)</f>
        <v>13315.460000000001</v>
      </c>
      <c r="Z31" s="43"/>
      <c r="AA31" s="64" t="s">
        <v>42</v>
      </c>
      <c r="AB31" s="32">
        <f>SUM(AB29:AB30)</f>
        <v>3388</v>
      </c>
      <c r="AC31" s="33">
        <f>SUM(AC29:AC30)</f>
        <v>18143.289999999997</v>
      </c>
      <c r="AD31" s="43"/>
      <c r="AE31" s="64" t="s">
        <v>42</v>
      </c>
      <c r="AF31" s="32">
        <f>SUM(AF29:AF30)</f>
        <v>2616</v>
      </c>
      <c r="AG31" s="33">
        <f>SUM(AG29:AG30)</f>
        <v>14161.35</v>
      </c>
      <c r="AH31" s="43"/>
      <c r="AI31" s="64" t="s">
        <v>42</v>
      </c>
      <c r="AJ31" s="32">
        <f>SUM(AJ29:AJ30)</f>
        <v>4548</v>
      </c>
      <c r="AK31" s="33">
        <f>SUM(AK29:AK30)</f>
        <v>20685.48</v>
      </c>
      <c r="AL31" s="43"/>
      <c r="AM31" s="64" t="s">
        <v>42</v>
      </c>
      <c r="AN31" s="32">
        <f>SUM(AN29:AN30)</f>
        <v>7816</v>
      </c>
      <c r="AO31" s="33">
        <f>SUM(AO29:AO30)</f>
        <v>35069.049999999996</v>
      </c>
      <c r="AP31" s="43"/>
      <c r="AQ31" s="64" t="s">
        <v>42</v>
      </c>
      <c r="AR31" s="32">
        <f>SUM(AR29:AR30)</f>
        <v>6680</v>
      </c>
      <c r="AS31" s="33">
        <f>SUM(AS29:AS30)</f>
        <v>30069.129999999997</v>
      </c>
      <c r="AT31" s="43"/>
      <c r="AU31" s="64" t="s">
        <v>42</v>
      </c>
      <c r="AV31" s="32">
        <f>SUM(AV29:AV30)</f>
        <v>15712</v>
      </c>
      <c r="AW31" s="33">
        <f>SUM(AW29:AW30)</f>
        <v>61984.78</v>
      </c>
      <c r="AX31" s="43"/>
      <c r="AY31" s="64" t="s">
        <v>42</v>
      </c>
      <c r="AZ31" s="34">
        <f>AV31+AR31+AN31+AJ31+AF31+AB31+X31+T31+P31+L31+H31+D31</f>
        <v>53972</v>
      </c>
      <c r="BA31" s="34">
        <f>AW31+AS31+AO31+AK31+AG31+AC31+Y31+U31+Q31+M31+I31+E31</f>
        <v>258046.06</v>
      </c>
      <c r="BB31" s="71">
        <f>AJ31+AF31+AB31+X31+T31+P31+L31+H31+D31</f>
        <v>23764</v>
      </c>
      <c r="BC31" s="72">
        <f>AK31+AG31+AC31+Y31+U31+Q31+M31+I31+E31</f>
        <v>130923.09999999999</v>
      </c>
      <c r="BD31" s="71">
        <f>AV31+AR31+AN31</f>
        <v>30208</v>
      </c>
      <c r="BE31" s="161">
        <f>AW31+AS31+AO31</f>
        <v>127122.95999999999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47"/>
      <c r="D32" s="29"/>
      <c r="E32" s="29"/>
      <c r="F32" s="29"/>
      <c r="G32" s="62"/>
      <c r="H32" s="29"/>
      <c r="I32" s="29"/>
      <c r="J32" s="29"/>
      <c r="K32" s="62"/>
      <c r="L32" s="29"/>
      <c r="M32" s="29"/>
      <c r="N32" s="29"/>
      <c r="O32" s="62"/>
      <c r="P32" s="29"/>
      <c r="Q32" s="29"/>
      <c r="R32" s="29"/>
      <c r="S32" s="62"/>
      <c r="T32" s="29"/>
      <c r="U32" s="29"/>
      <c r="V32" s="29"/>
      <c r="W32" s="62"/>
      <c r="X32" s="29"/>
      <c r="Y32" s="29"/>
      <c r="Z32" s="29"/>
      <c r="AA32" s="62"/>
      <c r="AB32" s="29"/>
      <c r="AC32" s="29"/>
      <c r="AD32" s="29"/>
      <c r="AE32" s="62"/>
      <c r="AF32" s="29"/>
      <c r="AG32" s="29"/>
      <c r="AH32" s="29"/>
      <c r="AI32" s="62"/>
      <c r="AJ32" s="29"/>
      <c r="AK32" s="29"/>
      <c r="AL32" s="29"/>
      <c r="AM32" s="62"/>
      <c r="AN32" s="29"/>
      <c r="AO32" s="29"/>
      <c r="AP32" s="29"/>
      <c r="AQ32" s="62"/>
      <c r="AR32" s="29"/>
      <c r="AS32" s="29"/>
      <c r="AT32" s="29"/>
      <c r="AU32" s="62"/>
      <c r="AV32" s="29"/>
      <c r="AW32" s="29"/>
      <c r="AX32" s="29"/>
      <c r="AY32" s="62"/>
      <c r="AZ32" s="70"/>
      <c r="BA32" s="70"/>
    </row>
    <row r="33" spans="1:59" x14ac:dyDescent="0.55000000000000004">
      <c r="A33" s="23">
        <v>1</v>
      </c>
      <c r="B33" s="38" t="s">
        <v>31</v>
      </c>
      <c r="C33" s="50" t="s">
        <v>32</v>
      </c>
      <c r="D33" s="24">
        <v>70560</v>
      </c>
      <c r="E33" s="25">
        <v>405300.56</v>
      </c>
      <c r="F33" s="43">
        <f>E33-(G33*D33)</f>
        <v>-3.136000013910234E-4</v>
      </c>
      <c r="G33" s="63">
        <f>ROUND(E33/D33,8)</f>
        <v>5.7440555599999996</v>
      </c>
      <c r="H33" s="24">
        <v>67680</v>
      </c>
      <c r="I33" s="25">
        <v>393348.42</v>
      </c>
      <c r="J33" s="43">
        <f>I33-(K33*H33)</f>
        <v>-1.1520000407472253E-4</v>
      </c>
      <c r="K33" s="63">
        <f>ROUND(I33/H33,8)</f>
        <v>5.8118856399999999</v>
      </c>
      <c r="L33" s="24">
        <v>82200</v>
      </c>
      <c r="M33" s="25">
        <v>483951.86</v>
      </c>
      <c r="N33" s="43">
        <f>M33-(O33*L33)</f>
        <v>3.3800001256167889E-4</v>
      </c>
      <c r="O33" s="63">
        <f>ROUND(M33/L33,8)</f>
        <v>5.8874922099999996</v>
      </c>
      <c r="P33" s="24">
        <v>72840</v>
      </c>
      <c r="Q33" s="25">
        <v>426837.56</v>
      </c>
      <c r="R33" s="43">
        <f>Q33-(S33*P33)</f>
        <v>2.1799997193738818E-4</v>
      </c>
      <c r="S33" s="63">
        <f>ROUND(Q33/P33,8)</f>
        <v>5.85993355</v>
      </c>
      <c r="T33" s="24">
        <v>71400</v>
      </c>
      <c r="U33" s="25">
        <v>363353.13</v>
      </c>
      <c r="V33" s="43">
        <f>U33-(W33*T33)</f>
        <v>1.259999698959291E-4</v>
      </c>
      <c r="W33" s="63">
        <f>ROUND(U33/T33,8)</f>
        <v>5.0889794100000003</v>
      </c>
      <c r="X33" s="24">
        <v>79200</v>
      </c>
      <c r="Y33" s="25">
        <v>407309.45</v>
      </c>
      <c r="Z33" s="43">
        <f>Y33-(AA33*X33)</f>
        <v>-3.279999946244061E-4</v>
      </c>
      <c r="AA33" s="63">
        <f>ROUND(Y33/X33,8)</f>
        <v>5.14279609</v>
      </c>
      <c r="AB33" s="24">
        <v>105960</v>
      </c>
      <c r="AC33" s="25">
        <v>546211.42000000004</v>
      </c>
      <c r="AD33" s="43">
        <f>AC33-(AE33*AB33)</f>
        <v>3.6640011239796877E-4</v>
      </c>
      <c r="AE33" s="63">
        <f>ROUND(AC33/AB33,8)</f>
        <v>5.1548831599999998</v>
      </c>
      <c r="AF33" s="24">
        <v>93480</v>
      </c>
      <c r="AG33" s="25">
        <v>492009.15</v>
      </c>
      <c r="AH33" s="43">
        <f>AG33-(AI33*AF33)</f>
        <v>-3.1439994927495718E-4</v>
      </c>
      <c r="AI33" s="63">
        <f>ROUND(AG33/AF33,8)</f>
        <v>5.2632557799999997</v>
      </c>
      <c r="AJ33" s="24">
        <v>90240</v>
      </c>
      <c r="AK33" s="25">
        <v>399568.7</v>
      </c>
      <c r="AL33" s="43">
        <f>AK33-(AM33*AJ33)</f>
        <v>-3.136000013910234E-4</v>
      </c>
      <c r="AM33" s="63">
        <f>ROUND(AK33/AJ33,8)</f>
        <v>4.42784464</v>
      </c>
      <c r="AN33" s="24">
        <v>90720</v>
      </c>
      <c r="AO33" s="25">
        <v>394518.44</v>
      </c>
      <c r="AP33" s="43">
        <f>AO33-(AQ33*AN33)</f>
        <v>-3.3279997296631336E-4</v>
      </c>
      <c r="AQ33" s="63">
        <f>ROUND(AO33/AN33,8)</f>
        <v>4.3487482399999999</v>
      </c>
      <c r="AR33" s="24">
        <v>74040</v>
      </c>
      <c r="AS33" s="25">
        <v>318242.86</v>
      </c>
      <c r="AT33" s="43">
        <f>AS33-(AU33*AR33)</f>
        <v>-1.7239997396245599E-4</v>
      </c>
      <c r="AU33" s="63">
        <f>ROUND(AS33/AR33,8)</f>
        <v>4.2982558099999997</v>
      </c>
      <c r="AV33" s="24">
        <v>78720</v>
      </c>
      <c r="AW33" s="25">
        <v>335958.86</v>
      </c>
      <c r="AX33" s="43">
        <f>AW33-(AY33*AV33)</f>
        <v>8.9599983766674995E-5</v>
      </c>
      <c r="AY33" s="63">
        <f>ROUND(AW33/AV33,8)</f>
        <v>4.2677700700000001</v>
      </c>
      <c r="AZ33" s="70"/>
      <c r="BA33" s="70"/>
    </row>
    <row r="34" spans="1:59" x14ac:dyDescent="0.55000000000000004">
      <c r="A34" s="23">
        <v>2</v>
      </c>
      <c r="B34" s="38" t="s">
        <v>50</v>
      </c>
      <c r="C34" s="50" t="s">
        <v>34</v>
      </c>
      <c r="D34" s="24">
        <v>7156.83</v>
      </c>
      <c r="E34" s="25">
        <v>43550.080000000002</v>
      </c>
      <c r="F34" s="43">
        <f>E34-(G34*D34)</f>
        <v>1.9206701836083084E-5</v>
      </c>
      <c r="G34" s="63">
        <f>ROUND(E34/D34,8)</f>
        <v>6.0851075100000003</v>
      </c>
      <c r="H34" s="24">
        <v>5963.43</v>
      </c>
      <c r="I34" s="25">
        <v>37610.97</v>
      </c>
      <c r="J34" s="43">
        <f>I34-(K34*H34)</f>
        <v>2.1108899090904742E-5</v>
      </c>
      <c r="K34" s="63">
        <f>ROUND(I34/H34,8)</f>
        <v>6.3069357699999999</v>
      </c>
      <c r="L34" s="24">
        <v>7548.51</v>
      </c>
      <c r="M34" s="25">
        <v>45444.480000000003</v>
      </c>
      <c r="N34" s="43">
        <f>M34-(O34*L34)</f>
        <v>6.5646017901599407E-6</v>
      </c>
      <c r="O34" s="63">
        <f>ROUND(M34/L34,8)</f>
        <v>6.0203245399999998</v>
      </c>
      <c r="P34" s="24">
        <v>5722.2</v>
      </c>
      <c r="Q34" s="25">
        <v>34323.32</v>
      </c>
      <c r="R34" s="43">
        <f>Q34-(S34*P34)</f>
        <v>7.7420045272447169E-6</v>
      </c>
      <c r="S34" s="63">
        <f>ROUND(Q34/P34,8)</f>
        <v>5.9982733899999996</v>
      </c>
      <c r="T34" s="24">
        <v>5479.95</v>
      </c>
      <c r="U34" s="25">
        <v>30085.84</v>
      </c>
      <c r="V34" s="43">
        <f>U34-(W34*T34)</f>
        <v>5.9439989854581654E-6</v>
      </c>
      <c r="W34" s="63">
        <f>ROUND(U34/T34,8)</f>
        <v>5.4901668800000003</v>
      </c>
      <c r="X34" s="24">
        <v>6011.37</v>
      </c>
      <c r="Y34" s="25">
        <v>32725.68</v>
      </c>
      <c r="Z34" s="43">
        <f>Y34-(AA34*X34)</f>
        <v>-7.1553004090674222E-6</v>
      </c>
      <c r="AA34" s="63">
        <f>ROUND(Y34/X34,8)</f>
        <v>5.4439636900000004</v>
      </c>
      <c r="AB34" s="24">
        <v>8079.93</v>
      </c>
      <c r="AC34" s="25">
        <v>42978.49</v>
      </c>
      <c r="AD34" s="43">
        <f>AC34-(AE34*AB34)</f>
        <v>1.1229094525333494E-5</v>
      </c>
      <c r="AE34" s="63">
        <f>ROUND(AC34/AB34,8)</f>
        <v>5.3191661300000002</v>
      </c>
      <c r="AF34" s="24">
        <v>7911.12</v>
      </c>
      <c r="AG34" s="25">
        <v>40474.69</v>
      </c>
      <c r="AH34" s="43">
        <f>AG34-(AI34*AF34)</f>
        <v>-3.0017596145626158E-5</v>
      </c>
      <c r="AI34" s="63">
        <f>ROUND(AG34/AF34,8)</f>
        <v>5.1161769799999997</v>
      </c>
      <c r="AJ34" s="24">
        <v>6389.28</v>
      </c>
      <c r="AK34" s="25">
        <v>29639.81</v>
      </c>
      <c r="AL34" s="43">
        <f>AK34-(AM34*AJ34)</f>
        <v>1.1446398275438696E-5</v>
      </c>
      <c r="AM34" s="63">
        <f>ROUND(AK34/AJ34,8)</f>
        <v>4.6389906200000004</v>
      </c>
      <c r="AN34" s="24">
        <v>9130.5300000000007</v>
      </c>
      <c r="AO34" s="25">
        <v>40011.089999999997</v>
      </c>
      <c r="AP34" s="43">
        <f>AO34-(AQ34*AN34)</f>
        <v>6.7109940573573112E-6</v>
      </c>
      <c r="AQ34" s="63">
        <f>ROUND(AO34/AN34,8)</f>
        <v>4.3821212999999997</v>
      </c>
      <c r="AR34" s="24">
        <v>7187.94</v>
      </c>
      <c r="AS34" s="25">
        <v>33115.599999999999</v>
      </c>
      <c r="AT34" s="43">
        <f>AS34-(AU34*AR34)</f>
        <v>7.8273951658047736E-6</v>
      </c>
      <c r="AU34" s="63">
        <f>ROUND(AS34/AR34,8)</f>
        <v>4.6071057900000003</v>
      </c>
      <c r="AV34" s="24">
        <v>6891.12</v>
      </c>
      <c r="AW34" s="25">
        <v>31416.03</v>
      </c>
      <c r="AX34" s="43">
        <f>AW34-(AY34*AV34)</f>
        <v>9.7559968708083034E-6</v>
      </c>
      <c r="AY34" s="63">
        <f>ROUND(AW34/AV34,8)</f>
        <v>4.5589149500000001</v>
      </c>
      <c r="AZ34" s="70"/>
      <c r="BA34" s="70"/>
    </row>
    <row r="35" spans="1:59" x14ac:dyDescent="0.55000000000000004">
      <c r="A35" s="23">
        <v>3</v>
      </c>
      <c r="B35" s="38" t="s">
        <v>33</v>
      </c>
      <c r="C35" s="50" t="s">
        <v>53</v>
      </c>
      <c r="D35" s="24">
        <v>878</v>
      </c>
      <c r="E35" s="25">
        <v>5403.28</v>
      </c>
      <c r="F35" s="43">
        <f>E35-(G35*D35)</f>
        <v>-1.1000001904903911E-6</v>
      </c>
      <c r="G35" s="63">
        <f>ROUND(E35/D35,8)</f>
        <v>6.1540774499999999</v>
      </c>
      <c r="H35" s="24">
        <v>1000</v>
      </c>
      <c r="I35" s="25">
        <v>6182.71</v>
      </c>
      <c r="J35" s="43">
        <f>I35-(K35*H35)</f>
        <v>0</v>
      </c>
      <c r="K35" s="63">
        <f>ROUND(I35/H35,8)</f>
        <v>6.1827100000000002</v>
      </c>
      <c r="L35" s="24">
        <v>1214</v>
      </c>
      <c r="M35" s="25">
        <v>7549.01</v>
      </c>
      <c r="N35" s="43">
        <f>M35-(O35*L35)</f>
        <v>3.5399998523644172E-6</v>
      </c>
      <c r="O35" s="63">
        <f>ROUND(M35/L35,8)</f>
        <v>6.2182948900000001</v>
      </c>
      <c r="P35" s="24">
        <v>1589</v>
      </c>
      <c r="Q35" s="25">
        <v>9945.74</v>
      </c>
      <c r="R35" s="43">
        <f>Q35-(S35*P35)</f>
        <v>4.3399995774962008E-6</v>
      </c>
      <c r="S35" s="63">
        <f>ROUND(Q35/P35,8)</f>
        <v>6.2591189399999996</v>
      </c>
      <c r="T35" s="24">
        <v>1788</v>
      </c>
      <c r="U35" s="25">
        <v>9997.8799999999992</v>
      </c>
      <c r="V35" s="43">
        <f>U35-(W35*T35)</f>
        <v>1.7599995771888644E-6</v>
      </c>
      <c r="W35" s="63">
        <f>ROUND(U35/T35,8)</f>
        <v>5.59165548</v>
      </c>
      <c r="X35" s="24">
        <v>1750</v>
      </c>
      <c r="Y35" s="25">
        <v>9781.02</v>
      </c>
      <c r="Z35" s="43">
        <f>Y35-(AA35*X35)</f>
        <v>-7.499998901039362E-6</v>
      </c>
      <c r="AA35" s="63">
        <f>ROUND(Y35/X35,8)</f>
        <v>5.5891542899999997</v>
      </c>
      <c r="AB35" s="24">
        <v>1475</v>
      </c>
      <c r="AC35" s="25">
        <v>8211.6</v>
      </c>
      <c r="AD35" s="43">
        <f>AC35-(AE35*AB35)</f>
        <v>1.0000003385357559E-6</v>
      </c>
      <c r="AE35" s="63">
        <f>ROUND(AC35/AB35,8)</f>
        <v>5.5671864400000004</v>
      </c>
      <c r="AF35" s="24">
        <v>1162</v>
      </c>
      <c r="AG35" s="25">
        <v>6425.33</v>
      </c>
      <c r="AH35" s="43">
        <f>AG35-(AI35*AF35)</f>
        <v>-1.7999991541728377E-7</v>
      </c>
      <c r="AI35" s="63">
        <f>ROUND(AG35/AF35,8)</f>
        <v>5.5295438900000002</v>
      </c>
      <c r="AJ35" s="24">
        <v>1258</v>
      </c>
      <c r="AK35" s="25">
        <v>6646.1</v>
      </c>
      <c r="AL35" s="43">
        <f>AK35-(AM35*AJ35)</f>
        <v>3.1200006560538895E-6</v>
      </c>
      <c r="AM35" s="63">
        <f>ROUND(AK35/AJ35,8)</f>
        <v>5.2830683599999997</v>
      </c>
      <c r="AN35" s="24">
        <v>1172</v>
      </c>
      <c r="AO35" s="25">
        <v>5595.66</v>
      </c>
      <c r="AP35" s="43">
        <f>AO35-(AQ35*AN35)</f>
        <v>5.7600000218371861E-6</v>
      </c>
      <c r="AQ35" s="63">
        <f>ROUND(AO35/AN35,8)</f>
        <v>4.77445392</v>
      </c>
      <c r="AR35" s="24">
        <v>1328</v>
      </c>
      <c r="AS35" s="25">
        <v>6367.91</v>
      </c>
      <c r="AT35" s="43">
        <f>AS35-(AU35*AR35)</f>
        <v>2.4000000848900527E-6</v>
      </c>
      <c r="AU35" s="63">
        <f>ROUND(AS35/AR35,8)</f>
        <v>4.79511295</v>
      </c>
      <c r="AV35" s="24">
        <v>940</v>
      </c>
      <c r="AW35" s="25">
        <v>4447.1899999999996</v>
      </c>
      <c r="AX35" s="43">
        <f>AW35-(AY35*AV35)</f>
        <v>1.3999997463542968E-6</v>
      </c>
      <c r="AY35" s="63">
        <f>ROUND(AW35/AV35,8)</f>
        <v>4.7310531899999999</v>
      </c>
      <c r="AZ35" s="70"/>
      <c r="BA35" s="70"/>
    </row>
    <row r="36" spans="1:59" x14ac:dyDescent="0.55000000000000004">
      <c r="A36" s="26" t="s">
        <v>5</v>
      </c>
      <c r="B36" s="27"/>
      <c r="C36" s="39"/>
      <c r="D36" s="32">
        <f>SUM(D33:D35)</f>
        <v>78594.83</v>
      </c>
      <c r="E36" s="33">
        <f>SUM(E33:E35)</f>
        <v>454253.92000000004</v>
      </c>
      <c r="F36" s="43"/>
      <c r="G36" s="64" t="s">
        <v>42</v>
      </c>
      <c r="H36" s="32">
        <f>SUM(H33:H35)</f>
        <v>74643.429999999993</v>
      </c>
      <c r="I36" s="33">
        <f>SUM(I33:I35)</f>
        <v>437142.10000000003</v>
      </c>
      <c r="J36" s="43"/>
      <c r="K36" s="64" t="s">
        <v>42</v>
      </c>
      <c r="L36" s="32">
        <f>SUM(L33:L35)</f>
        <v>90962.51</v>
      </c>
      <c r="M36" s="33">
        <f>SUM(M33:M35)</f>
        <v>536945.35</v>
      </c>
      <c r="N36" s="43"/>
      <c r="O36" s="64" t="s">
        <v>42</v>
      </c>
      <c r="P36" s="32">
        <f>SUM(P33:P35)</f>
        <v>80151.199999999997</v>
      </c>
      <c r="Q36" s="33">
        <f>SUM(Q33:Q35)</f>
        <v>471106.62</v>
      </c>
      <c r="R36" s="43"/>
      <c r="S36" s="64" t="s">
        <v>42</v>
      </c>
      <c r="T36" s="32">
        <f>SUM(T33:T35)</f>
        <v>78667.95</v>
      </c>
      <c r="U36" s="33">
        <f>SUM(U33:U35)</f>
        <v>403436.85000000003</v>
      </c>
      <c r="V36" s="43"/>
      <c r="W36" s="64" t="s">
        <v>42</v>
      </c>
      <c r="X36" s="32">
        <f>SUM(X33:X35)</f>
        <v>86961.37</v>
      </c>
      <c r="Y36" s="33">
        <f>SUM(Y33:Y35)</f>
        <v>449816.15</v>
      </c>
      <c r="Z36" s="43"/>
      <c r="AA36" s="64" t="s">
        <v>42</v>
      </c>
      <c r="AB36" s="32">
        <f>SUM(AB33:AB35)</f>
        <v>115514.93</v>
      </c>
      <c r="AC36" s="33">
        <f>SUM(AC33:AC35)</f>
        <v>597401.51</v>
      </c>
      <c r="AD36" s="43"/>
      <c r="AE36" s="64" t="s">
        <v>42</v>
      </c>
      <c r="AF36" s="32">
        <f>SUM(AF33:AF35)</f>
        <v>102553.12</v>
      </c>
      <c r="AG36" s="33">
        <f>SUM(AG33:AG35)</f>
        <v>538909.17000000004</v>
      </c>
      <c r="AH36" s="43"/>
      <c r="AI36" s="64" t="s">
        <v>42</v>
      </c>
      <c r="AJ36" s="32">
        <f>SUM(AJ33:AJ35)</f>
        <v>97887.28</v>
      </c>
      <c r="AK36" s="33">
        <f>SUM(AK33:AK35)</f>
        <v>435854.61</v>
      </c>
      <c r="AL36" s="43"/>
      <c r="AM36" s="64" t="s">
        <v>42</v>
      </c>
      <c r="AN36" s="32">
        <f>SUM(AN33:AN35)</f>
        <v>101022.53</v>
      </c>
      <c r="AO36" s="33">
        <f>SUM(AO33:AO35)</f>
        <v>440125.19</v>
      </c>
      <c r="AP36" s="43"/>
      <c r="AQ36" s="64" t="s">
        <v>42</v>
      </c>
      <c r="AR36" s="32">
        <f>SUM(AR33:AR35)</f>
        <v>82555.94</v>
      </c>
      <c r="AS36" s="33">
        <f>SUM(AS33:AS35)</f>
        <v>357726.36999999994</v>
      </c>
      <c r="AT36" s="43"/>
      <c r="AU36" s="64" t="s">
        <v>42</v>
      </c>
      <c r="AV36" s="32">
        <f>SUM(AV33:AV35)</f>
        <v>86551.12</v>
      </c>
      <c r="AW36" s="33">
        <f>SUM(AW33:AW35)</f>
        <v>371822.08000000002</v>
      </c>
      <c r="AX36" s="43"/>
      <c r="AY36" s="64" t="s">
        <v>42</v>
      </c>
      <c r="AZ36" s="34">
        <f>AV36+AR36+AN36+AJ36+AF36+AB36+X36+T36+P36+L36+H36+D36</f>
        <v>1076066.21</v>
      </c>
      <c r="BA36" s="34">
        <f>AW36+AS36+AO36+AK36+AG36+AC36+Y36+U36+Q36+M36+I36+E36</f>
        <v>5494539.919999999</v>
      </c>
      <c r="BB36" s="71">
        <f>AJ36+AF36+AB36+X36+T36+P36+L36+H36+D36</f>
        <v>805936.62</v>
      </c>
      <c r="BC36" s="72">
        <f>AK36+AG36+AC36+Y36+U36+Q36+M36+I36+E36</f>
        <v>4324866.28</v>
      </c>
      <c r="BD36" s="71">
        <f>AV36+AR36+AN36</f>
        <v>270129.58999999997</v>
      </c>
      <c r="BE36" s="161">
        <f>AW36+AS36+AO36</f>
        <v>1169673.6399999999</v>
      </c>
      <c r="BF36" s="340">
        <f>(BD36+BB36)-AZ36</f>
        <v>0</v>
      </c>
      <c r="BG36" s="340">
        <f>(BE36+BC36)-BA36</f>
        <v>0</v>
      </c>
    </row>
    <row r="37" spans="1:59" x14ac:dyDescent="0.55000000000000004">
      <c r="A37" s="28" t="s">
        <v>27</v>
      </c>
      <c r="B37" s="22"/>
      <c r="C37" s="47"/>
      <c r="D37" s="29"/>
      <c r="E37" s="29"/>
      <c r="F37" s="29"/>
      <c r="G37" s="62"/>
      <c r="H37" s="29"/>
      <c r="I37" s="29"/>
      <c r="J37" s="29"/>
      <c r="K37" s="62"/>
      <c r="L37" s="29"/>
      <c r="M37" s="29"/>
      <c r="N37" s="29"/>
      <c r="O37" s="62"/>
      <c r="P37" s="29"/>
      <c r="Q37" s="29"/>
      <c r="R37" s="29"/>
      <c r="S37" s="62"/>
      <c r="T37" s="29"/>
      <c r="U37" s="29"/>
      <c r="V37" s="29"/>
      <c r="W37" s="62"/>
      <c r="X37" s="29"/>
      <c r="Y37" s="29"/>
      <c r="Z37" s="29"/>
      <c r="AA37" s="62"/>
      <c r="AB37" s="29"/>
      <c r="AC37" s="29"/>
      <c r="AD37" s="29"/>
      <c r="AE37" s="62"/>
      <c r="AF37" s="29"/>
      <c r="AG37" s="29"/>
      <c r="AH37" s="29"/>
      <c r="AI37" s="62"/>
      <c r="AJ37" s="29"/>
      <c r="AK37" s="29"/>
      <c r="AL37" s="29"/>
      <c r="AM37" s="62"/>
      <c r="AN37" s="29"/>
      <c r="AO37" s="29"/>
      <c r="AP37" s="29"/>
      <c r="AQ37" s="62"/>
      <c r="AR37" s="29"/>
      <c r="AS37" s="29"/>
      <c r="AT37" s="29"/>
      <c r="AU37" s="62"/>
      <c r="AV37" s="29"/>
      <c r="AW37" s="29"/>
      <c r="AX37" s="29"/>
      <c r="AY37" s="62"/>
      <c r="AZ37" s="70"/>
      <c r="BA37" s="70"/>
    </row>
    <row r="38" spans="1:59" x14ac:dyDescent="0.55000000000000004">
      <c r="A38" s="23">
        <v>1</v>
      </c>
      <c r="B38" s="38" t="s">
        <v>35</v>
      </c>
      <c r="C38" s="50" t="s">
        <v>36</v>
      </c>
      <c r="D38" s="24">
        <v>9501.51</v>
      </c>
      <c r="E38" s="25">
        <v>58106.13</v>
      </c>
      <c r="F38" s="43">
        <f>E38-(G38*D38)</f>
        <v>1.3229946489445865E-6</v>
      </c>
      <c r="G38" s="63">
        <f>ROUND(E38/D38,8)</f>
        <v>6.1154627000000001</v>
      </c>
      <c r="H38" s="24">
        <v>9432.9599999999991</v>
      </c>
      <c r="I38" s="25">
        <v>59119.24</v>
      </c>
      <c r="J38" s="43">
        <f>I38-(K38*H38)</f>
        <v>-1.402880297973752E-5</v>
      </c>
      <c r="K38" s="63">
        <f>ROUND(I38/H38,8)</f>
        <v>6.2673052800000004</v>
      </c>
      <c r="L38" s="24">
        <v>12036.01</v>
      </c>
      <c r="M38" s="25">
        <v>75127.320000000007</v>
      </c>
      <c r="N38" s="43">
        <f>M38-(O38*L38)</f>
        <v>1.1448413715697825E-5</v>
      </c>
      <c r="O38" s="63">
        <f>ROUND(M38/L38,8)</f>
        <v>6.2418791599999999</v>
      </c>
      <c r="P38" s="24">
        <v>13149.03</v>
      </c>
      <c r="Q38" s="25">
        <v>82010.02</v>
      </c>
      <c r="R38" s="43">
        <f>Q38-(S38*P38)</f>
        <v>-3.8914702599868178E-5</v>
      </c>
      <c r="S38" s="63">
        <f>ROUND(Q38/P38,8)</f>
        <v>6.2369634899999999</v>
      </c>
      <c r="T38" s="24">
        <v>14952.39</v>
      </c>
      <c r="U38" s="25">
        <v>81909.240000000005</v>
      </c>
      <c r="V38" s="43">
        <f>U38-(W38*T38)</f>
        <v>3.1399802537634969E-5</v>
      </c>
      <c r="W38" s="63">
        <f>ROUND(U38/T38,8)</f>
        <v>5.47800318</v>
      </c>
      <c r="X38" s="24">
        <v>12782.64</v>
      </c>
      <c r="Y38" s="25">
        <v>73646.259999999995</v>
      </c>
      <c r="Z38" s="43">
        <f>Y38-(AA38*X38)</f>
        <v>-9.9200115073472261E-6</v>
      </c>
      <c r="AA38" s="63">
        <f>ROUND(Y38/X38,8)</f>
        <v>5.7614280000000004</v>
      </c>
      <c r="AB38" s="24">
        <v>12612.91</v>
      </c>
      <c r="AC38" s="25">
        <v>70119.5</v>
      </c>
      <c r="AD38" s="43">
        <f>AC38-(AE38*AB38)</f>
        <v>1.8640392227098346E-5</v>
      </c>
      <c r="AE38" s="63">
        <f>ROUND(AC38/AB38,8)</f>
        <v>5.5593435600000003</v>
      </c>
      <c r="AF38" s="24">
        <v>11092.7</v>
      </c>
      <c r="AG38" s="25">
        <v>61524.3</v>
      </c>
      <c r="AH38" s="43">
        <f>AG38-(AI38*AF38)</f>
        <v>-3.0345006962306798E-5</v>
      </c>
      <c r="AI38" s="63">
        <f>ROUND(AG38/AF38,8)</f>
        <v>5.5463773500000002</v>
      </c>
      <c r="AJ38" s="24">
        <v>12119.23</v>
      </c>
      <c r="AK38" s="25">
        <v>57712.08</v>
      </c>
      <c r="AL38" s="43">
        <f>AK38-(AM38*AJ38)</f>
        <v>2.2887033992446959E-6</v>
      </c>
      <c r="AM38" s="63">
        <f>ROUND(AK38/AJ38,8)</f>
        <v>4.7620253100000003</v>
      </c>
      <c r="AN38" s="24">
        <v>11989.49</v>
      </c>
      <c r="AO38" s="25">
        <v>57154.75</v>
      </c>
      <c r="AP38" s="43">
        <f>AO38-(AQ38*AN38)</f>
        <v>3.610490239225328E-5</v>
      </c>
      <c r="AQ38" s="63">
        <f>ROUND(AO38/AN38,8)</f>
        <v>4.7670709899999997</v>
      </c>
      <c r="AR38" s="24">
        <v>10975.2</v>
      </c>
      <c r="AS38" s="25">
        <v>5208.1499999999996</v>
      </c>
      <c r="AT38" s="43">
        <f>AS38-(AU38*AR38)</f>
        <v>-6.360000952554401E-6</v>
      </c>
      <c r="AU38" s="63">
        <f>ROUND(AS38/AR38,8)</f>
        <v>0.47453804999999999</v>
      </c>
      <c r="AV38" s="24">
        <v>10943.38</v>
      </c>
      <c r="AW38" s="25">
        <v>49963.44</v>
      </c>
      <c r="AX38" s="43">
        <f>AW38-(AY38*AV38)</f>
        <v>-6.7347937147133052E-6</v>
      </c>
      <c r="AY38" s="63">
        <f>ROUND(AW38/AV38,8)</f>
        <v>4.5656314599999996</v>
      </c>
      <c r="AZ38" s="70"/>
      <c r="BA38" s="70"/>
    </row>
    <row r="39" spans="1:59" x14ac:dyDescent="0.55000000000000004">
      <c r="A39" s="23">
        <v>2</v>
      </c>
      <c r="B39" s="38" t="s">
        <v>37</v>
      </c>
      <c r="C39" s="50" t="s">
        <v>38</v>
      </c>
      <c r="D39" s="24">
        <v>4872</v>
      </c>
      <c r="E39" s="25">
        <v>29772.49</v>
      </c>
      <c r="F39" s="43">
        <f>E39-(G39*D39)</f>
        <v>1.5280002116924152E-5</v>
      </c>
      <c r="G39" s="63">
        <f>ROUND(E39/D39,8)</f>
        <v>6.1109380099999999</v>
      </c>
      <c r="H39" s="24">
        <v>4764</v>
      </c>
      <c r="I39" s="25">
        <v>30291.53</v>
      </c>
      <c r="J39" s="43">
        <f>I39-(K39*H39)</f>
        <v>1.7239999579032883E-5</v>
      </c>
      <c r="K39" s="63">
        <f>ROUND(I39/H39,8)</f>
        <v>6.3584235900000001</v>
      </c>
      <c r="L39" s="24">
        <v>5004</v>
      </c>
      <c r="M39" s="25">
        <v>31268.48</v>
      </c>
      <c r="N39" s="43">
        <f>M39-(O39*L39)</f>
        <v>1.184000211651437E-5</v>
      </c>
      <c r="O39" s="63">
        <f>ROUND(M39/L39,8)</f>
        <v>6.2486970399999997</v>
      </c>
      <c r="P39" s="24">
        <v>5664</v>
      </c>
      <c r="Q39" s="25">
        <v>38159.160000000003</v>
      </c>
      <c r="R39" s="43">
        <f>Q39-(S39*P39)</f>
        <v>2.8799986466765404E-6</v>
      </c>
      <c r="S39" s="63">
        <f>ROUND(Q39/P39,8)</f>
        <v>6.7371398300000003</v>
      </c>
      <c r="T39" s="24">
        <v>7176</v>
      </c>
      <c r="U39" s="25">
        <v>38856.22</v>
      </c>
      <c r="V39" s="43">
        <f>U39-(W39*T39)</f>
        <v>-2.2880005417391658E-5</v>
      </c>
      <c r="W39" s="63">
        <f>ROUND(U39/T39,8)</f>
        <v>5.4147463800000004</v>
      </c>
      <c r="X39" s="24">
        <v>5760</v>
      </c>
      <c r="Y39" s="25">
        <v>32684.86</v>
      </c>
      <c r="Z39" s="43">
        <f>Y39-(AA39*X39)</f>
        <v>6.4000014390330762E-6</v>
      </c>
      <c r="AA39" s="63">
        <f>ROUND(Y39/X39,8)</f>
        <v>5.67445486</v>
      </c>
      <c r="AB39" s="24">
        <v>7284</v>
      </c>
      <c r="AC39" s="25">
        <v>42360.32</v>
      </c>
      <c r="AD39" s="43">
        <f>AC39-(AE39*AB39)</f>
        <v>-1.0120005754288286E-5</v>
      </c>
      <c r="AE39" s="63">
        <f>ROUND(AC39/AB39,8)</f>
        <v>5.8155299300000003</v>
      </c>
      <c r="AF39" s="24">
        <v>7452</v>
      </c>
      <c r="AG39" s="25">
        <v>43855.87</v>
      </c>
      <c r="AH39" s="43">
        <f>AG39-(AI39*AF39)</f>
        <v>2.4879998818505555E-5</v>
      </c>
      <c r="AI39" s="63">
        <f>ROUND(AG39/AF39,8)</f>
        <v>5.8851140600000003</v>
      </c>
      <c r="AJ39" s="24">
        <v>8004</v>
      </c>
      <c r="AK39" s="25">
        <v>40122.61</v>
      </c>
      <c r="AL39" s="43">
        <f>AK39-(AM39*AJ39)</f>
        <v>6.4000050770118833E-7</v>
      </c>
      <c r="AM39" s="63">
        <f>ROUND(AK39/AJ39,8)</f>
        <v>5.0128198399999997</v>
      </c>
      <c r="AN39" s="24">
        <v>7164</v>
      </c>
      <c r="AO39" s="25">
        <v>35641.85</v>
      </c>
      <c r="AP39" s="43">
        <f>AO39-(AQ39*AN39)</f>
        <v>-1.8040002032648772E-5</v>
      </c>
      <c r="AQ39" s="63">
        <f>ROUND(AO39/AN39,8)</f>
        <v>4.9751326100000002</v>
      </c>
      <c r="AR39" s="24">
        <v>5844</v>
      </c>
      <c r="AS39" s="25">
        <v>27490.77</v>
      </c>
      <c r="AT39" s="43">
        <f>AS39-(AU39*AR39)</f>
        <v>1.5839999832678586E-5</v>
      </c>
      <c r="AU39" s="63">
        <f>ROUND(AS39/AR39,8)</f>
        <v>4.7041016400000002</v>
      </c>
      <c r="AV39" s="24">
        <v>6912</v>
      </c>
      <c r="AW39" s="25">
        <v>34121.050000000003</v>
      </c>
      <c r="AX39" s="43">
        <f>AW39-(AY39*AV39)</f>
        <v>1.599999814061448E-5</v>
      </c>
      <c r="AY39" s="63">
        <f>ROUND(AW39/AV39,8)</f>
        <v>4.9364945000000002</v>
      </c>
      <c r="AZ39" s="70"/>
      <c r="BA39" s="70"/>
    </row>
    <row r="40" spans="1:59" x14ac:dyDescent="0.55000000000000004">
      <c r="A40" s="23">
        <v>3</v>
      </c>
      <c r="B40" s="38" t="s">
        <v>37</v>
      </c>
      <c r="C40" s="50" t="s">
        <v>39</v>
      </c>
      <c r="D40" s="24">
        <v>3795.2</v>
      </c>
      <c r="E40" s="25">
        <v>22497</v>
      </c>
      <c r="F40" s="43">
        <f>E40-(G40*D40)</f>
        <v>1.2032000086037442E-5</v>
      </c>
      <c r="G40" s="63">
        <f>ROUND(E40/D40,8)</f>
        <v>5.9277508399999999</v>
      </c>
      <c r="H40" s="24">
        <v>3993.6</v>
      </c>
      <c r="I40" s="25">
        <v>23656.11</v>
      </c>
      <c r="J40" s="43">
        <f>I40-(K40*H40)</f>
        <v>-7.2959992394316941E-6</v>
      </c>
      <c r="K40" s="63">
        <f>ROUND(I40/H40,8)</f>
        <v>5.9235051099999998</v>
      </c>
      <c r="L40" s="24">
        <v>3245.6</v>
      </c>
      <c r="M40" s="25">
        <v>19287.89</v>
      </c>
      <c r="N40" s="43">
        <f>M40-(O40*L40)</f>
        <v>-1.3600001693703234E-5</v>
      </c>
      <c r="O40" s="63">
        <f>ROUND(M40/L40,8)</f>
        <v>5.9427810000000001</v>
      </c>
      <c r="P40" s="24">
        <v>3245.6</v>
      </c>
      <c r="Q40" s="25">
        <v>19287.89</v>
      </c>
      <c r="R40" s="43">
        <f>Q40-(S40*P40)</f>
        <v>-1.3600001693703234E-5</v>
      </c>
      <c r="S40" s="63">
        <f>ROUND(Q40/P40,8)</f>
        <v>5.9427810000000001</v>
      </c>
      <c r="T40" s="24">
        <v>774.4</v>
      </c>
      <c r="U40" s="25">
        <v>4328.41</v>
      </c>
      <c r="V40" s="43">
        <f>U40-(W40*T40)</f>
        <v>-2.0480001694522798E-6</v>
      </c>
      <c r="W40" s="63">
        <f>ROUND(U40/T40,8)</f>
        <v>5.5893724200000001</v>
      </c>
      <c r="X40" s="24">
        <v>858.4</v>
      </c>
      <c r="Y40" s="25">
        <v>4761.66</v>
      </c>
      <c r="Z40" s="43">
        <f>Y40-(AA40*X40)</f>
        <v>2.7199994292459451E-6</v>
      </c>
      <c r="AA40" s="63">
        <f>ROUND(Y40/X40,8)</f>
        <v>5.5471342000000003</v>
      </c>
      <c r="AB40" s="24">
        <v>3188</v>
      </c>
      <c r="AC40" s="25">
        <v>16777.599999999999</v>
      </c>
      <c r="AD40" s="43">
        <f>AC40-(AE40*AB40)</f>
        <v>-8.8800043158698827E-6</v>
      </c>
      <c r="AE40" s="63">
        <f>ROUND(AC40/AB40,8)</f>
        <v>5.2627352600000004</v>
      </c>
      <c r="AF40" s="24">
        <v>3676.8</v>
      </c>
      <c r="AG40" s="25">
        <v>19298.79</v>
      </c>
      <c r="AH40" s="43">
        <f>AG40-(AI40*AF40)</f>
        <v>-9.3119997472967952E-6</v>
      </c>
      <c r="AI40" s="63">
        <f>ROUND(AG40/AF40,8)</f>
        <v>5.2488005900000001</v>
      </c>
      <c r="AJ40" s="24">
        <v>4137.6000000000004</v>
      </c>
      <c r="AK40" s="25">
        <v>18545.07</v>
      </c>
      <c r="AL40" s="43">
        <f>AK40-(AM40*AJ40)</f>
        <v>-1.3632001355290413E-5</v>
      </c>
      <c r="AM40" s="63">
        <f>ROUND(AK40/AJ40,8)</f>
        <v>4.4820838199999997</v>
      </c>
      <c r="AN40" s="24">
        <v>3812</v>
      </c>
      <c r="AO40" s="25">
        <v>17112</v>
      </c>
      <c r="AP40" s="43">
        <f>AO40-(AQ40*AN40)</f>
        <v>6.080001185182482E-6</v>
      </c>
      <c r="AQ40" s="63">
        <f>ROUND(AO40/AN40,8)</f>
        <v>4.4889821599999999</v>
      </c>
      <c r="AR40" s="24">
        <v>2332</v>
      </c>
      <c r="AS40" s="25">
        <v>10598.02</v>
      </c>
      <c r="AT40" s="43">
        <f>AS40-(AU40*AR40)</f>
        <v>-2.6800007617566735E-6</v>
      </c>
      <c r="AU40" s="63">
        <f>ROUND(AS40/AR40,8)</f>
        <v>4.5446054900000004</v>
      </c>
      <c r="AV40" s="24">
        <v>3882.4</v>
      </c>
      <c r="AW40" s="25">
        <v>17421.849999999999</v>
      </c>
      <c r="AX40" s="43">
        <f>AW40-(AY40*AV40)</f>
        <v>-1.968001015484333E-6</v>
      </c>
      <c r="AY40" s="63">
        <f>ROUND(AW40/AV40,8)</f>
        <v>4.48739182</v>
      </c>
      <c r="AZ40" s="70"/>
      <c r="BA40" s="70"/>
    </row>
    <row r="41" spans="1:59" x14ac:dyDescent="0.55000000000000004">
      <c r="A41" s="23">
        <v>4</v>
      </c>
      <c r="B41" s="38" t="s">
        <v>40</v>
      </c>
      <c r="C41" s="50" t="s">
        <v>41</v>
      </c>
      <c r="D41" s="24">
        <v>4601.5</v>
      </c>
      <c r="E41" s="25">
        <v>27206.14</v>
      </c>
      <c r="F41" s="43">
        <f>E41-(G41*D41)</f>
        <v>-9.4349998107645661E-6</v>
      </c>
      <c r="G41" s="63">
        <f>ROUND(E41/D41,8)</f>
        <v>5.9124502899999998</v>
      </c>
      <c r="H41" s="24">
        <v>4466.5</v>
      </c>
      <c r="I41" s="25">
        <v>26417.77</v>
      </c>
      <c r="J41" s="43">
        <f>I41-(K41*H41)</f>
        <v>-2.1529998775804415E-5</v>
      </c>
      <c r="K41" s="63">
        <f>ROUND(I41/H41,8)</f>
        <v>5.9146468199999997</v>
      </c>
      <c r="L41" s="24">
        <v>5730.5</v>
      </c>
      <c r="M41" s="25">
        <v>33799.339999999997</v>
      </c>
      <c r="N41" s="43">
        <f>M41-(O41*L41)</f>
        <v>2.0749997929669917E-5</v>
      </c>
      <c r="O41" s="63">
        <f>ROUND(M41/L41,8)</f>
        <v>5.8981484999999996</v>
      </c>
      <c r="P41" s="24">
        <v>5598</v>
      </c>
      <c r="Q41" s="25">
        <v>33025.56</v>
      </c>
      <c r="R41" s="43">
        <f>Q41-(S41*P41)</f>
        <v>1.6799996956251562E-5</v>
      </c>
      <c r="S41" s="63">
        <f>ROUND(Q41/P41,8)</f>
        <v>5.8995284000000003</v>
      </c>
      <c r="T41" s="24">
        <v>6118</v>
      </c>
      <c r="U41" s="25">
        <v>31890.33</v>
      </c>
      <c r="V41" s="43">
        <f>U41-(W41*T41)</f>
        <v>1.7599995771888644E-6</v>
      </c>
      <c r="W41" s="63">
        <f>ROUND(U41/T41,8)</f>
        <v>5.2125416800000002</v>
      </c>
      <c r="X41" s="24">
        <v>5330</v>
      </c>
      <c r="Y41" s="25">
        <v>27825.91</v>
      </c>
      <c r="Z41" s="43">
        <f>Y41-(AA41*X41)</f>
        <v>1.6699999832781032E-5</v>
      </c>
      <c r="AA41" s="63">
        <f>ROUND(Y41/X41,8)</f>
        <v>5.2206210100000003</v>
      </c>
      <c r="AB41" s="24">
        <v>5560</v>
      </c>
      <c r="AC41" s="25">
        <v>29012.2</v>
      </c>
      <c r="AD41" s="43">
        <f>AC41-(AE41*AB41)</f>
        <v>1.5199999324977398E-5</v>
      </c>
      <c r="AE41" s="63">
        <f>ROUND(AC41/AB41,8)</f>
        <v>5.2180215800000003</v>
      </c>
      <c r="AF41" s="24">
        <v>5647</v>
      </c>
      <c r="AG41" s="25">
        <v>29460.95</v>
      </c>
      <c r="AH41" s="43">
        <f>AG41-(AI41*AF41)</f>
        <v>2.2210002498468384E-5</v>
      </c>
      <c r="AI41" s="63">
        <f>ROUND(AG41/AF41,8)</f>
        <v>5.21709757</v>
      </c>
      <c r="AJ41" s="24">
        <v>5636</v>
      </c>
      <c r="AK41" s="25">
        <v>25140.04</v>
      </c>
      <c r="AL41" s="43">
        <f>AK41-(AM41*AJ41)</f>
        <v>-4.559999069897458E-6</v>
      </c>
      <c r="AM41" s="63">
        <f>ROUND(AK41/AJ41,8)</f>
        <v>4.4606174599999999</v>
      </c>
      <c r="AN41" s="24">
        <v>5720</v>
      </c>
      <c r="AO41" s="25">
        <v>25509.75</v>
      </c>
      <c r="AP41" s="43">
        <f>AO41-(AQ41*AN41)</f>
        <v>2.000000313273631E-5</v>
      </c>
      <c r="AQ41" s="63">
        <f>ROUND(AO41/AN41,8)</f>
        <v>4.4597464999999996</v>
      </c>
      <c r="AR41" s="24">
        <v>4571.5</v>
      </c>
      <c r="AS41" s="25">
        <v>20454.8</v>
      </c>
      <c r="AT41" s="43">
        <f>AS41-(AU41*AR41)</f>
        <v>-1.2684999092016369E-5</v>
      </c>
      <c r="AU41" s="63">
        <f>ROUND(AS41/AR41,8)</f>
        <v>4.4744175899999998</v>
      </c>
      <c r="AV41" s="24">
        <v>5011</v>
      </c>
      <c r="AW41" s="25">
        <v>22389.19</v>
      </c>
      <c r="AX41" s="43">
        <f>AW41-(AY41*AV41)</f>
        <v>7.8199991548899561E-6</v>
      </c>
      <c r="AY41" s="63">
        <f>ROUND(AW41/AV41,8)</f>
        <v>4.4680083799999997</v>
      </c>
      <c r="AZ41" s="70"/>
      <c r="BA41" s="70"/>
    </row>
    <row r="42" spans="1:59" x14ac:dyDescent="0.55000000000000004">
      <c r="A42" s="23">
        <v>5</v>
      </c>
      <c r="B42" s="38" t="s">
        <v>37</v>
      </c>
      <c r="C42" s="50" t="s">
        <v>47</v>
      </c>
      <c r="D42" s="24">
        <v>578.01</v>
      </c>
      <c r="E42" s="35">
        <v>3709.58</v>
      </c>
      <c r="F42" s="43">
        <f>E42-(G42*D42)</f>
        <v>1.2055998013238423E-6</v>
      </c>
      <c r="G42" s="63">
        <f>ROUND(E42/D42,8)</f>
        <v>6.4178474400000001</v>
      </c>
      <c r="H42" s="24">
        <v>926.5</v>
      </c>
      <c r="I42" s="35">
        <v>5744.71</v>
      </c>
      <c r="J42" s="43">
        <f>I42-(K42*H42)</f>
        <v>-4.0450004235026427E-6</v>
      </c>
      <c r="K42" s="63">
        <f>ROUND(I42/H42,8)</f>
        <v>6.2004425300000001</v>
      </c>
      <c r="L42" s="24">
        <v>1366.5</v>
      </c>
      <c r="M42" s="25">
        <v>8314.24</v>
      </c>
      <c r="N42" s="43">
        <f>M42-(O42*L42)</f>
        <v>-5.9600006352411583E-6</v>
      </c>
      <c r="O42" s="63">
        <f>ROUND(M42/L42,8)</f>
        <v>6.0843322400000002</v>
      </c>
      <c r="P42" s="24">
        <v>1366.5</v>
      </c>
      <c r="Q42" s="25">
        <v>8314.24</v>
      </c>
      <c r="R42" s="43">
        <f>Q42-(S42*P42)</f>
        <v>-5.9600006352411583E-6</v>
      </c>
      <c r="S42" s="63">
        <f>ROUND(Q42/P42,8)</f>
        <v>6.0843322400000002</v>
      </c>
      <c r="T42" s="24">
        <v>582</v>
      </c>
      <c r="U42" s="25">
        <v>3336.02</v>
      </c>
      <c r="V42" s="43">
        <f>U42-(W42*T42)</f>
        <v>-1.66000017998158E-6</v>
      </c>
      <c r="W42" s="63">
        <f>ROUND(U42/T42,8)</f>
        <v>5.7319931300000002</v>
      </c>
      <c r="X42" s="24">
        <v>795.5</v>
      </c>
      <c r="Y42" s="25">
        <v>4437.24</v>
      </c>
      <c r="Z42" s="43">
        <f>Y42-(AA42*X42)</f>
        <v>2.234999556094408E-6</v>
      </c>
      <c r="AA42" s="63">
        <f>ROUND(Y42/X42,8)</f>
        <v>5.5779258299999999</v>
      </c>
      <c r="AB42" s="24">
        <v>646</v>
      </c>
      <c r="AC42" s="25">
        <v>3666.13</v>
      </c>
      <c r="AD42" s="43">
        <f>AC42-(AE42*AB42)</f>
        <v>-6.4000005295383744E-7</v>
      </c>
      <c r="AE42" s="63">
        <f>ROUND(AC42/AB42,8)</f>
        <v>5.6751238400000004</v>
      </c>
      <c r="AF42" s="24">
        <v>201.5</v>
      </c>
      <c r="AG42" s="25">
        <v>1373.42</v>
      </c>
      <c r="AH42" s="43">
        <f>AG42-(AI42*AF42)</f>
        <v>-2.2499989427160472E-7</v>
      </c>
      <c r="AI42" s="63">
        <f>ROUND(AG42/AF42,8)</f>
        <v>6.8159801499999997</v>
      </c>
      <c r="AJ42" s="24">
        <v>147</v>
      </c>
      <c r="AK42" s="25">
        <v>981.09</v>
      </c>
      <c r="AL42" s="43">
        <f>AK42-(AM42*AJ42)</f>
        <v>3.9000008200673619E-7</v>
      </c>
      <c r="AM42" s="63">
        <f>ROUND(AK42/AJ42,8)</f>
        <v>6.6740816299999999</v>
      </c>
      <c r="AN42" s="24">
        <v>192</v>
      </c>
      <c r="AO42" s="25">
        <v>1179.1500000000001</v>
      </c>
      <c r="AP42" s="43">
        <f>AO42-(AQ42*AN42)</f>
        <v>0</v>
      </c>
      <c r="AQ42" s="63">
        <f>ROUND(AO42/AN42,8)</f>
        <v>6.1414062500000002</v>
      </c>
      <c r="AR42" s="24">
        <v>105.5</v>
      </c>
      <c r="AS42" s="25">
        <v>798.43</v>
      </c>
      <c r="AT42" s="43">
        <f>AS42-(AU42*AR42)</f>
        <v>2.1499988633877365E-7</v>
      </c>
      <c r="AU42" s="63">
        <f>ROUND(AS42/AR42,8)</f>
        <v>7.5680568700000004</v>
      </c>
      <c r="AV42" s="24">
        <v>81.5</v>
      </c>
      <c r="AW42" s="25">
        <v>692.8</v>
      </c>
      <c r="AX42" s="43">
        <f>AW42-(AY42*AV42)</f>
        <v>-2.5000008463393897E-7</v>
      </c>
      <c r="AY42" s="63">
        <f>ROUND(AW42/AV42,8)</f>
        <v>8.5006135</v>
      </c>
      <c r="AZ42" s="70"/>
      <c r="BA42" s="70"/>
    </row>
    <row r="43" spans="1:59" x14ac:dyDescent="0.55000000000000004">
      <c r="A43" s="26" t="s">
        <v>5</v>
      </c>
      <c r="B43" s="27"/>
      <c r="C43" s="39"/>
      <c r="D43" s="32">
        <f>SUM(D38:D42)</f>
        <v>23348.219999999998</v>
      </c>
      <c r="E43" s="33">
        <f>SUM(E38:E42)</f>
        <v>141291.34</v>
      </c>
      <c r="F43" s="64"/>
      <c r="G43" s="64" t="s">
        <v>42</v>
      </c>
      <c r="H43" s="32">
        <f>SUM(H38:H42)</f>
        <v>23583.559999999998</v>
      </c>
      <c r="I43" s="33">
        <f>SUM(I38:I42)</f>
        <v>145229.35999999999</v>
      </c>
      <c r="J43" s="64"/>
      <c r="K43" s="64" t="s">
        <v>42</v>
      </c>
      <c r="L43" s="32">
        <f>SUM(L38:L42)</f>
        <v>27382.61</v>
      </c>
      <c r="M43" s="33">
        <f>SUM(M38:M42)</f>
        <v>167797.27</v>
      </c>
      <c r="N43" s="64"/>
      <c r="O43" s="64" t="s">
        <v>42</v>
      </c>
      <c r="P43" s="32">
        <f>SUM(P38:P42)</f>
        <v>29023.129999999997</v>
      </c>
      <c r="Q43" s="33">
        <f>SUM(Q38:Q42)</f>
        <v>180796.87</v>
      </c>
      <c r="R43" s="64"/>
      <c r="S43" s="64" t="s">
        <v>42</v>
      </c>
      <c r="T43" s="32">
        <f>SUM(T38:T42)</f>
        <v>29602.79</v>
      </c>
      <c r="U43" s="33">
        <f>SUM(U38:U42)</f>
        <v>160320.22</v>
      </c>
      <c r="V43" s="64"/>
      <c r="W43" s="64" t="s">
        <v>42</v>
      </c>
      <c r="X43" s="32">
        <f>SUM(X38:X42)</f>
        <v>25526.54</v>
      </c>
      <c r="Y43" s="33">
        <f>SUM(Y38:Y42)</f>
        <v>143355.93</v>
      </c>
      <c r="Z43" s="64"/>
      <c r="AA43" s="64" t="s">
        <v>42</v>
      </c>
      <c r="AB43" s="32">
        <f>SUM(AB38:AB42)</f>
        <v>29290.91</v>
      </c>
      <c r="AC43" s="33">
        <f>SUM(AC38:AC42)</f>
        <v>161935.75000000003</v>
      </c>
      <c r="AD43" s="64"/>
      <c r="AE43" s="64" t="s">
        <v>42</v>
      </c>
      <c r="AF43" s="32">
        <f>SUM(AF38:AF42)</f>
        <v>28070</v>
      </c>
      <c r="AG43" s="33">
        <f>SUM(AG38:AG42)</f>
        <v>155513.33000000005</v>
      </c>
      <c r="AH43" s="64"/>
      <c r="AI43" s="64" t="s">
        <v>42</v>
      </c>
      <c r="AJ43" s="32">
        <f>SUM(AJ38:AJ42)</f>
        <v>30043.83</v>
      </c>
      <c r="AK43" s="33">
        <f>SUM(AK38:AK42)</f>
        <v>142500.89000000001</v>
      </c>
      <c r="AL43" s="64"/>
      <c r="AM43" s="64" t="s">
        <v>42</v>
      </c>
      <c r="AN43" s="32">
        <f>SUM(AN38:AN42)</f>
        <v>28877.489999999998</v>
      </c>
      <c r="AO43" s="33">
        <f>SUM(AO38:AO42)</f>
        <v>136597.5</v>
      </c>
      <c r="AP43" s="64"/>
      <c r="AQ43" s="64" t="s">
        <v>42</v>
      </c>
      <c r="AR43" s="32">
        <f>SUM(AR38:AR42)</f>
        <v>23828.2</v>
      </c>
      <c r="AS43" s="33">
        <f>SUM(AS38:AS42)</f>
        <v>64550.170000000006</v>
      </c>
      <c r="AT43" s="64"/>
      <c r="AU43" s="64" t="s">
        <v>42</v>
      </c>
      <c r="AV43" s="32">
        <f>SUM(AV38:AV42)</f>
        <v>26830.28</v>
      </c>
      <c r="AW43" s="33">
        <f>SUM(AW38:AW42)</f>
        <v>124588.33</v>
      </c>
      <c r="AX43" s="64"/>
      <c r="AY43" s="64" t="s">
        <v>42</v>
      </c>
      <c r="AZ43" s="34">
        <f>AV43+AR43+AN43+AJ43+AF43+AB43+X43+T43+P43+L43+H43+D43</f>
        <v>325407.56</v>
      </c>
      <c r="BA43" s="34">
        <f>AW43+AS43+AO43+AK43+AG43+AC43+Y43+U43+Q43+M43+I43+E43</f>
        <v>1724476.9600000002</v>
      </c>
      <c r="BB43" s="71">
        <f>AJ43+AF43+AB43+X43+T43+P43+L43+H43+D43</f>
        <v>245871.59</v>
      </c>
      <c r="BC43" s="72">
        <f>AK43+AG43+AC43+Y43+U43+Q43+M43+I43+E43</f>
        <v>1398740.9600000002</v>
      </c>
      <c r="BD43" s="71">
        <f>AV43+AR43+AN43</f>
        <v>79535.97</v>
      </c>
      <c r="BE43" s="161">
        <f>AW43+AS43+AO43</f>
        <v>325736</v>
      </c>
      <c r="BF43" s="340">
        <f>(BD43+BB43)-AZ43</f>
        <v>0</v>
      </c>
      <c r="BG43" s="340">
        <f>(BE43+BC43)-BA43</f>
        <v>0</v>
      </c>
    </row>
    <row r="44" spans="1:59" x14ac:dyDescent="0.55000000000000004">
      <c r="A44" s="53"/>
      <c r="C44" s="77"/>
      <c r="D44" s="3"/>
      <c r="E44" s="3"/>
      <c r="F44" s="3"/>
      <c r="G44" s="77"/>
      <c r="H44" s="3"/>
      <c r="I44" s="3"/>
      <c r="J44" s="3"/>
      <c r="K44" s="77"/>
      <c r="L44" s="3"/>
      <c r="M44" s="3"/>
      <c r="N44" s="3"/>
      <c r="O44" s="77"/>
      <c r="P44" s="3"/>
      <c r="Q44" s="3"/>
      <c r="R44" s="3"/>
      <c r="S44" s="77"/>
      <c r="T44" s="3"/>
      <c r="U44" s="3"/>
      <c r="V44" s="3"/>
      <c r="W44" s="77"/>
      <c r="X44" s="3"/>
      <c r="Y44" s="3"/>
      <c r="Z44" s="3"/>
      <c r="AA44" s="77"/>
      <c r="AB44" s="3"/>
      <c r="AC44" s="3"/>
      <c r="AD44" s="3"/>
      <c r="AE44" s="77"/>
      <c r="AF44" s="3"/>
      <c r="AG44" s="3"/>
      <c r="AH44" s="3"/>
      <c r="AI44" s="77"/>
      <c r="AJ44" s="3"/>
      <c r="AK44" s="3"/>
      <c r="AL44" s="3"/>
      <c r="AM44" s="77"/>
      <c r="AN44" s="3"/>
      <c r="AO44" s="3"/>
      <c r="AP44" s="3"/>
      <c r="AQ44" s="77"/>
      <c r="AR44" s="3"/>
      <c r="AS44" s="3"/>
      <c r="AT44" s="3"/>
      <c r="AU44" s="77"/>
      <c r="AV44" s="3"/>
      <c r="AX44" s="3"/>
      <c r="AY44" s="77"/>
      <c r="AZ44" s="70"/>
      <c r="BA44" s="70"/>
    </row>
    <row r="45" spans="1:59" x14ac:dyDescent="0.55000000000000004">
      <c r="A45" s="26" t="s">
        <v>45</v>
      </c>
      <c r="B45" s="27"/>
      <c r="C45" s="39"/>
      <c r="D45" s="32">
        <f>D43+D36+D31+D27+D25+D21+D17+D11+D9+D7+D5</f>
        <v>878291.11</v>
      </c>
      <c r="E45" s="43">
        <f>E43+E36+E31+E27+E25+E21+E17+E11+E9+E7+E5</f>
        <v>4855488.95</v>
      </c>
      <c r="F45" s="43"/>
      <c r="G45" s="64" t="s">
        <v>42</v>
      </c>
      <c r="H45" s="32">
        <f>H43+H36+H31+H27+H25+H21+H17+H11+H9+H7+H5</f>
        <v>928558.59</v>
      </c>
      <c r="I45" s="43">
        <f>I43+I36+I31+I27+I25+I21+I17+I11+I9+I7+I5</f>
        <v>5248953.1999999993</v>
      </c>
      <c r="J45" s="43"/>
      <c r="K45" s="64" t="s">
        <v>42</v>
      </c>
      <c r="L45" s="32">
        <f>L43+L36+L31+L27+L25+L21+L17+L11+L9+L7+L5</f>
        <v>1052884.6099999999</v>
      </c>
      <c r="M45" s="43">
        <f>M43+M36+M31+M27+M25+M21+M17+M11+M9+M7+M5</f>
        <v>5937993.6699999999</v>
      </c>
      <c r="N45" s="43"/>
      <c r="O45" s="64" t="s">
        <v>42</v>
      </c>
      <c r="P45" s="32">
        <f>P43+P36+P31+P27+P25+P21+P17+P11+P9+P7+P5</f>
        <v>941419</v>
      </c>
      <c r="Q45" s="43">
        <f>Q43+Q36+Q31+Q27+Q25+Q21+Q17+Q11+Q9+Q7+Q5</f>
        <v>5348830.5500000007</v>
      </c>
      <c r="R45" s="43"/>
      <c r="S45" s="64" t="s">
        <v>42</v>
      </c>
      <c r="T45" s="32">
        <f>T43+T36+T31+T27+T25+T21+T17+T11+T9+T7+T5</f>
        <v>1035993.36</v>
      </c>
      <c r="U45" s="43">
        <f>U43+U36+U31+U27+U25+U21+U17+U11+U9+U7+U5</f>
        <v>5166578.4400000004</v>
      </c>
      <c r="V45" s="43"/>
      <c r="W45" s="64" t="s">
        <v>42</v>
      </c>
      <c r="X45" s="32">
        <f>X43+X36+X31+X27+X25+X21+X17+X11+X9+X7+X5</f>
        <v>1038172.23</v>
      </c>
      <c r="Y45" s="43">
        <f>Y43+Y36+Y31+Y27+Y25+Y21+Y17+Y11+Y9+Y7+Y5</f>
        <v>5276464.5</v>
      </c>
      <c r="Z45" s="43"/>
      <c r="AA45" s="64" t="s">
        <v>42</v>
      </c>
      <c r="AB45" s="32">
        <f>AB43+AB36+AB31+AB27+AB25+AB21+AB17+AB11+AB9+AB7+AB5</f>
        <v>1440757.03</v>
      </c>
      <c r="AC45" s="43">
        <f>AC43+AC36+AC31+AC27+AC25+AC21+AC17+AC11+AC9+AC7+AC5</f>
        <v>7226890.9000000004</v>
      </c>
      <c r="AD45" s="43"/>
      <c r="AE45" s="64" t="s">
        <v>42</v>
      </c>
      <c r="AF45" s="32">
        <f>AF43+AF36+AF31+AF27+AF25+AF21+AF17+AF11+AF9+AF7+AF5</f>
        <v>1361435.95</v>
      </c>
      <c r="AG45" s="43">
        <f>AG43+AG36+AG31+AG27+AG25+AG21+AG17+AG11+AG9+AG7+AG5</f>
        <v>6790163.8400000008</v>
      </c>
      <c r="AH45" s="43"/>
      <c r="AI45" s="64" t="s">
        <v>42</v>
      </c>
      <c r="AJ45" s="32">
        <f>AJ43+AJ36+AJ31+AJ27+AJ25+AJ21+AJ17+AJ11+AJ9+AJ7+AJ5</f>
        <v>1365199.85</v>
      </c>
      <c r="AK45" s="43">
        <f>AK43+AK36+AK31+AK27+AK25+AK21+AK17+AK11+AK9+AK7+AK5</f>
        <v>5790035.7599999998</v>
      </c>
      <c r="AL45" s="43"/>
      <c r="AM45" s="64" t="s">
        <v>42</v>
      </c>
      <c r="AN45" s="32">
        <f>AN43+AN36+AN31+AN27+AN25+AN21+AN17+AN11+AN9+AN7+AN5</f>
        <v>1285153.3999999999</v>
      </c>
      <c r="AO45" s="43">
        <f>AO43+AO36+AO31+AO27+AO25+AO21+AO17+AO11+AO9+AO7+AO5</f>
        <v>5365939.8999999994</v>
      </c>
      <c r="AP45" s="43"/>
      <c r="AQ45" s="64" t="s">
        <v>42</v>
      </c>
      <c r="AR45" s="32">
        <f>AR43+AR36+AR31+AR27+AR25+AR21+AR17+AR11+AR9+AR7+AR5</f>
        <v>1015740.9</v>
      </c>
      <c r="AS45" s="43">
        <f>AS43+AS36+AS31+AS27+AS25+AS21+AS17+AS11+AS9+AS7+AS5</f>
        <v>4232542.75</v>
      </c>
      <c r="AT45" s="43"/>
      <c r="AU45" s="64" t="s">
        <v>42</v>
      </c>
      <c r="AV45" s="32">
        <f>AV43+AV36+AV31+AV27+AV25+AV21+AV17+AV11+AV9+AV7+AV5</f>
        <v>1103728.49</v>
      </c>
      <c r="AW45" s="43">
        <f>AW43+AW36+AW31+AW27+AW25+AW21+AW17+AW11+AW9+AW7+AW5</f>
        <v>4545510.21</v>
      </c>
      <c r="AX45" s="43"/>
      <c r="AY45" s="64" t="s">
        <v>42</v>
      </c>
      <c r="AZ45" s="34">
        <f>AV45+AR45+AN45+AJ45+AF45+AB45+X45+T45+P45+L45+H45+D45</f>
        <v>13447334.52</v>
      </c>
      <c r="BA45" s="34">
        <f>AW45+AS45+AO45+AK45+AG45+AC45+Y45+U45+Q45+M45+I45+E45</f>
        <v>65785392.670000002</v>
      </c>
      <c r="BB45" s="71">
        <f>AJ45+AF45+AB45+X45+T45+P45+L45+H45+D45</f>
        <v>10042711.73</v>
      </c>
      <c r="BC45" s="72">
        <f>AK45+AG45+AC45+Y45+U45+Q45+M45+I45+E45</f>
        <v>51641399.810000002</v>
      </c>
      <c r="BD45" s="71">
        <f>AV45+AR45+AN45</f>
        <v>3404622.79</v>
      </c>
      <c r="BE45" s="161">
        <f>AW45+AS45+AO45</f>
        <v>14143992.859999999</v>
      </c>
      <c r="BF45" s="340">
        <f>(BD45+BB45)-AZ45</f>
        <v>0</v>
      </c>
      <c r="BG45" s="340">
        <f>(BE45+BC45)-BA45</f>
        <v>0</v>
      </c>
    </row>
    <row r="46" spans="1:59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70"/>
      <c r="BA46" s="70"/>
    </row>
    <row r="47" spans="1:59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4"/>
      <c r="AA47" s="4"/>
      <c r="AD47" s="4"/>
      <c r="AE47" s="4"/>
      <c r="AH47" s="4"/>
      <c r="AI47" s="4"/>
      <c r="AL47" s="4"/>
      <c r="AM47" s="4"/>
      <c r="AP47" s="4"/>
      <c r="AQ47" s="4"/>
      <c r="AT47" s="4"/>
      <c r="AU47" s="4"/>
      <c r="AX47" s="4"/>
      <c r="AY47" s="4"/>
      <c r="AZ47" s="70"/>
      <c r="BA47" s="70"/>
    </row>
    <row r="49" spans="1:60" ht="31.5" customHeight="1" x14ac:dyDescent="0.6">
      <c r="A49" s="1" t="s">
        <v>312</v>
      </c>
      <c r="C49" s="368"/>
      <c r="E49" s="52"/>
      <c r="F49" s="52"/>
      <c r="I49" s="7"/>
      <c r="J49" s="52"/>
      <c r="L49" s="8"/>
      <c r="N49" s="52"/>
      <c r="P49" s="9"/>
      <c r="Q49" s="10"/>
      <c r="R49" s="52"/>
      <c r="T49" s="9"/>
      <c r="U49" s="10"/>
      <c r="V49" s="52"/>
      <c r="X49" s="5"/>
      <c r="Y49" s="379"/>
      <c r="Z49" s="52"/>
      <c r="AB49" s="5"/>
      <c r="AD49" s="52"/>
      <c r="AF49" s="5"/>
      <c r="AH49" s="52"/>
      <c r="AJ49" s="5"/>
      <c r="AL49" s="52"/>
      <c r="AN49" s="5"/>
      <c r="AP49" s="52"/>
      <c r="AR49" s="5"/>
      <c r="AT49" s="52"/>
      <c r="AV49" s="5"/>
      <c r="AX49" s="52"/>
    </row>
    <row r="50" spans="1:60" s="379" customFormat="1" x14ac:dyDescent="0.55000000000000004">
      <c r="A50" s="384" t="s">
        <v>0</v>
      </c>
      <c r="B50" s="385" t="s">
        <v>1</v>
      </c>
      <c r="C50" s="369" t="s">
        <v>2</v>
      </c>
      <c r="D50" s="44" t="s">
        <v>247</v>
      </c>
      <c r="E50" s="14"/>
      <c r="F50" s="51"/>
      <c r="G50" s="61"/>
      <c r="H50" s="13" t="s">
        <v>248</v>
      </c>
      <c r="I50" s="14"/>
      <c r="J50" s="51"/>
      <c r="K50" s="61"/>
      <c r="L50" s="13" t="s">
        <v>249</v>
      </c>
      <c r="M50" s="14"/>
      <c r="N50" s="51"/>
      <c r="O50" s="61"/>
      <c r="P50" s="16" t="s">
        <v>250</v>
      </c>
      <c r="Q50" s="15"/>
      <c r="R50" s="51"/>
      <c r="S50" s="61"/>
      <c r="T50" s="16" t="s">
        <v>251</v>
      </c>
      <c r="U50" s="15"/>
      <c r="V50" s="51"/>
      <c r="W50" s="61"/>
      <c r="X50" s="13" t="s">
        <v>252</v>
      </c>
      <c r="Y50" s="14"/>
      <c r="Z50" s="51"/>
      <c r="AA50" s="61"/>
      <c r="AB50" s="13" t="s">
        <v>253</v>
      </c>
      <c r="AC50" s="14"/>
      <c r="AD50" s="51"/>
      <c r="AE50" s="61"/>
      <c r="AF50" s="13" t="s">
        <v>254</v>
      </c>
      <c r="AG50" s="14"/>
      <c r="AH50" s="51"/>
      <c r="AI50" s="61"/>
      <c r="AJ50" s="13" t="s">
        <v>255</v>
      </c>
      <c r="AK50" s="14"/>
      <c r="AL50" s="51"/>
      <c r="AM50" s="61"/>
      <c r="AN50" s="13" t="s">
        <v>256</v>
      </c>
      <c r="AO50" s="14"/>
      <c r="AP50" s="51"/>
      <c r="AQ50" s="61"/>
      <c r="AR50" s="13" t="s">
        <v>257</v>
      </c>
      <c r="AS50" s="14"/>
      <c r="AT50" s="51"/>
      <c r="AU50" s="61"/>
      <c r="AV50" s="13" t="s">
        <v>258</v>
      </c>
      <c r="AW50" s="14"/>
      <c r="AX50" s="51"/>
      <c r="AY50" s="61"/>
      <c r="AZ50" s="66" t="s">
        <v>51</v>
      </c>
      <c r="BA50" s="67"/>
      <c r="BB50" s="66" t="s">
        <v>273</v>
      </c>
      <c r="BC50" s="67"/>
      <c r="BD50" s="66" t="s">
        <v>281</v>
      </c>
      <c r="BE50" s="67"/>
      <c r="BF50" s="66" t="s">
        <v>44</v>
      </c>
      <c r="BG50" s="67"/>
    </row>
    <row r="51" spans="1:60" x14ac:dyDescent="0.55000000000000004">
      <c r="A51" s="17"/>
      <c r="B51" s="18"/>
      <c r="C51" s="370" t="s">
        <v>17</v>
      </c>
      <c r="D51" s="45" t="s">
        <v>3</v>
      </c>
      <c r="E51" s="20" t="s">
        <v>4</v>
      </c>
      <c r="F51" s="74" t="s">
        <v>44</v>
      </c>
      <c r="G51" s="75" t="s">
        <v>43</v>
      </c>
      <c r="H51" s="19" t="s">
        <v>3</v>
      </c>
      <c r="I51" s="20" t="s">
        <v>4</v>
      </c>
      <c r="J51" s="74" t="s">
        <v>44</v>
      </c>
      <c r="K51" s="75" t="s">
        <v>43</v>
      </c>
      <c r="L51" s="19" t="s">
        <v>3</v>
      </c>
      <c r="M51" s="20" t="s">
        <v>4</v>
      </c>
      <c r="N51" s="74" t="s">
        <v>44</v>
      </c>
      <c r="O51" s="75" t="s">
        <v>43</v>
      </c>
      <c r="P51" s="21" t="s">
        <v>3</v>
      </c>
      <c r="Q51" s="20" t="s">
        <v>4</v>
      </c>
      <c r="R51" s="74" t="s">
        <v>44</v>
      </c>
      <c r="S51" s="75" t="s">
        <v>43</v>
      </c>
      <c r="T51" s="21" t="s">
        <v>3</v>
      </c>
      <c r="U51" s="20" t="s">
        <v>4</v>
      </c>
      <c r="V51" s="74" t="s">
        <v>44</v>
      </c>
      <c r="W51" s="75" t="s">
        <v>43</v>
      </c>
      <c r="X51" s="19" t="s">
        <v>3</v>
      </c>
      <c r="Y51" s="20" t="s">
        <v>4</v>
      </c>
      <c r="Z51" s="74" t="s">
        <v>44</v>
      </c>
      <c r="AA51" s="75" t="s">
        <v>43</v>
      </c>
      <c r="AB51" s="19" t="s">
        <v>3</v>
      </c>
      <c r="AC51" s="20" t="s">
        <v>4</v>
      </c>
      <c r="AD51" s="74" t="s">
        <v>44</v>
      </c>
      <c r="AE51" s="75" t="s">
        <v>43</v>
      </c>
      <c r="AF51" s="19" t="s">
        <v>3</v>
      </c>
      <c r="AG51" s="20" t="s">
        <v>4</v>
      </c>
      <c r="AH51" s="74" t="s">
        <v>44</v>
      </c>
      <c r="AI51" s="75" t="s">
        <v>43</v>
      </c>
      <c r="AJ51" s="19" t="s">
        <v>3</v>
      </c>
      <c r="AK51" s="20" t="s">
        <v>4</v>
      </c>
      <c r="AL51" s="74" t="s">
        <v>44</v>
      </c>
      <c r="AM51" s="75" t="s">
        <v>43</v>
      </c>
      <c r="AN51" s="19" t="s">
        <v>3</v>
      </c>
      <c r="AO51" s="20" t="s">
        <v>4</v>
      </c>
      <c r="AP51" s="74" t="s">
        <v>44</v>
      </c>
      <c r="AQ51" s="75" t="s">
        <v>43</v>
      </c>
      <c r="AR51" s="19" t="s">
        <v>3</v>
      </c>
      <c r="AS51" s="20" t="s">
        <v>4</v>
      </c>
      <c r="AT51" s="74" t="s">
        <v>44</v>
      </c>
      <c r="AU51" s="75" t="s">
        <v>43</v>
      </c>
      <c r="AV51" s="19" t="s">
        <v>3</v>
      </c>
      <c r="AW51" s="20" t="s">
        <v>4</v>
      </c>
      <c r="AX51" s="74" t="s">
        <v>44</v>
      </c>
      <c r="AY51" s="75" t="s">
        <v>43</v>
      </c>
      <c r="AZ51" s="76" t="s">
        <v>3</v>
      </c>
      <c r="BA51" s="20" t="s">
        <v>4</v>
      </c>
      <c r="BB51" s="65" t="s">
        <v>3</v>
      </c>
      <c r="BC51" s="20" t="s">
        <v>4</v>
      </c>
      <c r="BD51" s="65" t="s">
        <v>3</v>
      </c>
      <c r="BE51" s="20" t="s">
        <v>4</v>
      </c>
      <c r="BF51" s="65" t="s">
        <v>3</v>
      </c>
      <c r="BG51" s="20" t="s">
        <v>4</v>
      </c>
    </row>
    <row r="52" spans="1:60" x14ac:dyDescent="0.55000000000000004">
      <c r="A52" s="358" t="s">
        <v>262</v>
      </c>
      <c r="B52" s="359"/>
      <c r="C52" s="371"/>
      <c r="D52" s="29"/>
      <c r="E52" s="380"/>
      <c r="F52" s="380"/>
      <c r="G52" s="381"/>
      <c r="H52" s="29"/>
      <c r="I52" s="380"/>
      <c r="J52" s="380"/>
      <c r="K52" s="381"/>
      <c r="L52" s="29"/>
      <c r="M52" s="380"/>
      <c r="N52" s="380"/>
      <c r="O52" s="381"/>
      <c r="P52" s="29"/>
      <c r="Q52" s="380"/>
      <c r="R52" s="380"/>
      <c r="S52" s="381"/>
      <c r="T52" s="29"/>
      <c r="U52" s="380"/>
      <c r="V52" s="380"/>
      <c r="W52" s="381"/>
      <c r="X52" s="29"/>
      <c r="Y52" s="380"/>
      <c r="Z52" s="380"/>
      <c r="AA52" s="381"/>
      <c r="AB52" s="29"/>
      <c r="AC52" s="360"/>
      <c r="AD52" s="380"/>
      <c r="AE52" s="381"/>
      <c r="AF52" s="29"/>
      <c r="AG52" s="360"/>
      <c r="AH52" s="380"/>
      <c r="AI52" s="381"/>
      <c r="AJ52" s="29"/>
      <c r="AK52" s="360"/>
      <c r="AL52" s="380"/>
      <c r="AM52" s="381"/>
      <c r="AN52" s="29"/>
      <c r="AO52" s="360"/>
      <c r="AP52" s="380"/>
      <c r="AQ52" s="381"/>
      <c r="AR52" s="29"/>
      <c r="AS52" s="360"/>
      <c r="AT52" s="380"/>
      <c r="AU52" s="4"/>
      <c r="AV52" s="381"/>
      <c r="AW52" s="360"/>
      <c r="AX52" s="380"/>
      <c r="AY52" s="381"/>
      <c r="AZ52" s="70"/>
      <c r="BA52" s="70"/>
    </row>
    <row r="53" spans="1:60" x14ac:dyDescent="0.55000000000000004">
      <c r="A53" s="361">
        <v>1</v>
      </c>
      <c r="B53" s="362" t="s">
        <v>87</v>
      </c>
      <c r="C53" s="367" t="s">
        <v>88</v>
      </c>
      <c r="D53" s="24">
        <v>4408</v>
      </c>
      <c r="E53" s="35">
        <v>27082.9</v>
      </c>
      <c r="F53" s="35">
        <v>-2.0640000002458692E-5</v>
      </c>
      <c r="G53" s="63">
        <v>6.1440335800000003</v>
      </c>
      <c r="H53" s="364">
        <v>9304</v>
      </c>
      <c r="I53" s="25">
        <v>50760.66</v>
      </c>
      <c r="J53" s="35">
        <v>-1.8639992049429566E-5</v>
      </c>
      <c r="K53" s="63">
        <v>5.4557889099999999</v>
      </c>
      <c r="L53" s="24">
        <v>11812</v>
      </c>
      <c r="M53" s="35">
        <v>65148.480000000003</v>
      </c>
      <c r="N53" s="35">
        <v>-4.4400003389455378E-5</v>
      </c>
      <c r="O53" s="63">
        <v>5.5154487000000003</v>
      </c>
      <c r="P53" s="24">
        <v>9668</v>
      </c>
      <c r="Q53" s="35">
        <v>55044.86</v>
      </c>
      <c r="R53" s="35">
        <v>2.5999979698099196E-6</v>
      </c>
      <c r="S53" s="63">
        <v>5.6935105500000001</v>
      </c>
      <c r="T53" s="24">
        <v>10268</v>
      </c>
      <c r="U53" s="35">
        <v>52346.1</v>
      </c>
      <c r="V53" s="35">
        <v>-2.0040002709720284E-5</v>
      </c>
      <c r="W53" s="63">
        <v>5.0979840300000001</v>
      </c>
      <c r="X53" s="24">
        <v>5328</v>
      </c>
      <c r="Y53" s="35">
        <v>30146.62</v>
      </c>
      <c r="Z53" s="35">
        <v>-3.2000025385059416E-6</v>
      </c>
      <c r="AA53" s="63">
        <v>5.6581494000000001</v>
      </c>
      <c r="AB53" s="24">
        <v>4104</v>
      </c>
      <c r="AC53" s="35">
        <v>23885.3</v>
      </c>
      <c r="AD53" s="35">
        <v>1.351999890175648E-5</v>
      </c>
      <c r="AE53" s="63">
        <v>5.82000487</v>
      </c>
      <c r="AF53" s="24">
        <v>4556</v>
      </c>
      <c r="AG53" s="35">
        <v>22781.74</v>
      </c>
      <c r="AH53" s="35">
        <v>1.8040002032648772E-5</v>
      </c>
      <c r="AI53" s="63">
        <v>5.0003819099999998</v>
      </c>
      <c r="AJ53" s="24">
        <v>5396</v>
      </c>
      <c r="AK53" s="35">
        <v>25458.51</v>
      </c>
      <c r="AL53" s="35">
        <v>-7.0800015237182379E-6</v>
      </c>
      <c r="AM53" s="63">
        <v>4.7180337300000001</v>
      </c>
      <c r="AN53" s="24">
        <v>3800</v>
      </c>
      <c r="AO53" s="35">
        <v>15721.8</v>
      </c>
      <c r="AP53" s="35">
        <v>-1.9999988580821082E-6</v>
      </c>
      <c r="AQ53" s="63">
        <v>4.1373157899999997</v>
      </c>
      <c r="AR53" s="24">
        <v>5292</v>
      </c>
      <c r="AS53" s="35">
        <v>20565.29</v>
      </c>
      <c r="AT53" s="35">
        <v>7.7600016084033996E-6</v>
      </c>
      <c r="AU53" s="63">
        <v>3.8861092199999998</v>
      </c>
      <c r="AV53" s="24">
        <v>5048</v>
      </c>
      <c r="AW53" s="35">
        <v>18861.29</v>
      </c>
      <c r="AX53" s="35">
        <v>-6.1600003391504288E-6</v>
      </c>
      <c r="AY53" s="63">
        <v>3.7363886700000002</v>
      </c>
      <c r="AZ53" s="364">
        <f>AV53+AR53+AN53+AJ53+AF53+AB53+X53+T53+P53+L53+H53+D53</f>
        <v>78984</v>
      </c>
      <c r="BA53" s="25">
        <f>AW53+AS53+AO53+AK53+AG53+AC53+Y53+U53+Q53+M53+I53+E53</f>
        <v>407803.55000000005</v>
      </c>
      <c r="BB53" s="352">
        <f>AJ53+AF53+AB53+X53+T53+P53+L53+H53+D53</f>
        <v>64844</v>
      </c>
      <c r="BC53" s="323">
        <f>AK53+AG53+AC53+Y53+U53+Q53+M53+I53+E53</f>
        <v>352655.17000000004</v>
      </c>
      <c r="BD53" s="352">
        <f>AV53+AR53+AN53</f>
        <v>14140</v>
      </c>
      <c r="BE53" s="365">
        <f>AW53+AS53+AO53</f>
        <v>55148.380000000005</v>
      </c>
      <c r="BF53" s="366">
        <f>(BD53+BB53)-AZ53</f>
        <v>0</v>
      </c>
      <c r="BG53" s="366">
        <f>(BE53+BC53)-BA53</f>
        <v>0</v>
      </c>
      <c r="BH53" s="435">
        <v>23</v>
      </c>
    </row>
    <row r="54" spans="1:60" x14ac:dyDescent="0.55000000000000004">
      <c r="A54" s="358"/>
      <c r="B54" s="359"/>
      <c r="C54" s="371"/>
      <c r="D54" s="29"/>
      <c r="E54" s="380"/>
      <c r="F54" s="380"/>
      <c r="G54" s="381"/>
      <c r="H54" s="29"/>
      <c r="I54" s="380"/>
      <c r="J54" s="380"/>
      <c r="K54" s="381"/>
      <c r="L54" s="29"/>
      <c r="M54" s="380"/>
      <c r="N54" s="380"/>
      <c r="O54" s="381"/>
      <c r="P54" s="29"/>
      <c r="Q54" s="380"/>
      <c r="R54" s="380"/>
      <c r="S54" s="381"/>
      <c r="T54" s="29"/>
      <c r="U54" s="380"/>
      <c r="V54" s="380"/>
      <c r="W54" s="381"/>
      <c r="X54" s="29"/>
      <c r="Y54" s="380"/>
      <c r="Z54" s="380"/>
      <c r="AA54" s="381"/>
      <c r="AB54" s="29"/>
      <c r="AC54" s="360"/>
      <c r="AD54" s="380"/>
      <c r="AE54" s="381"/>
      <c r="AF54" s="29"/>
      <c r="AG54" s="360"/>
      <c r="AH54" s="380"/>
      <c r="AI54" s="381"/>
      <c r="AJ54" s="29"/>
      <c r="AK54" s="360"/>
      <c r="AL54" s="380"/>
      <c r="AM54" s="381"/>
      <c r="AN54" s="29"/>
      <c r="AO54" s="360"/>
      <c r="AP54" s="380"/>
      <c r="AQ54" s="381"/>
      <c r="AR54" s="411"/>
      <c r="AS54" s="360"/>
      <c r="AT54" s="380"/>
      <c r="AU54" s="412"/>
      <c r="AV54" s="381"/>
      <c r="AW54" s="360"/>
      <c r="AX54" s="380"/>
      <c r="AY54" s="381"/>
      <c r="AZ54" s="70"/>
      <c r="BA54" s="70"/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4" sqref="S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'[11]2566-คณะ,สำนัก'!B57</f>
        <v xml:space="preserve">สำนักฟาร์มมหาวิทยาลัยแม่โจ้ (ฟาร์มพร้าว 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'2566-คณะ,สำนัก'!C57</f>
        <v>1396</v>
      </c>
      <c r="D4" s="223">
        <f>'2566-คณะ,สำนัก'!D57</f>
        <v>8820.6200000000008</v>
      </c>
      <c r="E4" s="86">
        <f>'2567-คณะ,สำนัก'!C59</f>
        <v>9756</v>
      </c>
      <c r="F4" s="223">
        <f>'2567-คณะ,สำนัก'!D59</f>
        <v>41293.299999999996</v>
      </c>
    </row>
    <row r="5" spans="2:6" x14ac:dyDescent="0.5">
      <c r="B5" s="85" t="s">
        <v>55</v>
      </c>
      <c r="C5" s="86">
        <f>'2566-คณะ,สำนัก'!E57</f>
        <v>2132</v>
      </c>
      <c r="D5" s="223">
        <f>'2566-คณะ,สำนัก'!F57</f>
        <v>13118.75</v>
      </c>
      <c r="E5" s="86">
        <f>'2567-คณะ,สำนัก'!E59</f>
        <v>10380</v>
      </c>
      <c r="F5" s="223">
        <f>'2567-คณะ,สำนัก'!F59</f>
        <v>44651.63</v>
      </c>
    </row>
    <row r="6" spans="2:6" x14ac:dyDescent="0.5">
      <c r="B6" s="85" t="s">
        <v>56</v>
      </c>
      <c r="C6" s="86">
        <f>'2566-คณะ,สำนัก'!G57</f>
        <v>2396</v>
      </c>
      <c r="D6" s="223">
        <f>'2566-คณะ,สำนัก'!H57</f>
        <v>14660.470000000001</v>
      </c>
      <c r="E6" s="86">
        <f>'2567-คณะ,สำนัก'!G59</f>
        <v>15408</v>
      </c>
      <c r="F6" s="223">
        <f>'2567-คณะ,สำนัก'!H59</f>
        <v>65487.31</v>
      </c>
    </row>
    <row r="7" spans="2:6" x14ac:dyDescent="0.5">
      <c r="B7" s="85" t="s">
        <v>57</v>
      </c>
      <c r="C7" s="86">
        <f>'2566-คณะ,สำนัก'!I57</f>
        <v>2548</v>
      </c>
      <c r="D7" s="223">
        <f>'2566-คณะ,สำนัก'!J57</f>
        <v>15548.12</v>
      </c>
      <c r="E7" s="86">
        <f>'2567-คณะ,สำนัก'!I59</f>
        <v>10048</v>
      </c>
      <c r="F7" s="223">
        <f>'2567-คณะ,สำนัก'!J59</f>
        <v>42340.21</v>
      </c>
    </row>
    <row r="8" spans="2:6" x14ac:dyDescent="0.5">
      <c r="B8" s="85" t="s">
        <v>58</v>
      </c>
      <c r="C8" s="86">
        <f>'2566-คณะ,สำนัก'!K57</f>
        <v>2288</v>
      </c>
      <c r="D8" s="223">
        <f>'2566-คณะ,สำนัก'!L57</f>
        <v>12469.56</v>
      </c>
      <c r="E8" s="86">
        <f>'2567-คณะ,สำนัก'!K59</f>
        <v>10800</v>
      </c>
      <c r="F8" s="223">
        <f>'2567-คณะ,สำนัก'!L59</f>
        <v>45748.7</v>
      </c>
    </row>
    <row r="9" spans="2:6" x14ac:dyDescent="0.5">
      <c r="B9" s="85" t="s">
        <v>59</v>
      </c>
      <c r="C9" s="86">
        <f>'2566-คณะ,สำนัก'!M57</f>
        <v>2452</v>
      </c>
      <c r="D9" s="223">
        <f>'2566-คณะ,สำนัก'!N57</f>
        <v>13315.460000000001</v>
      </c>
      <c r="E9" s="86">
        <f>'2567-คณะ,สำนัก'!M59</f>
        <v>11468</v>
      </c>
      <c r="F9" s="223">
        <f>'2567-คณะ,สำนัก'!N59</f>
        <v>47965.64</v>
      </c>
    </row>
    <row r="10" spans="2:6" x14ac:dyDescent="0.5">
      <c r="B10" s="85" t="s">
        <v>60</v>
      </c>
      <c r="C10" s="86">
        <f>'2566-คณะ,สำนัก'!O57</f>
        <v>3388</v>
      </c>
      <c r="D10" s="223">
        <f>'2566-คณะ,สำนัก'!P57</f>
        <v>18143.289999999997</v>
      </c>
      <c r="E10" s="86">
        <f>'2567-คณะ,สำนัก'!O59</f>
        <v>12932</v>
      </c>
      <c r="F10" s="223">
        <f>'2567-คณะ,สำนัก'!P59</f>
        <v>55497.56</v>
      </c>
    </row>
    <row r="11" spans="2:6" x14ac:dyDescent="0.5">
      <c r="B11" s="85" t="s">
        <v>61</v>
      </c>
      <c r="C11" s="86">
        <f>'2566-คณะ,สำนัก'!Q57</f>
        <v>2616</v>
      </c>
      <c r="D11" s="223">
        <f>'2566-คณะ,สำนัก'!R57</f>
        <v>14161.35</v>
      </c>
      <c r="E11" s="86">
        <f>'2567-คณะ,สำนัก'!Q59</f>
        <v>12668</v>
      </c>
      <c r="F11" s="223">
        <f>'2567-คณะ,สำนัก'!R59</f>
        <v>52592.18</v>
      </c>
    </row>
    <row r="12" spans="2:6" x14ac:dyDescent="0.5">
      <c r="B12" s="85" t="s">
        <v>62</v>
      </c>
      <c r="C12" s="86">
        <f>'2566-คณะ,สำนัก'!S57</f>
        <v>4548</v>
      </c>
      <c r="D12" s="223">
        <f>'2566-คณะ,สำนัก'!T57</f>
        <v>20685.48</v>
      </c>
      <c r="E12" s="86">
        <f>'2567-คณะ,สำนัก'!S59</f>
        <v>4972</v>
      </c>
      <c r="F12" s="223">
        <f>'2567-คณะ,สำนัก'!T59</f>
        <v>22508.93</v>
      </c>
    </row>
    <row r="13" spans="2:6" x14ac:dyDescent="0.5">
      <c r="B13" s="85" t="s">
        <v>63</v>
      </c>
      <c r="C13" s="86">
        <f>'2566-คณะ,สำนัก'!U57</f>
        <v>7816</v>
      </c>
      <c r="D13" s="223">
        <f>'2566-คณะ,สำนัก'!V57</f>
        <v>35069.049999999996</v>
      </c>
      <c r="E13" s="86">
        <f>'2567-คณะ,สำนัก'!U59</f>
        <v>5952</v>
      </c>
      <c r="F13" s="223">
        <f>'2567-คณะ,สำนัก'!V59</f>
        <v>27181.43</v>
      </c>
    </row>
    <row r="14" spans="2:6" ht="19.2" customHeight="1" x14ac:dyDescent="0.5">
      <c r="B14" s="85" t="s">
        <v>64</v>
      </c>
      <c r="C14" s="86">
        <f>'2566-คณะ,สำนัก'!W57</f>
        <v>6680</v>
      </c>
      <c r="D14" s="223">
        <f>'2566-คณะ,สำนัก'!X57</f>
        <v>30069.129999999997</v>
      </c>
      <c r="E14" s="86">
        <f>'2567-คณะ,สำนัก'!W59</f>
        <v>6368</v>
      </c>
      <c r="F14" s="223">
        <f>'2567-คณะ,สำนัก'!X59</f>
        <v>27653.859999999997</v>
      </c>
    </row>
    <row r="15" spans="2:6" x14ac:dyDescent="0.5">
      <c r="B15" s="85" t="s">
        <v>65</v>
      </c>
      <c r="C15" s="86">
        <f>'2566-คณะ,สำนัก'!Y57</f>
        <v>15712</v>
      </c>
      <c r="D15" s="223">
        <f>'2566-คณะ,สำนัก'!Z57</f>
        <v>61984.78</v>
      </c>
      <c r="E15" s="86">
        <f>'2567-คณะ,สำนัก'!Y59</f>
        <v>3288</v>
      </c>
      <c r="F15" s="223">
        <f>'2567-คณะ,สำนัก'!Z59</f>
        <v>14642.57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(ฟาร์มพร้าว ) </v>
      </c>
      <c r="D30" s="219"/>
      <c r="E30" s="82"/>
      <c r="F30" s="224"/>
    </row>
    <row r="31" spans="2:6" x14ac:dyDescent="0.5">
      <c r="B31" s="83"/>
      <c r="C31" s="84" t="s">
        <v>336</v>
      </c>
      <c r="D31" s="222"/>
      <c r="E31" s="84" t="s">
        <v>268</v>
      </c>
      <c r="F31" s="225"/>
    </row>
    <row r="32" spans="2:6" x14ac:dyDescent="0.5">
      <c r="B32" s="85" t="s">
        <v>54</v>
      </c>
      <c r="C32" s="86">
        <f>D4</f>
        <v>8820.6200000000008</v>
      </c>
      <c r="D32" s="223"/>
      <c r="E32" s="86">
        <f>F4</f>
        <v>41293.299999999996</v>
      </c>
      <c r="F32" s="226"/>
    </row>
    <row r="33" spans="2:6" x14ac:dyDescent="0.5">
      <c r="B33" s="85" t="s">
        <v>55</v>
      </c>
      <c r="C33" s="86">
        <f t="shared" ref="C33:C43" si="0">D5</f>
        <v>13118.75</v>
      </c>
      <c r="D33" s="223"/>
      <c r="E33" s="86">
        <f t="shared" ref="E33:E43" si="1">F5</f>
        <v>44651.63</v>
      </c>
      <c r="F33" s="226"/>
    </row>
    <row r="34" spans="2:6" x14ac:dyDescent="0.5">
      <c r="B34" s="85" t="s">
        <v>56</v>
      </c>
      <c r="C34" s="86">
        <f t="shared" si="0"/>
        <v>14660.470000000001</v>
      </c>
      <c r="D34" s="223"/>
      <c r="E34" s="86">
        <f t="shared" si="1"/>
        <v>65487.31</v>
      </c>
      <c r="F34" s="226"/>
    </row>
    <row r="35" spans="2:6" x14ac:dyDescent="0.5">
      <c r="B35" s="85" t="s">
        <v>57</v>
      </c>
      <c r="C35" s="86">
        <f t="shared" si="0"/>
        <v>15548.12</v>
      </c>
      <c r="D35" s="223"/>
      <c r="E35" s="86">
        <f t="shared" si="1"/>
        <v>42340.21</v>
      </c>
      <c r="F35" s="226"/>
    </row>
    <row r="36" spans="2:6" x14ac:dyDescent="0.5">
      <c r="B36" s="85" t="s">
        <v>58</v>
      </c>
      <c r="C36" s="86">
        <f t="shared" si="0"/>
        <v>12469.56</v>
      </c>
      <c r="D36" s="223"/>
      <c r="E36" s="86">
        <f t="shared" si="1"/>
        <v>45748.7</v>
      </c>
      <c r="F36" s="226"/>
    </row>
    <row r="37" spans="2:6" x14ac:dyDescent="0.5">
      <c r="B37" s="85" t="s">
        <v>59</v>
      </c>
      <c r="C37" s="86">
        <f t="shared" si="0"/>
        <v>13315.460000000001</v>
      </c>
      <c r="D37" s="223"/>
      <c r="E37" s="86">
        <f t="shared" si="1"/>
        <v>47965.64</v>
      </c>
      <c r="F37" s="226"/>
    </row>
    <row r="38" spans="2:6" x14ac:dyDescent="0.5">
      <c r="B38" s="85" t="s">
        <v>60</v>
      </c>
      <c r="C38" s="86">
        <f t="shared" si="0"/>
        <v>18143.289999999997</v>
      </c>
      <c r="D38" s="223"/>
      <c r="E38" s="86">
        <f t="shared" si="1"/>
        <v>55497.56</v>
      </c>
      <c r="F38" s="226"/>
    </row>
    <row r="39" spans="2:6" x14ac:dyDescent="0.5">
      <c r="B39" s="85" t="s">
        <v>61</v>
      </c>
      <c r="C39" s="86">
        <f t="shared" si="0"/>
        <v>14161.35</v>
      </c>
      <c r="D39" s="223"/>
      <c r="E39" s="86">
        <f t="shared" si="1"/>
        <v>52592.18</v>
      </c>
      <c r="F39" s="226"/>
    </row>
    <row r="40" spans="2:6" x14ac:dyDescent="0.5">
      <c r="B40" s="85" t="s">
        <v>62</v>
      </c>
      <c r="C40" s="86">
        <f t="shared" si="0"/>
        <v>20685.48</v>
      </c>
      <c r="D40" s="223"/>
      <c r="E40" s="86">
        <f t="shared" si="1"/>
        <v>22508.93</v>
      </c>
      <c r="F40" s="226"/>
    </row>
    <row r="41" spans="2:6" x14ac:dyDescent="0.5">
      <c r="B41" s="85" t="s">
        <v>63</v>
      </c>
      <c r="C41" s="86">
        <f t="shared" si="0"/>
        <v>35069.049999999996</v>
      </c>
      <c r="D41" s="223"/>
      <c r="E41" s="86">
        <f t="shared" si="1"/>
        <v>27181.43</v>
      </c>
      <c r="F41" s="226"/>
    </row>
    <row r="42" spans="2:6" x14ac:dyDescent="0.5">
      <c r="B42" s="85" t="s">
        <v>64</v>
      </c>
      <c r="C42" s="86">
        <f t="shared" si="0"/>
        <v>30069.129999999997</v>
      </c>
      <c r="D42" s="223"/>
      <c r="E42" s="86">
        <f t="shared" si="1"/>
        <v>27653.859999999997</v>
      </c>
      <c r="F42" s="226"/>
    </row>
    <row r="43" spans="2:6" x14ac:dyDescent="0.5">
      <c r="B43" s="85" t="s">
        <v>65</v>
      </c>
      <c r="C43" s="86">
        <f t="shared" si="0"/>
        <v>61984.78</v>
      </c>
      <c r="D43" s="223"/>
      <c r="E43" s="86">
        <f t="shared" si="1"/>
        <v>14642.57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5" sqref="T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'[11]2566-คณะ,สำนัก'!B55</f>
        <v xml:space="preserve">สำนักฟาร์มมหาวิทยาลัยแม่โจ้ (ฟาร์มบ้านโปง)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'2566-คณะ,สำนัก'!C55</f>
        <v>41373.449999999997</v>
      </c>
      <c r="D4" s="223">
        <f>'2566-คณะ,สำนัก'!D55</f>
        <v>234158.63</v>
      </c>
      <c r="E4" s="86">
        <f>'2567-คณะ,สำนัก'!C57</f>
        <v>32362.16</v>
      </c>
      <c r="F4" s="223">
        <f>'2567-คณะ,สำนัก'!D57</f>
        <v>144768.24</v>
      </c>
    </row>
    <row r="5" spans="2:6" x14ac:dyDescent="0.5">
      <c r="B5" s="85" t="s">
        <v>55</v>
      </c>
      <c r="C5" s="86">
        <f>'2566-คณะ,สำนัก'!E55</f>
        <v>43026.52</v>
      </c>
      <c r="D5" s="223">
        <f>'2566-คณะ,สำนัก'!F55</f>
        <v>243424.91999999998</v>
      </c>
      <c r="E5" s="86">
        <f>'2567-คณะ,สำนัก'!E57</f>
        <v>30501.5</v>
      </c>
      <c r="F5" s="223">
        <f>'2567-คณะ,สำนัก'!F57</f>
        <v>138944.28999999998</v>
      </c>
    </row>
    <row r="6" spans="2:6" x14ac:dyDescent="0.5">
      <c r="B6" s="85" t="s">
        <v>56</v>
      </c>
      <c r="C6" s="86">
        <f>'2566-คณะ,สำนัก'!G55</f>
        <v>51509.38</v>
      </c>
      <c r="D6" s="223">
        <f>'2566-คณะ,สำนัก'!H55</f>
        <v>291920.72000000003</v>
      </c>
      <c r="E6" s="86">
        <f>'2567-คณะ,สำนัก'!G57</f>
        <v>41288.050000000003</v>
      </c>
      <c r="F6" s="223">
        <f>'2567-คณะ,สำนัก'!H57</f>
        <v>184353.18999999997</v>
      </c>
    </row>
    <row r="7" spans="2:6" x14ac:dyDescent="0.5">
      <c r="B7" s="85" t="s">
        <v>57</v>
      </c>
      <c r="C7" s="86">
        <f>'2566-คณะ,สำนัก'!I55</f>
        <v>58047.01</v>
      </c>
      <c r="D7" s="223">
        <f>'2566-คณะ,สำนัก'!J55</f>
        <v>324792.3</v>
      </c>
      <c r="E7" s="86">
        <f>'2567-คณะ,สำนัก'!I57</f>
        <v>51188.69</v>
      </c>
      <c r="F7" s="223">
        <f>'2567-คณะ,สำนัก'!J57</f>
        <v>231452.44999999998</v>
      </c>
    </row>
    <row r="8" spans="2:6" x14ac:dyDescent="0.5">
      <c r="B8" s="85" t="s">
        <v>58</v>
      </c>
      <c r="C8" s="86">
        <f>'2566-คณะ,สำนัก'!K55</f>
        <v>50042.36</v>
      </c>
      <c r="D8" s="223">
        <f>'2566-คณะ,สำนัก'!L55</f>
        <v>250745.90999999997</v>
      </c>
      <c r="E8" s="86">
        <f>'2567-คณะ,สำนัก'!K57</f>
        <v>52333.27</v>
      </c>
      <c r="F8" s="223">
        <f>'2567-คณะ,สำนัก'!L57</f>
        <v>234472.52</v>
      </c>
    </row>
    <row r="9" spans="2:6" x14ac:dyDescent="0.5">
      <c r="B9" s="85" t="s">
        <v>59</v>
      </c>
      <c r="C9" s="86">
        <f>'2566-คณะ,สำนัก'!M55</f>
        <v>39951.81</v>
      </c>
      <c r="D9" s="223">
        <f>'2566-คณะ,สำนัก'!N55</f>
        <v>203872.93</v>
      </c>
      <c r="E9" s="86">
        <f>'2567-คณะ,สำนัก'!M57</f>
        <v>39337.17</v>
      </c>
      <c r="F9" s="223">
        <f>'2567-คณะ,สำนัก'!N57</f>
        <v>176044.71999999997</v>
      </c>
    </row>
    <row r="10" spans="2:6" x14ac:dyDescent="0.5">
      <c r="B10" s="85" t="s">
        <v>60</v>
      </c>
      <c r="C10" s="86">
        <f>'2566-คณะ,สำนัก'!O55</f>
        <v>52013.299999999996</v>
      </c>
      <c r="D10" s="223">
        <f>'2566-คณะ,สำนัก'!P55</f>
        <v>261916.53999999998</v>
      </c>
      <c r="E10" s="86">
        <f>'2567-คณะ,สำนัก'!O57</f>
        <v>34811.71</v>
      </c>
      <c r="F10" s="223">
        <f>'2567-คณะ,สำนัก'!P57</f>
        <v>156979.96000000002</v>
      </c>
    </row>
    <row r="11" spans="2:6" x14ac:dyDescent="0.5">
      <c r="B11" s="85" t="s">
        <v>61</v>
      </c>
      <c r="C11" s="86">
        <f>'2566-คณะ,สำนัก'!Q55</f>
        <v>47112.65</v>
      </c>
      <c r="D11" s="223">
        <f>'2566-คณะ,สำนัก'!R55</f>
        <v>236714.15999999997</v>
      </c>
      <c r="E11" s="86">
        <f>'2567-คณะ,สำนัก'!Q57</f>
        <v>34151.29</v>
      </c>
      <c r="F11" s="223">
        <f>'2567-คณะ,สำนัก'!R57</f>
        <v>150781.69</v>
      </c>
    </row>
    <row r="12" spans="2:6" x14ac:dyDescent="0.5">
      <c r="B12" s="85" t="s">
        <v>62</v>
      </c>
      <c r="C12" s="86">
        <f>'2566-คณะ,สำนัก'!S55</f>
        <v>47797.47</v>
      </c>
      <c r="D12" s="223">
        <f>'2566-คณะ,สำนัก'!T55</f>
        <v>203241.69</v>
      </c>
      <c r="E12" s="86">
        <f>'2567-คณะ,สำนัก'!S57</f>
        <v>33111.93</v>
      </c>
      <c r="F12" s="223">
        <f>'2567-คณะ,สำนัก'!T57</f>
        <v>149569.16</v>
      </c>
    </row>
    <row r="13" spans="2:6" x14ac:dyDescent="0.5">
      <c r="B13" s="85" t="s">
        <v>63</v>
      </c>
      <c r="C13" s="86">
        <f>'2566-คณะ,สำนัก'!U55</f>
        <v>47993.11</v>
      </c>
      <c r="D13" s="223">
        <f>'2566-คณะ,สำนัก'!V55</f>
        <v>200757.05000000002</v>
      </c>
      <c r="E13" s="86">
        <f>'2567-คณะ,สำนัก'!U57</f>
        <v>39598.660000000003</v>
      </c>
      <c r="F13" s="223">
        <f>'2567-คณะ,สำนัก'!V57</f>
        <v>178829.58</v>
      </c>
    </row>
    <row r="14" spans="2:6" ht="19.2" customHeight="1" x14ac:dyDescent="0.5">
      <c r="B14" s="85" t="s">
        <v>64</v>
      </c>
      <c r="C14" s="86">
        <f>'2566-คณะ,สำนัก'!W55</f>
        <v>44117.98</v>
      </c>
      <c r="D14" s="223">
        <f>'2566-คณะ,สำนัก'!X55</f>
        <v>187763.45</v>
      </c>
      <c r="E14" s="86">
        <f>'2567-คณะ,สำนัก'!W57</f>
        <v>30219.43</v>
      </c>
      <c r="F14" s="223">
        <f>'2567-คณะ,สำนัก'!X57</f>
        <v>138367.86000000002</v>
      </c>
    </row>
    <row r="15" spans="2:6" x14ac:dyDescent="0.5">
      <c r="B15" s="85" t="s">
        <v>65</v>
      </c>
      <c r="C15" s="86">
        <f>'2566-คณะ,สำนัก'!Y55</f>
        <v>39737.759999999995</v>
      </c>
      <c r="D15" s="223">
        <f>'2566-คณะ,สำนัก'!Z55</f>
        <v>166148.91</v>
      </c>
      <c r="E15" s="86">
        <f>'2567-คณะ,สำนัก'!Y57</f>
        <v>30317.9</v>
      </c>
      <c r="F15" s="223">
        <f>'2567-คณะ,สำนัก'!Z57</f>
        <v>133420.84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(ฟาร์มบ้านโปง) 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234158.63</v>
      </c>
      <c r="D32" s="223"/>
      <c r="E32" s="86">
        <f>F4</f>
        <v>144768.24</v>
      </c>
      <c r="F32" s="226"/>
    </row>
    <row r="33" spans="2:6" x14ac:dyDescent="0.5">
      <c r="B33" s="85" t="s">
        <v>55</v>
      </c>
      <c r="C33" s="86">
        <f t="shared" ref="C33:C43" si="0">D5</f>
        <v>243424.91999999998</v>
      </c>
      <c r="D33" s="223"/>
      <c r="E33" s="86">
        <f t="shared" ref="E33:E43" si="1">F5</f>
        <v>138944.28999999998</v>
      </c>
      <c r="F33" s="226"/>
    </row>
    <row r="34" spans="2:6" x14ac:dyDescent="0.5">
      <c r="B34" s="85" t="s">
        <v>56</v>
      </c>
      <c r="C34" s="86">
        <f t="shared" si="0"/>
        <v>291920.72000000003</v>
      </c>
      <c r="D34" s="223"/>
      <c r="E34" s="86">
        <f t="shared" si="1"/>
        <v>184353.18999999997</v>
      </c>
      <c r="F34" s="226"/>
    </row>
    <row r="35" spans="2:6" x14ac:dyDescent="0.5">
      <c r="B35" s="85" t="s">
        <v>57</v>
      </c>
      <c r="C35" s="86">
        <f t="shared" si="0"/>
        <v>324792.3</v>
      </c>
      <c r="D35" s="223"/>
      <c r="E35" s="86">
        <f t="shared" si="1"/>
        <v>231452.44999999998</v>
      </c>
      <c r="F35" s="226"/>
    </row>
    <row r="36" spans="2:6" x14ac:dyDescent="0.5">
      <c r="B36" s="85" t="s">
        <v>58</v>
      </c>
      <c r="C36" s="86">
        <f t="shared" si="0"/>
        <v>250745.90999999997</v>
      </c>
      <c r="D36" s="223"/>
      <c r="E36" s="86">
        <f t="shared" si="1"/>
        <v>234472.52</v>
      </c>
      <c r="F36" s="226"/>
    </row>
    <row r="37" spans="2:6" x14ac:dyDescent="0.5">
      <c r="B37" s="85" t="s">
        <v>59</v>
      </c>
      <c r="C37" s="86">
        <f t="shared" si="0"/>
        <v>203872.93</v>
      </c>
      <c r="D37" s="223"/>
      <c r="E37" s="86">
        <f t="shared" si="1"/>
        <v>176044.71999999997</v>
      </c>
      <c r="F37" s="226"/>
    </row>
    <row r="38" spans="2:6" x14ac:dyDescent="0.5">
      <c r="B38" s="85" t="s">
        <v>60</v>
      </c>
      <c r="C38" s="86">
        <f t="shared" si="0"/>
        <v>261916.53999999998</v>
      </c>
      <c r="D38" s="223"/>
      <c r="E38" s="86">
        <f t="shared" si="1"/>
        <v>156979.96000000002</v>
      </c>
      <c r="F38" s="226"/>
    </row>
    <row r="39" spans="2:6" x14ac:dyDescent="0.5">
      <c r="B39" s="85" t="s">
        <v>61</v>
      </c>
      <c r="C39" s="86">
        <f t="shared" si="0"/>
        <v>236714.15999999997</v>
      </c>
      <c r="D39" s="223"/>
      <c r="E39" s="86">
        <f t="shared" si="1"/>
        <v>150781.69</v>
      </c>
      <c r="F39" s="226"/>
    </row>
    <row r="40" spans="2:6" x14ac:dyDescent="0.5">
      <c r="B40" s="85" t="s">
        <v>62</v>
      </c>
      <c r="C40" s="86">
        <f t="shared" si="0"/>
        <v>203241.69</v>
      </c>
      <c r="D40" s="223"/>
      <c r="E40" s="86">
        <f t="shared" si="1"/>
        <v>149569.16</v>
      </c>
      <c r="F40" s="226"/>
    </row>
    <row r="41" spans="2:6" x14ac:dyDescent="0.5">
      <c r="B41" s="85" t="s">
        <v>63</v>
      </c>
      <c r="C41" s="86">
        <f t="shared" si="0"/>
        <v>200757.05000000002</v>
      </c>
      <c r="D41" s="223"/>
      <c r="E41" s="86">
        <f t="shared" si="1"/>
        <v>178829.58</v>
      </c>
      <c r="F41" s="226"/>
    </row>
    <row r="42" spans="2:6" x14ac:dyDescent="0.5">
      <c r="B42" s="85" t="s">
        <v>64</v>
      </c>
      <c r="C42" s="86">
        <f t="shared" si="0"/>
        <v>187763.45</v>
      </c>
      <c r="D42" s="223"/>
      <c r="E42" s="86">
        <f t="shared" si="1"/>
        <v>138367.86000000002</v>
      </c>
      <c r="F42" s="226"/>
    </row>
    <row r="43" spans="2:6" x14ac:dyDescent="0.5">
      <c r="B43" s="85" t="s">
        <v>65</v>
      </c>
      <c r="C43" s="86">
        <f t="shared" si="0"/>
        <v>166148.91</v>
      </c>
      <c r="D43" s="223"/>
      <c r="E43" s="86">
        <f t="shared" si="1"/>
        <v>133420.84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'[11]2566-คณะ,สำนัก'!B53</f>
        <v>โครงการแปรรูปผลิตผลทางการเกษตร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'2566-คณะ,สำนัก'!C53</f>
        <v>1193.49</v>
      </c>
      <c r="D4" s="223">
        <f>'2566-คณะ,สำนัก'!D53</f>
        <v>7303.88</v>
      </c>
      <c r="E4" s="86">
        <f>'2567-คณะ,สำนัก'!C55</f>
        <v>1994.5</v>
      </c>
      <c r="F4" s="223">
        <f>'2567-คณะ,สำนัก'!D55</f>
        <v>9523.18</v>
      </c>
    </row>
    <row r="5" spans="2:6" x14ac:dyDescent="0.5">
      <c r="B5" s="85" t="s">
        <v>55</v>
      </c>
      <c r="C5" s="86">
        <f>'2566-คณะ,สำนัก'!E53</f>
        <v>1159.5</v>
      </c>
      <c r="D5" s="223">
        <f>'2566-คณะ,สำนัก'!F53</f>
        <v>7105.39</v>
      </c>
      <c r="E5" s="86">
        <f>'2567-คณะ,สำนัก'!E55</f>
        <v>1245</v>
      </c>
      <c r="F5" s="223">
        <f>'2567-คณะ,สำนัก'!F55</f>
        <v>6070.07</v>
      </c>
    </row>
    <row r="6" spans="2:6" x14ac:dyDescent="0.5">
      <c r="B6" s="85" t="s">
        <v>56</v>
      </c>
      <c r="C6" s="86">
        <f>'2566-คณะ,สำนัก'!G53</f>
        <v>768.5</v>
      </c>
      <c r="D6" s="223">
        <f>'2566-คณะ,สำนัก'!H53</f>
        <v>4822.01</v>
      </c>
      <c r="E6" s="86">
        <f>'2567-คณะ,สำนัก'!G55</f>
        <v>668.5</v>
      </c>
      <c r="F6" s="223">
        <f>'2567-คณะ,สำนัก'!H55</f>
        <v>3414.01</v>
      </c>
    </row>
    <row r="7" spans="2:6" x14ac:dyDescent="0.5">
      <c r="B7" s="85" t="s">
        <v>57</v>
      </c>
      <c r="C7" s="86">
        <f>'2566-คณะ,สำนัก'!I53</f>
        <v>703.01</v>
      </c>
      <c r="D7" s="223">
        <f>'2566-คณะ,สำนัก'!J53</f>
        <v>4439.57</v>
      </c>
      <c r="E7" s="86">
        <f>'2567-คณะ,สำนัก'!I55</f>
        <v>781.49</v>
      </c>
      <c r="F7" s="223">
        <f>'2567-คณะ,สำนัก'!J55</f>
        <v>3934.58</v>
      </c>
    </row>
    <row r="8" spans="2:6" x14ac:dyDescent="0.5">
      <c r="B8" s="85" t="s">
        <v>58</v>
      </c>
      <c r="C8" s="86">
        <f>'2566-คณะ,สำนัก'!K53</f>
        <v>809.51</v>
      </c>
      <c r="D8" s="223">
        <f>'2566-คณะ,สำนัก'!L53</f>
        <v>4509.49</v>
      </c>
      <c r="E8" s="86">
        <f>'2567-คณะ,สำนัก'!K55</f>
        <v>731</v>
      </c>
      <c r="F8" s="223">
        <f>'2567-คณะ,สำนัก'!L55</f>
        <v>3701.96</v>
      </c>
    </row>
    <row r="9" spans="2:6" x14ac:dyDescent="0.5">
      <c r="B9" s="85" t="s">
        <v>59</v>
      </c>
      <c r="C9" s="86">
        <f>'2566-คณะ,สำนัก'!M53</f>
        <v>2201</v>
      </c>
      <c r="D9" s="223">
        <f>'2566-คณะ,สำนัก'!N53</f>
        <v>11686.71</v>
      </c>
      <c r="E9" s="86">
        <f>'2567-คณะ,สำนัก'!M55</f>
        <v>972.5</v>
      </c>
      <c r="F9" s="223">
        <f>'2567-คณะ,สำนัก'!N55</f>
        <v>4814.6099999999997</v>
      </c>
    </row>
    <row r="10" spans="2:6" x14ac:dyDescent="0.5">
      <c r="B10" s="85" t="s">
        <v>60</v>
      </c>
      <c r="C10" s="86">
        <f>'2566-คณะ,สำนัก'!O53</f>
        <v>2576</v>
      </c>
      <c r="D10" s="223">
        <f>'2566-คณะ,สำนัก'!P53</f>
        <v>13620.94</v>
      </c>
      <c r="E10" s="86">
        <f>'2567-คณะ,สำนัก'!O55</f>
        <v>1166.5</v>
      </c>
      <c r="F10" s="223">
        <f>'2567-คณะ,สำนัก'!P55</f>
        <v>5708.4</v>
      </c>
    </row>
    <row r="11" spans="2:6" x14ac:dyDescent="0.5">
      <c r="B11" s="85" t="s">
        <v>61</v>
      </c>
      <c r="C11" s="86">
        <f>'2566-คณะ,สำนัก'!Q53</f>
        <v>1962.5</v>
      </c>
      <c r="D11" s="223">
        <f>'2566-คณะ,สำนัก'!R53</f>
        <v>10456.540000000001</v>
      </c>
      <c r="E11" s="86">
        <f>'2567-คณะ,สำนัก'!Q55</f>
        <v>1036.01</v>
      </c>
      <c r="F11" s="223">
        <f>'2567-คณะ,สำนัก'!R55</f>
        <v>5107.21</v>
      </c>
    </row>
    <row r="12" spans="2:6" x14ac:dyDescent="0.5">
      <c r="B12" s="85" t="s">
        <v>62</v>
      </c>
      <c r="C12" s="86">
        <f>'2566-คณะ,สำนัก'!S53</f>
        <v>2125.5</v>
      </c>
      <c r="D12" s="223">
        <f>'2566-คณะ,สำนัก'!T53</f>
        <v>9689.14</v>
      </c>
      <c r="E12" s="86">
        <f>'2567-คณะ,สำนัก'!S55</f>
        <v>2141.5</v>
      </c>
      <c r="F12" s="223">
        <f>'2567-คณะ,สำนัก'!T55</f>
        <v>10200.43</v>
      </c>
    </row>
    <row r="13" spans="2:6" x14ac:dyDescent="0.5">
      <c r="B13" s="85" t="s">
        <v>63</v>
      </c>
      <c r="C13" s="86">
        <f>'2566-คณะ,สำนัก'!U53</f>
        <v>3286.99</v>
      </c>
      <c r="D13" s="223">
        <f>'2566-คณะ,สำนัก'!V53</f>
        <v>14801.26</v>
      </c>
      <c r="E13" s="86">
        <f>'2567-คณะ,สำนัก'!U55</f>
        <v>2633.51</v>
      </c>
      <c r="F13" s="223">
        <f>'2567-คณะ,สำนัก'!V55</f>
        <v>12467.22</v>
      </c>
    </row>
    <row r="14" spans="2:6" ht="19.2" customHeight="1" x14ac:dyDescent="0.5">
      <c r="B14" s="85" t="s">
        <v>64</v>
      </c>
      <c r="C14" s="86">
        <f>'2566-คณะ,สำนัก'!W53</f>
        <v>2976.5</v>
      </c>
      <c r="D14" s="223">
        <f>'2566-คณะ,สำนัก'!X53</f>
        <v>13434.7</v>
      </c>
      <c r="E14" s="86">
        <f>'2567-คณะ,สำนัก'!W55</f>
        <v>2789.5</v>
      </c>
      <c r="F14" s="223">
        <f>'2567-คณะ,สำนัก'!X55</f>
        <v>13185.9</v>
      </c>
    </row>
    <row r="15" spans="2:6" x14ac:dyDescent="0.5">
      <c r="B15" s="85" t="s">
        <v>65</v>
      </c>
      <c r="C15" s="86">
        <f>'2566-คณะ,สำนัก'!Y53</f>
        <v>2326</v>
      </c>
      <c r="D15" s="223">
        <f>'2566-คณะ,สำนัก'!Z53</f>
        <v>10571.61</v>
      </c>
      <c r="E15" s="86">
        <f>'2567-คณะ,สำนัก'!Y55</f>
        <v>966.49</v>
      </c>
      <c r="F15" s="223">
        <f>'2567-คณะ,สำนัก'!Z55</f>
        <v>4786.91</v>
      </c>
    </row>
    <row r="30" spans="2:6" x14ac:dyDescent="0.5">
      <c r="B30" s="80" t="s">
        <v>46</v>
      </c>
      <c r="C30" s="81" t="str">
        <f>C2</f>
        <v>โครงการแปรรูปผลิตผลทางการเกษตร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7303.88</v>
      </c>
      <c r="D32" s="223"/>
      <c r="E32" s="86">
        <f>F4</f>
        <v>9523.18</v>
      </c>
      <c r="F32" s="226"/>
    </row>
    <row r="33" spans="2:6" x14ac:dyDescent="0.5">
      <c r="B33" s="85" t="s">
        <v>55</v>
      </c>
      <c r="C33" s="86">
        <f t="shared" ref="C33:C43" si="0">D5</f>
        <v>7105.39</v>
      </c>
      <c r="D33" s="223"/>
      <c r="E33" s="86">
        <f t="shared" ref="E33:E43" si="1">F5</f>
        <v>6070.07</v>
      </c>
      <c r="F33" s="226"/>
    </row>
    <row r="34" spans="2:6" x14ac:dyDescent="0.5">
      <c r="B34" s="85" t="s">
        <v>56</v>
      </c>
      <c r="C34" s="86">
        <f t="shared" si="0"/>
        <v>4822.01</v>
      </c>
      <c r="D34" s="223"/>
      <c r="E34" s="86">
        <f t="shared" si="1"/>
        <v>3414.01</v>
      </c>
      <c r="F34" s="226"/>
    </row>
    <row r="35" spans="2:6" x14ac:dyDescent="0.5">
      <c r="B35" s="85" t="s">
        <v>57</v>
      </c>
      <c r="C35" s="86">
        <f t="shared" si="0"/>
        <v>4439.57</v>
      </c>
      <c r="D35" s="223"/>
      <c r="E35" s="86">
        <f t="shared" si="1"/>
        <v>3934.58</v>
      </c>
      <c r="F35" s="226"/>
    </row>
    <row r="36" spans="2:6" x14ac:dyDescent="0.5">
      <c r="B36" s="85" t="s">
        <v>58</v>
      </c>
      <c r="C36" s="86">
        <f t="shared" si="0"/>
        <v>4509.49</v>
      </c>
      <c r="D36" s="223"/>
      <c r="E36" s="86">
        <f t="shared" si="1"/>
        <v>3701.96</v>
      </c>
      <c r="F36" s="226"/>
    </row>
    <row r="37" spans="2:6" x14ac:dyDescent="0.5">
      <c r="B37" s="85" t="s">
        <v>59</v>
      </c>
      <c r="C37" s="86">
        <f t="shared" si="0"/>
        <v>11686.71</v>
      </c>
      <c r="D37" s="223"/>
      <c r="E37" s="86">
        <f t="shared" si="1"/>
        <v>4814.6099999999997</v>
      </c>
      <c r="F37" s="226"/>
    </row>
    <row r="38" spans="2:6" x14ac:dyDescent="0.5">
      <c r="B38" s="85" t="s">
        <v>60</v>
      </c>
      <c r="C38" s="86">
        <f t="shared" si="0"/>
        <v>13620.94</v>
      </c>
      <c r="D38" s="223"/>
      <c r="E38" s="86">
        <f t="shared" si="1"/>
        <v>5708.4</v>
      </c>
      <c r="F38" s="226"/>
    </row>
    <row r="39" spans="2:6" x14ac:dyDescent="0.5">
      <c r="B39" s="85" t="s">
        <v>61</v>
      </c>
      <c r="C39" s="86">
        <f t="shared" si="0"/>
        <v>10456.540000000001</v>
      </c>
      <c r="D39" s="223"/>
      <c r="E39" s="86">
        <f t="shared" si="1"/>
        <v>5107.21</v>
      </c>
      <c r="F39" s="226"/>
    </row>
    <row r="40" spans="2:6" x14ac:dyDescent="0.5">
      <c r="B40" s="85" t="s">
        <v>62</v>
      </c>
      <c r="C40" s="86">
        <f t="shared" si="0"/>
        <v>9689.14</v>
      </c>
      <c r="D40" s="223"/>
      <c r="E40" s="86">
        <f t="shared" si="1"/>
        <v>10200.43</v>
      </c>
      <c r="F40" s="226"/>
    </row>
    <row r="41" spans="2:6" x14ac:dyDescent="0.5">
      <c r="B41" s="85" t="s">
        <v>63</v>
      </c>
      <c r="C41" s="86">
        <f t="shared" si="0"/>
        <v>14801.26</v>
      </c>
      <c r="D41" s="223"/>
      <c r="E41" s="86">
        <f t="shared" si="1"/>
        <v>12467.22</v>
      </c>
      <c r="F41" s="226"/>
    </row>
    <row r="42" spans="2:6" x14ac:dyDescent="0.5">
      <c r="B42" s="85" t="s">
        <v>64</v>
      </c>
      <c r="C42" s="86">
        <f t="shared" si="0"/>
        <v>13434.7</v>
      </c>
      <c r="D42" s="223"/>
      <c r="E42" s="86">
        <f t="shared" si="1"/>
        <v>13185.9</v>
      </c>
      <c r="F42" s="226"/>
    </row>
    <row r="43" spans="2:6" x14ac:dyDescent="0.5">
      <c r="B43" s="85" t="s">
        <v>65</v>
      </c>
      <c r="C43" s="86">
        <f t="shared" si="0"/>
        <v>10571.61</v>
      </c>
      <c r="D43" s="223"/>
      <c r="E43" s="86">
        <f t="shared" si="1"/>
        <v>4786.91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'[11]2566-คณะ,สำนัก'!B51</f>
        <v>วิทยาลัยพลังงานทดแทน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'2566-คณะ,สำนัก'!C51</f>
        <v>7820</v>
      </c>
      <c r="D4" s="223">
        <f>'2566-คณะ,สำนัก'!D51</f>
        <v>43567.07</v>
      </c>
      <c r="E4" s="86">
        <f>'2567-คณะ,สำนัก'!C53</f>
        <v>9120</v>
      </c>
      <c r="F4" s="223">
        <f>'2567-คณะ,สำนัก'!D53</f>
        <v>39224.550000000003</v>
      </c>
    </row>
    <row r="5" spans="2:6" x14ac:dyDescent="0.5">
      <c r="B5" s="85" t="s">
        <v>55</v>
      </c>
      <c r="C5" s="86">
        <f>'2566-คณะ,สำนัก'!E51</f>
        <v>8260</v>
      </c>
      <c r="D5" s="223">
        <f>'2566-คณะ,สำนัก'!F51</f>
        <v>47076.84</v>
      </c>
      <c r="E5" s="86">
        <f>'2567-คณะ,สำนัก'!E53</f>
        <v>8420</v>
      </c>
      <c r="F5" s="223">
        <f>'2567-คณะ,สำนัก'!F53</f>
        <v>36169.660000000003</v>
      </c>
    </row>
    <row r="6" spans="2:6" x14ac:dyDescent="0.5">
      <c r="B6" s="85" t="s">
        <v>56</v>
      </c>
      <c r="C6" s="86">
        <f>'2566-คณะ,สำนัก'!G51</f>
        <v>8620</v>
      </c>
      <c r="D6" s="223">
        <f>'2566-คณะ,สำนัก'!H51</f>
        <v>48670.01</v>
      </c>
      <c r="E6" s="86">
        <f>'2567-คณะ,สำนัก'!G53</f>
        <v>10360</v>
      </c>
      <c r="F6" s="223">
        <f>'2567-คณะ,สำนัก'!H53</f>
        <v>45456.84</v>
      </c>
    </row>
    <row r="7" spans="2:6" x14ac:dyDescent="0.5">
      <c r="B7" s="85" t="s">
        <v>57</v>
      </c>
      <c r="C7" s="86">
        <f>'2566-คณะ,สำนัก'!I51</f>
        <v>7700</v>
      </c>
      <c r="D7" s="223">
        <f>'2566-คณะ,สำนัก'!J51</f>
        <v>46791.86</v>
      </c>
      <c r="E7" s="86">
        <f>'2567-คณะ,สำนัก'!I53</f>
        <v>10140</v>
      </c>
      <c r="F7" s="223">
        <f>'2567-คณะ,สำนัก'!J53</f>
        <v>44885.7</v>
      </c>
    </row>
    <row r="8" spans="2:6" x14ac:dyDescent="0.5">
      <c r="B8" s="85" t="s">
        <v>58</v>
      </c>
      <c r="C8" s="86">
        <f>'2566-คณะ,สำนัก'!K51</f>
        <v>8880</v>
      </c>
      <c r="D8" s="223">
        <f>'2566-คณะ,สำนัก'!L51</f>
        <v>47446.52</v>
      </c>
      <c r="E8" s="86">
        <f>'2567-คณะ,สำนัก'!K53</f>
        <v>11400</v>
      </c>
      <c r="F8" s="223">
        <f>'2567-คณะ,สำนัก'!L53</f>
        <v>51080.74</v>
      </c>
    </row>
    <row r="9" spans="2:6" x14ac:dyDescent="0.5">
      <c r="B9" s="85" t="s">
        <v>59</v>
      </c>
      <c r="C9" s="86">
        <f>'2566-คณะ,สำนัก'!M51</f>
        <v>9060</v>
      </c>
      <c r="D9" s="223">
        <f>'2566-คณะ,สำนัก'!N51</f>
        <v>55710.27</v>
      </c>
      <c r="E9" s="86">
        <f>'2567-คณะ,สำนัก'!M53</f>
        <v>11680</v>
      </c>
      <c r="F9" s="223">
        <f>'2567-คณะ,สำนัก'!N53</f>
        <v>55562.54</v>
      </c>
    </row>
    <row r="10" spans="2:6" x14ac:dyDescent="0.5">
      <c r="B10" s="85" t="s">
        <v>60</v>
      </c>
      <c r="C10" s="86">
        <f>'2566-คณะ,สำนัก'!O51</f>
        <v>10920</v>
      </c>
      <c r="D10" s="223">
        <f>'2566-คณะ,สำนัก'!P51</f>
        <v>58324.44</v>
      </c>
      <c r="E10" s="86">
        <f>'2567-คณะ,สำนัก'!O53</f>
        <v>13680</v>
      </c>
      <c r="F10" s="223">
        <f>'2567-คณะ,สำนัก'!P53</f>
        <v>66661.19</v>
      </c>
    </row>
    <row r="11" spans="2:6" x14ac:dyDescent="0.5">
      <c r="B11" s="85" t="s">
        <v>61</v>
      </c>
      <c r="C11" s="86">
        <f>'2566-คณะ,สำนัก'!Q51</f>
        <v>11080</v>
      </c>
      <c r="D11" s="223">
        <f>'2566-คณะ,สำนัก'!R51</f>
        <v>58453.84</v>
      </c>
      <c r="E11" s="86">
        <f>'2567-คณะ,สำนัก'!Q53</f>
        <v>15260</v>
      </c>
      <c r="F11" s="223">
        <f>'2567-คณะ,สำนัก'!R53</f>
        <v>74698.47</v>
      </c>
    </row>
    <row r="12" spans="2:6" x14ac:dyDescent="0.5">
      <c r="B12" s="85" t="s">
        <v>62</v>
      </c>
      <c r="C12" s="86">
        <f>'2566-คณะ,สำนัก'!S51</f>
        <v>10860</v>
      </c>
      <c r="D12" s="223">
        <f>'2566-คณะ,สำนัก'!T51</f>
        <v>51031.85</v>
      </c>
      <c r="E12" s="86">
        <f>'2567-คณะ,สำนัก'!S53</f>
        <v>15460</v>
      </c>
      <c r="F12" s="223">
        <f>'2567-คณะ,สำนัก'!T53</f>
        <v>74180.83</v>
      </c>
    </row>
    <row r="13" spans="2:6" x14ac:dyDescent="0.5">
      <c r="B13" s="85" t="s">
        <v>63</v>
      </c>
      <c r="C13" s="86">
        <f>'2566-คณะ,สำนัก'!U51</f>
        <v>11700</v>
      </c>
      <c r="D13" s="223">
        <f>'2566-คณะ,สำนัก'!V51</f>
        <v>51535.63</v>
      </c>
      <c r="E13" s="86">
        <f>'2567-คณะ,สำนัก'!U53</f>
        <v>14140</v>
      </c>
      <c r="F13" s="223">
        <f>'2567-คณะ,สำนัก'!V53</f>
        <v>65502.36</v>
      </c>
    </row>
    <row r="14" spans="2:6" ht="19.2" customHeight="1" x14ac:dyDescent="0.5">
      <c r="B14" s="85" t="s">
        <v>64</v>
      </c>
      <c r="C14" s="86">
        <f>'2566-คณะ,สำนัก'!W51</f>
        <v>9920</v>
      </c>
      <c r="D14" s="223">
        <f>'2566-คณะ,สำนัก'!X51</f>
        <v>43820.38</v>
      </c>
      <c r="E14" s="86">
        <f>'2567-คณะ,สำนัก'!W53</f>
        <v>12060</v>
      </c>
      <c r="F14" s="223">
        <f>'2567-คณะ,สำนัก'!X53</f>
        <v>55994.85</v>
      </c>
    </row>
    <row r="15" spans="2:6" x14ac:dyDescent="0.5">
      <c r="B15" s="85" t="s">
        <v>65</v>
      </c>
      <c r="C15" s="86">
        <f>'2566-คณะ,สำนัก'!Y51</f>
        <v>10240</v>
      </c>
      <c r="D15" s="223">
        <f>'2566-คณะ,สำนัก'!Z51</f>
        <v>44706.879999999997</v>
      </c>
      <c r="E15" s="86">
        <f>'2567-คณะ,สำนัก'!Y53</f>
        <v>11260</v>
      </c>
      <c r="F15" s="223">
        <f>'2567-คณะ,สำนัก'!Z53</f>
        <v>50307.08</v>
      </c>
    </row>
    <row r="30" spans="2:6" x14ac:dyDescent="0.5">
      <c r="B30" s="80" t="s">
        <v>46</v>
      </c>
      <c r="C30" s="81" t="str">
        <f>C2</f>
        <v>วิทยาลัยพลังงานทดแทน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43567.07</v>
      </c>
      <c r="D32" s="223"/>
      <c r="E32" s="86">
        <f>F4</f>
        <v>39224.550000000003</v>
      </c>
      <c r="F32" s="226"/>
    </row>
    <row r="33" spans="2:6" x14ac:dyDescent="0.5">
      <c r="B33" s="85" t="s">
        <v>55</v>
      </c>
      <c r="C33" s="86">
        <f t="shared" ref="C33:C43" si="0">D5</f>
        <v>47076.84</v>
      </c>
      <c r="D33" s="223"/>
      <c r="E33" s="86">
        <f t="shared" ref="E33:E43" si="1">F5</f>
        <v>36169.660000000003</v>
      </c>
      <c r="F33" s="226"/>
    </row>
    <row r="34" spans="2:6" x14ac:dyDescent="0.5">
      <c r="B34" s="85" t="s">
        <v>56</v>
      </c>
      <c r="C34" s="86">
        <f t="shared" si="0"/>
        <v>48670.01</v>
      </c>
      <c r="D34" s="223"/>
      <c r="E34" s="86">
        <f t="shared" si="1"/>
        <v>45456.84</v>
      </c>
      <c r="F34" s="226"/>
    </row>
    <row r="35" spans="2:6" x14ac:dyDescent="0.5">
      <c r="B35" s="85" t="s">
        <v>57</v>
      </c>
      <c r="C35" s="86">
        <f t="shared" si="0"/>
        <v>46791.86</v>
      </c>
      <c r="D35" s="223"/>
      <c r="E35" s="86">
        <f t="shared" si="1"/>
        <v>44885.7</v>
      </c>
      <c r="F35" s="226"/>
    </row>
    <row r="36" spans="2:6" x14ac:dyDescent="0.5">
      <c r="B36" s="85" t="s">
        <v>58</v>
      </c>
      <c r="C36" s="86">
        <f t="shared" si="0"/>
        <v>47446.52</v>
      </c>
      <c r="D36" s="223"/>
      <c r="E36" s="86">
        <f t="shared" si="1"/>
        <v>51080.74</v>
      </c>
      <c r="F36" s="226"/>
    </row>
    <row r="37" spans="2:6" x14ac:dyDescent="0.5">
      <c r="B37" s="85" t="s">
        <v>59</v>
      </c>
      <c r="C37" s="86">
        <f t="shared" si="0"/>
        <v>55710.27</v>
      </c>
      <c r="D37" s="223"/>
      <c r="E37" s="86">
        <f t="shared" si="1"/>
        <v>55562.54</v>
      </c>
      <c r="F37" s="226"/>
    </row>
    <row r="38" spans="2:6" x14ac:dyDescent="0.5">
      <c r="B38" s="85" t="s">
        <v>60</v>
      </c>
      <c r="C38" s="86">
        <f t="shared" si="0"/>
        <v>58324.44</v>
      </c>
      <c r="D38" s="223"/>
      <c r="E38" s="86">
        <f t="shared" si="1"/>
        <v>66661.19</v>
      </c>
      <c r="F38" s="226"/>
    </row>
    <row r="39" spans="2:6" x14ac:dyDescent="0.5">
      <c r="B39" s="85" t="s">
        <v>61</v>
      </c>
      <c r="C39" s="86">
        <f t="shared" si="0"/>
        <v>58453.84</v>
      </c>
      <c r="D39" s="223"/>
      <c r="E39" s="86">
        <f t="shared" si="1"/>
        <v>74698.47</v>
      </c>
      <c r="F39" s="226"/>
    </row>
    <row r="40" spans="2:6" x14ac:dyDescent="0.5">
      <c r="B40" s="85" t="s">
        <v>62</v>
      </c>
      <c r="C40" s="86">
        <f t="shared" si="0"/>
        <v>51031.85</v>
      </c>
      <c r="D40" s="223"/>
      <c r="E40" s="86">
        <f t="shared" si="1"/>
        <v>74180.83</v>
      </c>
      <c r="F40" s="226"/>
    </row>
    <row r="41" spans="2:6" x14ac:dyDescent="0.5">
      <c r="B41" s="85" t="s">
        <v>63</v>
      </c>
      <c r="C41" s="86">
        <f t="shared" si="0"/>
        <v>51535.63</v>
      </c>
      <c r="D41" s="223"/>
      <c r="E41" s="86">
        <f t="shared" si="1"/>
        <v>65502.36</v>
      </c>
      <c r="F41" s="226"/>
    </row>
    <row r="42" spans="2:6" x14ac:dyDescent="0.5">
      <c r="B42" s="85" t="s">
        <v>64</v>
      </c>
      <c r="C42" s="86">
        <f t="shared" si="0"/>
        <v>43820.38</v>
      </c>
      <c r="D42" s="223"/>
      <c r="E42" s="86">
        <f t="shared" si="1"/>
        <v>55994.85</v>
      </c>
      <c r="F42" s="226"/>
    </row>
    <row r="43" spans="2:6" x14ac:dyDescent="0.5">
      <c r="B43" s="85" t="s">
        <v>65</v>
      </c>
      <c r="C43" s="86">
        <f t="shared" si="0"/>
        <v>44706.879999999997</v>
      </c>
      <c r="D43" s="223"/>
      <c r="E43" s="86">
        <f t="shared" si="1"/>
        <v>50307.08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3" zoomScaleNormal="100" zoomScaleSheetLayoutView="100" workbookViewId="0">
      <selection activeCell="R13" sqref="R1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'[11]2566-คณะ,สำนัก'!B49</f>
        <v>คณะสัตวศาสตร์และเทคโนโลยี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'2566-คณะ,สำนัก'!C49</f>
        <v>60116</v>
      </c>
      <c r="D4" s="223">
        <f>'2566-คณะ,สำนัก'!D49</f>
        <v>344395.11</v>
      </c>
      <c r="E4" s="86">
        <f>'2567-คณะ,สำนัก'!C51</f>
        <v>50348</v>
      </c>
      <c r="F4" s="223">
        <f>'2567-คณะ,สำนัก'!D51</f>
        <v>223954.27</v>
      </c>
    </row>
    <row r="5" spans="2:6" x14ac:dyDescent="0.5">
      <c r="B5" s="85" t="s">
        <v>55</v>
      </c>
      <c r="C5" s="86">
        <f>'2566-คณะ,สำนัก'!E49</f>
        <v>61284</v>
      </c>
      <c r="D5" s="223">
        <f>'2566-คณะ,สำนัก'!F49</f>
        <v>350762.86</v>
      </c>
      <c r="E5" s="86">
        <f>'2567-คณะ,สำนัก'!E51</f>
        <v>59258</v>
      </c>
      <c r="F5" s="223">
        <f>'2567-คณะ,สำนัก'!F51</f>
        <v>271228.81</v>
      </c>
    </row>
    <row r="6" spans="2:6" x14ac:dyDescent="0.5">
      <c r="B6" s="85" t="s">
        <v>56</v>
      </c>
      <c r="C6" s="86">
        <f>'2566-คณะ,สำนัก'!G49</f>
        <v>64552</v>
      </c>
      <c r="D6" s="223">
        <f>'2566-คณะ,สำนัก'!H49</f>
        <v>364254.45</v>
      </c>
      <c r="E6" s="86">
        <f>'2567-คณะ,สำนัก'!G51</f>
        <v>71834.929999999993</v>
      </c>
      <c r="F6" s="223">
        <f>'2567-คณะ,สำนัก'!H51</f>
        <v>328033.46000000002</v>
      </c>
    </row>
    <row r="7" spans="2:6" x14ac:dyDescent="0.5">
      <c r="B7" s="85" t="s">
        <v>57</v>
      </c>
      <c r="C7" s="86">
        <f>'2566-คณะ,สำนัก'!I49</f>
        <v>56496</v>
      </c>
      <c r="D7" s="223">
        <f>'2566-คณะ,สำนัก'!J49</f>
        <v>320071.51</v>
      </c>
      <c r="E7" s="86">
        <f>'2567-คณะ,สำนัก'!I51</f>
        <v>69464</v>
      </c>
      <c r="F7" s="223">
        <f>'2567-คณะ,สำนัก'!J51</f>
        <v>311256.98</v>
      </c>
    </row>
    <row r="8" spans="2:6" x14ac:dyDescent="0.5">
      <c r="B8" s="85" t="s">
        <v>58</v>
      </c>
      <c r="C8" s="86">
        <f>'2566-คณะ,สำนัก'!K49</f>
        <v>60844</v>
      </c>
      <c r="D8" s="223">
        <f>'2566-คณะ,สำนัก'!L49</f>
        <v>301402.03999999998</v>
      </c>
      <c r="E8" s="86">
        <f>'2567-คณะ,สำนัก'!K51</f>
        <v>67907.990000000005</v>
      </c>
      <c r="F8" s="223">
        <f>'2567-คณะ,สำนัก'!L51</f>
        <v>300413.71000000002</v>
      </c>
    </row>
    <row r="9" spans="2:6" x14ac:dyDescent="0.5">
      <c r="B9" s="85" t="s">
        <v>59</v>
      </c>
      <c r="C9" s="86">
        <f>'2566-คณะ,สำนัก'!M49</f>
        <v>60152.01</v>
      </c>
      <c r="D9" s="223">
        <f>'2566-คณะ,สำนัก'!N49</f>
        <v>306936.93</v>
      </c>
      <c r="E9" s="86">
        <f>'2567-คณะ,สำนัก'!M51</f>
        <v>50920</v>
      </c>
      <c r="F9" s="223">
        <f>'2567-คณะ,สำนัก'!N51</f>
        <v>225507.17</v>
      </c>
    </row>
    <row r="10" spans="2:6" x14ac:dyDescent="0.5">
      <c r="B10" s="85" t="s">
        <v>60</v>
      </c>
      <c r="C10" s="86">
        <f>'2566-คณะ,สำนัก'!O49</f>
        <v>69868</v>
      </c>
      <c r="D10" s="223">
        <f>'2566-คณะ,สำนัก'!P49</f>
        <v>351381.85</v>
      </c>
      <c r="E10" s="86">
        <f>'2567-คณะ,สำนัก'!O51</f>
        <v>66256</v>
      </c>
      <c r="F10" s="223">
        <f>'2567-คณะ,สำนัก'!P51</f>
        <v>297722.06</v>
      </c>
    </row>
    <row r="11" spans="2:6" x14ac:dyDescent="0.5">
      <c r="B11" s="85" t="s">
        <v>61</v>
      </c>
      <c r="C11" s="86">
        <f>'2566-คณะ,สำนัก'!Q49</f>
        <v>68556</v>
      </c>
      <c r="D11" s="223">
        <f>'2566-คณะ,สำนัก'!R49</f>
        <v>336116</v>
      </c>
      <c r="E11" s="86">
        <f>'2567-คณะ,สำนัก'!Q51</f>
        <v>52283.99</v>
      </c>
      <c r="F11" s="223">
        <f>'2567-คณะ,สำนัก'!R51</f>
        <v>233785.74</v>
      </c>
    </row>
    <row r="12" spans="2:6" x14ac:dyDescent="0.5">
      <c r="B12" s="85" t="s">
        <v>62</v>
      </c>
      <c r="C12" s="86">
        <f>'2566-คณะ,สำนัก'!S49</f>
        <v>63340</v>
      </c>
      <c r="D12" s="223">
        <f>'2566-คณะ,สำนัก'!T49</f>
        <v>269442.65000000002</v>
      </c>
      <c r="E12" s="86">
        <f>'2567-คณะ,สำนัก'!S51</f>
        <v>59852</v>
      </c>
      <c r="F12" s="223">
        <f>'2567-คณะ,สำนัก'!T51</f>
        <v>268465.08</v>
      </c>
    </row>
    <row r="13" spans="2:6" x14ac:dyDescent="0.5">
      <c r="B13" s="85" t="s">
        <v>63</v>
      </c>
      <c r="C13" s="86">
        <f>'2566-คณะ,สำนัก'!U49</f>
        <v>49040</v>
      </c>
      <c r="D13" s="223">
        <f>'2566-คณะ,สำนัก'!V49</f>
        <v>210107.16</v>
      </c>
      <c r="E13" s="86">
        <f>'2567-คณะ,สำนัก'!U51</f>
        <v>60260</v>
      </c>
      <c r="F13" s="223">
        <f>'2567-คณะ,สำนัก'!V51</f>
        <v>263386.17</v>
      </c>
    </row>
    <row r="14" spans="2:6" ht="19.2" customHeight="1" x14ac:dyDescent="0.5">
      <c r="B14" s="85" t="s">
        <v>64</v>
      </c>
      <c r="C14" s="86">
        <f>'2566-คณะ,สำนัก'!W49</f>
        <v>52755.99</v>
      </c>
      <c r="D14" s="223">
        <f>'2566-คณะ,สำนัก'!X49</f>
        <v>227121.01</v>
      </c>
      <c r="E14" s="86">
        <f>'2567-คณะ,สำนัก'!W51</f>
        <v>54984</v>
      </c>
      <c r="F14" s="223">
        <f>'2567-คณะ,สำนัก'!X51</f>
        <v>248062.69</v>
      </c>
    </row>
    <row r="15" spans="2:6" x14ac:dyDescent="0.5">
      <c r="B15" s="85" t="s">
        <v>65</v>
      </c>
      <c r="C15" s="86">
        <f>'2566-คณะ,สำนัก'!Y49</f>
        <v>51188</v>
      </c>
      <c r="D15" s="223">
        <f>'2566-คณะ,สำนัก'!Z49</f>
        <v>218610.63</v>
      </c>
      <c r="E15" s="86">
        <f>'2567-คณะ,สำนัก'!Y51</f>
        <v>52948.01</v>
      </c>
      <c r="F15" s="223">
        <f>'2567-คณะ,สำนัก'!Z51</f>
        <v>23728.43</v>
      </c>
    </row>
    <row r="30" spans="2:6" x14ac:dyDescent="0.5">
      <c r="B30" s="80" t="s">
        <v>46</v>
      </c>
      <c r="C30" s="81" t="str">
        <f>C2</f>
        <v>คณะสัตวศาสตร์และเทคโนโลยี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344395.11</v>
      </c>
      <c r="D32" s="223"/>
      <c r="E32" s="86">
        <f>F4</f>
        <v>223954.27</v>
      </c>
      <c r="F32" s="226"/>
    </row>
    <row r="33" spans="2:6" x14ac:dyDescent="0.5">
      <c r="B33" s="85" t="s">
        <v>55</v>
      </c>
      <c r="C33" s="86">
        <f t="shared" ref="C33:C43" si="0">D5</f>
        <v>350762.86</v>
      </c>
      <c r="D33" s="223"/>
      <c r="E33" s="86">
        <f t="shared" ref="E33:E43" si="1">F5</f>
        <v>271228.81</v>
      </c>
      <c r="F33" s="226"/>
    </row>
    <row r="34" spans="2:6" x14ac:dyDescent="0.5">
      <c r="B34" s="85" t="s">
        <v>56</v>
      </c>
      <c r="C34" s="86">
        <f t="shared" si="0"/>
        <v>364254.45</v>
      </c>
      <c r="D34" s="223"/>
      <c r="E34" s="86">
        <f t="shared" si="1"/>
        <v>328033.46000000002</v>
      </c>
      <c r="F34" s="226"/>
    </row>
    <row r="35" spans="2:6" x14ac:dyDescent="0.5">
      <c r="B35" s="85" t="s">
        <v>57</v>
      </c>
      <c r="C35" s="86">
        <f t="shared" si="0"/>
        <v>320071.51</v>
      </c>
      <c r="D35" s="223"/>
      <c r="E35" s="86">
        <f t="shared" si="1"/>
        <v>311256.98</v>
      </c>
      <c r="F35" s="226"/>
    </row>
    <row r="36" spans="2:6" x14ac:dyDescent="0.5">
      <c r="B36" s="85" t="s">
        <v>58</v>
      </c>
      <c r="C36" s="86">
        <f t="shared" si="0"/>
        <v>301402.03999999998</v>
      </c>
      <c r="D36" s="223"/>
      <c r="E36" s="86">
        <f t="shared" si="1"/>
        <v>300413.71000000002</v>
      </c>
      <c r="F36" s="226"/>
    </row>
    <row r="37" spans="2:6" x14ac:dyDescent="0.5">
      <c r="B37" s="85" t="s">
        <v>59</v>
      </c>
      <c r="C37" s="86">
        <f t="shared" si="0"/>
        <v>306936.93</v>
      </c>
      <c r="D37" s="223"/>
      <c r="E37" s="86">
        <f t="shared" si="1"/>
        <v>225507.17</v>
      </c>
      <c r="F37" s="226"/>
    </row>
    <row r="38" spans="2:6" x14ac:dyDescent="0.5">
      <c r="B38" s="85" t="s">
        <v>60</v>
      </c>
      <c r="C38" s="86">
        <f t="shared" si="0"/>
        <v>351381.85</v>
      </c>
      <c r="D38" s="223"/>
      <c r="E38" s="86">
        <f t="shared" si="1"/>
        <v>297722.06</v>
      </c>
      <c r="F38" s="226"/>
    </row>
    <row r="39" spans="2:6" x14ac:dyDescent="0.5">
      <c r="B39" s="85" t="s">
        <v>61</v>
      </c>
      <c r="C39" s="86">
        <f t="shared" si="0"/>
        <v>336116</v>
      </c>
      <c r="D39" s="223"/>
      <c r="E39" s="86">
        <f t="shared" si="1"/>
        <v>233785.74</v>
      </c>
      <c r="F39" s="226"/>
    </row>
    <row r="40" spans="2:6" x14ac:dyDescent="0.5">
      <c r="B40" s="85" t="s">
        <v>62</v>
      </c>
      <c r="C40" s="86">
        <f t="shared" si="0"/>
        <v>269442.65000000002</v>
      </c>
      <c r="D40" s="223"/>
      <c r="E40" s="86">
        <f t="shared" si="1"/>
        <v>268465.08</v>
      </c>
      <c r="F40" s="226"/>
    </row>
    <row r="41" spans="2:6" x14ac:dyDescent="0.5">
      <c r="B41" s="85" t="s">
        <v>63</v>
      </c>
      <c r="C41" s="86">
        <f t="shared" si="0"/>
        <v>210107.16</v>
      </c>
      <c r="D41" s="223"/>
      <c r="E41" s="86">
        <f t="shared" si="1"/>
        <v>263386.17</v>
      </c>
      <c r="F41" s="226"/>
    </row>
    <row r="42" spans="2:6" x14ac:dyDescent="0.5">
      <c r="B42" s="85" t="s">
        <v>64</v>
      </c>
      <c r="C42" s="86">
        <f t="shared" si="0"/>
        <v>227121.01</v>
      </c>
      <c r="D42" s="223"/>
      <c r="E42" s="86">
        <f t="shared" si="1"/>
        <v>248062.69</v>
      </c>
      <c r="F42" s="226"/>
    </row>
    <row r="43" spans="2:6" x14ac:dyDescent="0.5">
      <c r="B43" s="85" t="s">
        <v>65</v>
      </c>
      <c r="C43" s="86">
        <f t="shared" si="0"/>
        <v>218610.63</v>
      </c>
      <c r="D43" s="223"/>
      <c r="E43" s="86">
        <f t="shared" si="1"/>
        <v>23728.43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10</vt:i4>
      </vt:variant>
    </vt:vector>
  </HeadingPairs>
  <TitlesOfParts>
    <vt:vector size="59" baseType="lpstr">
      <vt:lpstr>2567-อาคาร-หักร้านค้าภายในอาคาร</vt:lpstr>
      <vt:lpstr>2567-คณะ,สำนัก</vt:lpstr>
      <vt:lpstr>กราฟ66-67 แม่โจ้-ชุมพร1 </vt:lpstr>
      <vt:lpstr>กราฟ66-67 แม่โจ้-แพร่1</vt:lpstr>
      <vt:lpstr>กราฟ66-67 ฟาร์มพร้าว1</vt:lpstr>
      <vt:lpstr>กราฟ66-67 ฟาร์มบ้านโปง</vt:lpstr>
      <vt:lpstr>กราฟ66-67โครงการแปรรูปผลิต</vt:lpstr>
      <vt:lpstr>กราฟ66-67 วิทยาลัยพลังงานทดแทน</vt:lpstr>
      <vt:lpstr>กราฟ66-67 สัตวศาสตร์</vt:lpstr>
      <vt:lpstr>กราฟ66-67-คลินิกรักษาสัตว์</vt:lpstr>
      <vt:lpstr>กราฟ66-67 คณะเทคโนโลยีการประมง</vt:lpstr>
      <vt:lpstr>กราฟ66-67 คณะวิศกรรมศาสตร์</vt:lpstr>
      <vt:lpstr>กราฟ66-67 ศูนย์อาคารที่พัก</vt:lpstr>
      <vt:lpstr>กราฟ66-67 ศูนย์วิจัยพลังงาน</vt:lpstr>
      <vt:lpstr>กราฟ66-67 สำนักวิจัยและส่งเสริม</vt:lpstr>
      <vt:lpstr>กราฟ66-67 คณะผลิตกรรมการเกษตร</vt:lpstr>
      <vt:lpstr>กราฟ66-67 คณะสถาปัตยกรรมศาสตร์</vt:lpstr>
      <vt:lpstr>กราฟ66-67 คณะเทคโนโลยีการสือสาร</vt:lpstr>
      <vt:lpstr>กราฟ66-67 คณะเศรษศาสตร์</vt:lpstr>
      <vt:lpstr>กราฟ66-67 คณะวิทยาศาสตร์</vt:lpstr>
      <vt:lpstr>กราฟ66-67 ศูนย์กล้วยไม้</vt:lpstr>
      <vt:lpstr>กราฟ66-67 วิทยาลัยบริหารศาสตร์</vt:lpstr>
      <vt:lpstr>กราฟ66-67 คณะบริหารธุรกิจ</vt:lpstr>
      <vt:lpstr>กราฟ66-67 สำนักหอสมุด</vt:lpstr>
      <vt:lpstr>กราฟ66-67 คณะศิลป์ศาสตร์</vt:lpstr>
      <vt:lpstr>กราฟ66-67 คณะพัฒนาการท่องเที่ยว</vt:lpstr>
      <vt:lpstr>กราฟ66-67 หอพักนักศึกษา</vt:lpstr>
      <vt:lpstr>กราฟ66-67 โรงอาหาร</vt:lpstr>
      <vt:lpstr>กราฟ66-67 สระว่ายน้ำ</vt:lpstr>
      <vt:lpstr>กราฟ66-67 สำนักงานมหาวิทยาลัย </vt:lpstr>
      <vt:lpstr>กราฟ66-67 ส่วนกลาง</vt:lpstr>
      <vt:lpstr>2566-คณะ,สำนัก</vt:lpstr>
      <vt:lpstr>พื้นที่อาคาร</vt:lpstr>
      <vt:lpstr>2567-บิลค่าไฟฟ้า</vt:lpstr>
      <vt:lpstr>กราฟ66-67 มหาวิทยาลัยแม่โจ้</vt:lpstr>
      <vt:lpstr>กราฟ66-67 คณะสัตวศาสตร์</vt:lpstr>
      <vt:lpstr>กราฟ66-67 พลังงานทดแทน</vt:lpstr>
      <vt:lpstr>กราฟ66-67 โครงการแปรรูป</vt:lpstr>
      <vt:lpstr>กราฟ66-67 โครงการพัฒนา 907 ไร่</vt:lpstr>
      <vt:lpstr>กราฟ66-67  โครงการพัฒนาบ้านโปง</vt:lpstr>
      <vt:lpstr>กราฟ66-67เรือนเพาะพันธุ์กัญชา</vt:lpstr>
      <vt:lpstr>กราฟ66-67 โรงสูบน้ำศรีบุญเรือน</vt:lpstr>
      <vt:lpstr>กราฟ66-67 หมู่ 6 ตำบลป่าไผ่</vt:lpstr>
      <vt:lpstr>กราฟ66-67 ฟาร์มพร้าว</vt:lpstr>
      <vt:lpstr>กราฟ65-66 แม่โจ้-แพร่</vt:lpstr>
      <vt:lpstr>กราฟ66-67 ศูนย์ประสานงาน แพร่</vt:lpstr>
      <vt:lpstr>กราฟ66-67 แม่โจ้ - ชุมพร (1)</vt:lpstr>
      <vt:lpstr>กราฟ66-67 แม่โจ้ - ชุมพร (2)</vt:lpstr>
      <vt:lpstr>2566-บิลค่าไฟฟ้า</vt:lpstr>
      <vt:lpstr>'2567-คณะ,สำนัก'!Print_Area</vt:lpstr>
      <vt:lpstr>'2567-อาคาร-หักร้านค้าภายในอาคาร'!Print_Area</vt:lpstr>
      <vt:lpstr>'กราฟ66-67  โครงการพัฒนาบ้านโปง'!Print_Area</vt:lpstr>
      <vt:lpstr>'กราฟ66-67 มหาวิทยาลัยแม่โจ้'!Print_Area</vt:lpstr>
      <vt:lpstr>'2566-คณะ,สำนัก'!Print_Titles</vt:lpstr>
      <vt:lpstr>'2566-บิลค่าไฟฟ้า'!Print_Titles</vt:lpstr>
      <vt:lpstr>'2567-คณะ,สำนัก'!Print_Titles</vt:lpstr>
      <vt:lpstr>'2567-บิลค่าไฟฟ้า'!Print_Titles</vt:lpstr>
      <vt:lpstr>'2567-อาคาร-หักร้านค้าภายในอาคาร'!Print_Titles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2025-01-07T03:43:47Z</cp:lastPrinted>
  <dcterms:created xsi:type="dcterms:W3CDTF">2019-06-17T11:45:57Z</dcterms:created>
  <dcterms:modified xsi:type="dcterms:W3CDTF">2025-03-19T06:22:50Z</dcterms:modified>
</cp:coreProperties>
</file>