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สำนักงานมหาวิทยาลัย  Green Office 67 (หมวด 3)-ปีงบประมาณ 2567\"/>
    </mc:Choice>
  </mc:AlternateContent>
  <bookViews>
    <workbookView xWindow="-108" yWindow="-108" windowWidth="19416" windowHeight="10416" tabRatio="619"/>
  </bookViews>
  <sheets>
    <sheet name="สรุปการคำนวณ ปี 2567" sheetId="1" r:id="rId1"/>
    <sheet name="สรุปการคำนวณ ปีฐาน" sheetId="8" r:id="rId2"/>
    <sheet name="CH4จากseptic tank" sheetId="4" r:id="rId3"/>
    <sheet name="CH4จากบ่อบำบัดไม่เติมอากาศ " sheetId="5" r:id="rId4"/>
    <sheet name="EF TGO AR5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 localSheetId="4">#REF!</definedName>
    <definedName name="\0" localSheetId="1">#REF!</definedName>
    <definedName name="\0">#REF!</definedName>
    <definedName name="\a" localSheetId="4">#REF!</definedName>
    <definedName name="\a">#REF!</definedName>
    <definedName name="\b" localSheetId="4">#REF!</definedName>
    <definedName name="\b">#REF!</definedName>
    <definedName name="\c" localSheetId="4">#REF!</definedName>
    <definedName name="\c">#REF!</definedName>
    <definedName name="\d" localSheetId="4">#REF!</definedName>
    <definedName name="\d">#REF!</definedName>
    <definedName name="\e" localSheetId="4">#REF!</definedName>
    <definedName name="\e">#REF!</definedName>
    <definedName name="\f" localSheetId="4">#REF!</definedName>
    <definedName name="\f">#REF!</definedName>
    <definedName name="\g" localSheetId="4">#REF!</definedName>
    <definedName name="\g">#REF!</definedName>
    <definedName name="\h" localSheetId="4">#REF!</definedName>
    <definedName name="\h">#REF!</definedName>
    <definedName name="\i" localSheetId="4">#REF!</definedName>
    <definedName name="\i">#REF!</definedName>
    <definedName name="\j" localSheetId="4">#REF!</definedName>
    <definedName name="\j">#REF!</definedName>
    <definedName name="\p" localSheetId="4">#REF!</definedName>
    <definedName name="\p">#REF!</definedName>
    <definedName name="\s" localSheetId="4">#REF!</definedName>
    <definedName name="\s">#REF!</definedName>
    <definedName name="\x" localSheetId="4">#REF!</definedName>
    <definedName name="\x">#REF!</definedName>
    <definedName name="\z" localSheetId="4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4">#REF!</definedName>
    <definedName name="A">#REF!</definedName>
    <definedName name="B" localSheetId="4">#REF!</definedName>
    <definedName name="B">#REF!</definedName>
    <definedName name="BTU" localSheetId="4">[2]ม.ค.!$C$2</definedName>
    <definedName name="BTU">[3]ม.ค.!$C$2</definedName>
    <definedName name="BTU_16" localSheetId="4">#REF!</definedName>
    <definedName name="BTU_16">#REF!</definedName>
    <definedName name="BTU_17" localSheetId="4">#REF!</definedName>
    <definedName name="BTU_17">#REF!</definedName>
    <definedName name="BTU_18" localSheetId="4">#REF!</definedName>
    <definedName name="BTU_18">#REF!</definedName>
    <definedName name="BTU_19" localSheetId="4">#REF!</definedName>
    <definedName name="BTU_19">#REF!</definedName>
    <definedName name="BTU_20" localSheetId="4">#REF!</definedName>
    <definedName name="BTU_20">#REF!</definedName>
    <definedName name="BTU_21" localSheetId="4">#REF!</definedName>
    <definedName name="BTU_21">#REF!</definedName>
    <definedName name="BTU_22" localSheetId="4">#REF!</definedName>
    <definedName name="BTU_22">#REF!</definedName>
    <definedName name="BTU_23" localSheetId="4">#REF!</definedName>
    <definedName name="BTU_23">#REF!</definedName>
    <definedName name="BTU_24" localSheetId="4">#REF!</definedName>
    <definedName name="BTU_24">#REF!</definedName>
    <definedName name="BTU_25" localSheetId="4">#REF!</definedName>
    <definedName name="BTU_25">#REF!</definedName>
    <definedName name="BTU_26" localSheetId="4">#REF!</definedName>
    <definedName name="BTU_26">#REF!</definedName>
    <definedName name="C_" localSheetId="4">#REF!</definedName>
    <definedName name="C_">#REF!</definedName>
    <definedName name="Cal_16" localSheetId="4">#REF!</definedName>
    <definedName name="Cal_16">#REF!</definedName>
    <definedName name="Cal_17" localSheetId="4">#REF!</definedName>
    <definedName name="Cal_17">#REF!</definedName>
    <definedName name="Cal_18" localSheetId="4">#REF!</definedName>
    <definedName name="Cal_18">#REF!</definedName>
    <definedName name="Cal_19" localSheetId="4">#REF!</definedName>
    <definedName name="Cal_19">#REF!</definedName>
    <definedName name="Cal_20" localSheetId="4">#REF!</definedName>
    <definedName name="Cal_20">#REF!</definedName>
    <definedName name="Cal_21" localSheetId="4">#REF!</definedName>
    <definedName name="Cal_21">#REF!</definedName>
    <definedName name="Cal_22" localSheetId="4">#REF!</definedName>
    <definedName name="Cal_22">#REF!</definedName>
    <definedName name="Cal_23" localSheetId="4">#REF!</definedName>
    <definedName name="Cal_23">#REF!</definedName>
    <definedName name="Cal_24" localSheetId="4">#REF!</definedName>
    <definedName name="Cal_24">#REF!</definedName>
    <definedName name="Cal_25" localSheetId="4">#REF!</definedName>
    <definedName name="Cal_25">#REF!</definedName>
    <definedName name="Cal_26" localSheetId="4">#REF!</definedName>
    <definedName name="Cal_26">#REF!</definedName>
    <definedName name="CAT" localSheetId="4">#REF!</definedName>
    <definedName name="CAT">#REF!</definedName>
    <definedName name="D" localSheetId="4">#REF!</definedName>
    <definedName name="D">#REF!</definedName>
    <definedName name="DOG" localSheetId="4">#REF!</definedName>
    <definedName name="DOG">#REF!</definedName>
    <definedName name="E" localSheetId="4">#REF!</definedName>
    <definedName name="E">#REF!</definedName>
    <definedName name="Ein" localSheetId="4">#REF!</definedName>
    <definedName name="Ein">#REF!</definedName>
    <definedName name="Eout" localSheetId="4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4">#REF!</definedName>
    <definedName name="F">#REF!</definedName>
    <definedName name="Fuel">'[4]ม_ค_ _2_'!#REF!</definedName>
    <definedName name="Fuel_10">'[4]ก_ค_ _2_'!#REF!</definedName>
    <definedName name="Fuel_11">'[4]ส_ค_ _2_'!#REF!</definedName>
    <definedName name="Fuel_12">'[4]ก_ย_ _2_'!#REF!</definedName>
    <definedName name="Fuel_13">'[4]ต_ค_ _2_'!#REF!</definedName>
    <definedName name="Fuel_14">'[4]พ_ย_ _2_'!#REF!</definedName>
    <definedName name="Fuel_15">'[4]ธ_ค_ _2_'!#REF!</definedName>
    <definedName name="Fuel_16" localSheetId="4">#REF!</definedName>
    <definedName name="Fuel_16">#REF!</definedName>
    <definedName name="Fuel_17" localSheetId="4">#REF!</definedName>
    <definedName name="Fuel_17">#REF!</definedName>
    <definedName name="Fuel_18" localSheetId="4">#REF!</definedName>
    <definedName name="Fuel_18">#REF!</definedName>
    <definedName name="Fuel_19" localSheetId="4">#REF!</definedName>
    <definedName name="Fuel_19">#REF!</definedName>
    <definedName name="Fuel_20" localSheetId="4">#REF!</definedName>
    <definedName name="Fuel_20">#REF!</definedName>
    <definedName name="Fuel_21" localSheetId="4">#REF!</definedName>
    <definedName name="Fuel_21">#REF!</definedName>
    <definedName name="Fuel_22" localSheetId="4">#REF!</definedName>
    <definedName name="Fuel_22">#REF!</definedName>
    <definedName name="Fuel_23" localSheetId="4">#REF!</definedName>
    <definedName name="Fuel_23">#REF!</definedName>
    <definedName name="Fuel_24" localSheetId="4">#REF!</definedName>
    <definedName name="Fuel_24">#REF!</definedName>
    <definedName name="Fuel_25" localSheetId="4">#REF!</definedName>
    <definedName name="Fuel_25">#REF!</definedName>
    <definedName name="Fuel_26" localSheetId="4">#REF!</definedName>
    <definedName name="Fuel_26">#REF!</definedName>
    <definedName name="Fuel_5">'[4]ก_พ_ _2_'!#REF!</definedName>
    <definedName name="Fuel_6">'[4]ม___ค_ _2_'!#REF!</definedName>
    <definedName name="Fuel_7">'[4]เม_ย_ _2_'!#REF!</definedName>
    <definedName name="Fuel_8">'[4]พ_ค_ _2_'!#REF!</definedName>
    <definedName name="Fuel_9">'[4]ม__ย_ _2_'!#REF!</definedName>
    <definedName name="Fuel_i_10">'[4]ก_ค_ _2_'!#REF!</definedName>
    <definedName name="Fuel_i_11">'[4]ส_ค_ _2_'!#REF!</definedName>
    <definedName name="Fuel_i_12">'[4]ก_ย_ _2_'!#REF!</definedName>
    <definedName name="Fuel_i_13">'[4]ต_ค_ _2_'!#REF!</definedName>
    <definedName name="Fuel_i_14">'[4]พ_ย_ _2_'!#REF!</definedName>
    <definedName name="Fuel_i_15">'[4]ธ_ค_ _2_'!#REF!</definedName>
    <definedName name="Fuel_i_16" localSheetId="4">#REF!</definedName>
    <definedName name="Fuel_i_16">#REF!</definedName>
    <definedName name="Fuel_i_17" localSheetId="4">#REF!</definedName>
    <definedName name="Fuel_i_17">#REF!</definedName>
    <definedName name="Fuel_i_18" localSheetId="4">#REF!</definedName>
    <definedName name="Fuel_i_18">#REF!</definedName>
    <definedName name="Fuel_i_19" localSheetId="4">#REF!</definedName>
    <definedName name="Fuel_i_19">#REF!</definedName>
    <definedName name="Fuel_i_20" localSheetId="4">#REF!</definedName>
    <definedName name="Fuel_i_20">#REF!</definedName>
    <definedName name="Fuel_i_21" localSheetId="4">#REF!</definedName>
    <definedName name="Fuel_i_21">#REF!</definedName>
    <definedName name="Fuel_i_22" localSheetId="4">#REF!</definedName>
    <definedName name="Fuel_i_22">#REF!</definedName>
    <definedName name="Fuel_i_23" localSheetId="4">#REF!</definedName>
    <definedName name="Fuel_i_23">#REF!</definedName>
    <definedName name="Fuel_i_24" localSheetId="4">#REF!</definedName>
    <definedName name="Fuel_i_24">#REF!</definedName>
    <definedName name="Fuel_i_25" localSheetId="4">#REF!</definedName>
    <definedName name="Fuel_i_25">#REF!</definedName>
    <definedName name="Fuel_i_26" localSheetId="4">#REF!</definedName>
    <definedName name="Fuel_i_26">#REF!</definedName>
    <definedName name="Fuel_i_5">'[4]ก_พ_ _2_'!#REF!</definedName>
    <definedName name="Fuel_i_6">'[4]ม___ค_ _2_'!#REF!</definedName>
    <definedName name="Fuel_i_7">'[4]เม_ย_ _2_'!#REF!</definedName>
    <definedName name="Fuel_i_8">'[4]พ_ค_ _2_'!#REF!</definedName>
    <definedName name="Fuel_i_9">'[4]ม__ย_ _2_'!#REF!</definedName>
    <definedName name="Fuel_in" localSheetId="4">#REF!</definedName>
    <definedName name="Fuel_in">#REF!</definedName>
    <definedName name="FuelEnergy" localSheetId="4">#REF!</definedName>
    <definedName name="FuelEnergy">#REF!</definedName>
    <definedName name="G" localSheetId="4">#REF!</definedName>
    <definedName name="G">#REF!</definedName>
    <definedName name="Gross">'[4]ม_ค_ _2_'!#REF!</definedName>
    <definedName name="Gross_10">'[4]ก_ค_ _2_'!#REF!</definedName>
    <definedName name="Gross_11">'[4]ส_ค_ _2_'!#REF!</definedName>
    <definedName name="Gross_12">'[4]ก_ย_ _2_'!#REF!</definedName>
    <definedName name="Gross_13">'[4]ต_ค_ _2_'!#REF!</definedName>
    <definedName name="Gross_14">'[4]พ_ย_ _2_'!#REF!</definedName>
    <definedName name="Gross_15">'[4]ธ_ค_ _2_'!#REF!</definedName>
    <definedName name="Gross_16" localSheetId="4">#REF!</definedName>
    <definedName name="Gross_16">#REF!</definedName>
    <definedName name="Gross_17" localSheetId="4">#REF!</definedName>
    <definedName name="Gross_17">#REF!</definedName>
    <definedName name="Gross_18" localSheetId="4">#REF!</definedName>
    <definedName name="Gross_18">#REF!</definedName>
    <definedName name="Gross_19" localSheetId="4">#REF!</definedName>
    <definedName name="Gross_19">#REF!</definedName>
    <definedName name="Gross_20" localSheetId="4">#REF!</definedName>
    <definedName name="Gross_20">#REF!</definedName>
    <definedName name="Gross_21" localSheetId="4">#REF!</definedName>
    <definedName name="Gross_21">#REF!</definedName>
    <definedName name="Gross_22" localSheetId="4">#REF!</definedName>
    <definedName name="Gross_22">#REF!</definedName>
    <definedName name="Gross_23" localSheetId="4">#REF!</definedName>
    <definedName name="Gross_23">#REF!</definedName>
    <definedName name="Gross_24" localSheetId="4">#REF!</definedName>
    <definedName name="Gross_24">#REF!</definedName>
    <definedName name="Gross_25" localSheetId="4">#REF!</definedName>
    <definedName name="Gross_25">#REF!</definedName>
    <definedName name="Gross_26" localSheetId="4">#REF!</definedName>
    <definedName name="Gross_26">#REF!</definedName>
    <definedName name="Gross_5">'[4]ก_พ_ _2_'!#REF!</definedName>
    <definedName name="Gross_6">'[4]ม___ค_ _2_'!#REF!</definedName>
    <definedName name="Gross_7">'[4]เม_ย_ _2_'!#REF!</definedName>
    <definedName name="Gross_8">'[4]พ_ค_ _2_'!#REF!</definedName>
    <definedName name="Gross_9">'[4]ม__ย_ _2_'!#REF!</definedName>
    <definedName name="H" localSheetId="4">#REF!</definedName>
    <definedName name="H">#REF!</definedName>
    <definedName name="HEAD" localSheetId="4">#REF!</definedName>
    <definedName name="HEAD">#REF!</definedName>
    <definedName name="I" localSheetId="4">#REF!</definedName>
    <definedName name="I">#REF!</definedName>
    <definedName name="J" localSheetId="4">#REF!</definedName>
    <definedName name="J">#REF!</definedName>
    <definedName name="J._16" localSheetId="4">#REF!</definedName>
    <definedName name="J._16">#REF!</definedName>
    <definedName name="J._17" localSheetId="4">#REF!</definedName>
    <definedName name="J._17">#REF!</definedName>
    <definedName name="J._18" localSheetId="4">#REF!</definedName>
    <definedName name="J._18">#REF!</definedName>
    <definedName name="J._19" localSheetId="4">#REF!</definedName>
    <definedName name="J._19">#REF!</definedName>
    <definedName name="J._20" localSheetId="4">#REF!</definedName>
    <definedName name="J._20">#REF!</definedName>
    <definedName name="J._21" localSheetId="4">#REF!</definedName>
    <definedName name="J._21">#REF!</definedName>
    <definedName name="J._22" localSheetId="4">#REF!</definedName>
    <definedName name="J._22">#REF!</definedName>
    <definedName name="J._23" localSheetId="4">#REF!</definedName>
    <definedName name="J._23">#REF!</definedName>
    <definedName name="J._24" localSheetId="4">#REF!</definedName>
    <definedName name="J._24">#REF!</definedName>
    <definedName name="J._25" localSheetId="4">#REF!</definedName>
    <definedName name="J._25">#REF!</definedName>
    <definedName name="J._26" localSheetId="4">#REF!</definedName>
    <definedName name="J._26">#REF!</definedName>
    <definedName name="kJ" localSheetId="4">#REF!</definedName>
    <definedName name="kJ">#REF!</definedName>
    <definedName name="LHV" localSheetId="4">#REF!</definedName>
    <definedName name="LHV">#REF!</definedName>
    <definedName name="M" localSheetId="4">#REF!</definedName>
    <definedName name="M">#REF!</definedName>
    <definedName name="MONTHL1" localSheetId="4">#REF!</definedName>
    <definedName name="MONTHL1">#REF!</definedName>
    <definedName name="Net">'[4]ม_ค_ _2_'!#REF!</definedName>
    <definedName name="Net_10">'[4]ก_ค_ _2_'!#REF!</definedName>
    <definedName name="Net_11">'[4]ส_ค_ _2_'!#REF!</definedName>
    <definedName name="Net_12">'[4]ก_ย_ _2_'!#REF!</definedName>
    <definedName name="Net_13">'[4]ต_ค_ _2_'!#REF!</definedName>
    <definedName name="Net_14">'[4]พ_ย_ _2_'!#REF!</definedName>
    <definedName name="Net_15">'[4]ธ_ค_ _2_'!#REF!</definedName>
    <definedName name="Net_16" localSheetId="4">#REF!</definedName>
    <definedName name="Net_16">#REF!</definedName>
    <definedName name="Net_17" localSheetId="4">#REF!</definedName>
    <definedName name="Net_17">#REF!</definedName>
    <definedName name="Net_18" localSheetId="4">#REF!</definedName>
    <definedName name="Net_18">#REF!</definedName>
    <definedName name="Net_19" localSheetId="4">#REF!</definedName>
    <definedName name="Net_19">#REF!</definedName>
    <definedName name="Net_20" localSheetId="4">#REF!</definedName>
    <definedName name="Net_20">#REF!</definedName>
    <definedName name="Net_21" localSheetId="4">#REF!</definedName>
    <definedName name="Net_21">#REF!</definedName>
    <definedName name="Net_22" localSheetId="4">#REF!</definedName>
    <definedName name="Net_22">#REF!</definedName>
    <definedName name="Net_23" localSheetId="4">#REF!</definedName>
    <definedName name="Net_23">#REF!</definedName>
    <definedName name="Net_24" localSheetId="4">#REF!</definedName>
    <definedName name="Net_24">#REF!</definedName>
    <definedName name="Net_25" localSheetId="4">#REF!</definedName>
    <definedName name="Net_25">#REF!</definedName>
    <definedName name="Net_26" localSheetId="4">#REF!</definedName>
    <definedName name="Net_26">#REF!</definedName>
    <definedName name="Net_5">'[4]ก_พ_ _2_'!#REF!</definedName>
    <definedName name="Net_6">'[4]ม___ค_ _2_'!#REF!</definedName>
    <definedName name="Net_7">'[4]เม_ย_ _2_'!#REF!</definedName>
    <definedName name="Net_8">'[4]พ_ค_ _2_'!#REF!</definedName>
    <definedName name="Net_9">'[4]ม__ย_ _2_'!#REF!</definedName>
    <definedName name="PoEnergy" localSheetId="4">#REF!</definedName>
    <definedName name="PoEnergy">#REF!</definedName>
    <definedName name="Power_10">'[4]ก_ค_ _2_'!#REF!</definedName>
    <definedName name="Power_11">'[4]ส_ค_ _2_'!#REF!</definedName>
    <definedName name="Power_12">'[4]ก_ย_ _2_'!#REF!</definedName>
    <definedName name="Power_13">'[4]ต_ค_ _2_'!#REF!</definedName>
    <definedName name="Power_14">'[4]พ_ย_ _2_'!#REF!</definedName>
    <definedName name="Power_15">'[4]ธ_ค_ _2_'!#REF!</definedName>
    <definedName name="Power_16" localSheetId="4">#REF!</definedName>
    <definedName name="Power_16">#REF!</definedName>
    <definedName name="Power_17" localSheetId="4">#REF!</definedName>
    <definedName name="Power_17">#REF!</definedName>
    <definedName name="Power_18" localSheetId="4">#REF!</definedName>
    <definedName name="Power_18">#REF!</definedName>
    <definedName name="Power_19" localSheetId="4">#REF!</definedName>
    <definedName name="Power_19">#REF!</definedName>
    <definedName name="Power_20" localSheetId="4">#REF!</definedName>
    <definedName name="Power_20">#REF!</definedName>
    <definedName name="Power_21" localSheetId="4">#REF!</definedName>
    <definedName name="Power_21">#REF!</definedName>
    <definedName name="Power_22" localSheetId="4">#REF!</definedName>
    <definedName name="Power_22">#REF!</definedName>
    <definedName name="Power_23" localSheetId="4">#REF!</definedName>
    <definedName name="Power_23">#REF!</definedName>
    <definedName name="Power_24" localSheetId="4">#REF!</definedName>
    <definedName name="Power_24">#REF!</definedName>
    <definedName name="Power_25" localSheetId="4">#REF!</definedName>
    <definedName name="Power_25">#REF!</definedName>
    <definedName name="Power_26" localSheetId="4">#REF!</definedName>
    <definedName name="Power_26">#REF!</definedName>
    <definedName name="Power_5">'[4]ก_พ_ _2_'!#REF!</definedName>
    <definedName name="Power_6">'[4]ม___ค_ _2_'!#REF!</definedName>
    <definedName name="Power_7">'[4]เม_ย_ _2_'!#REF!</definedName>
    <definedName name="Power_8">'[4]พ_ค_ _2_'!#REF!</definedName>
    <definedName name="Power_9">'[4]ม__ย_ _2_'!#REF!</definedName>
    <definedName name="Power_i_10">'[4]ก_ค_ _2_'!#REF!</definedName>
    <definedName name="Power_i_11">'[4]ส_ค_ _2_'!#REF!</definedName>
    <definedName name="Power_i_12">'[4]ก_ย_ _2_'!#REF!</definedName>
    <definedName name="Power_i_13">'[4]ต_ค_ _2_'!#REF!</definedName>
    <definedName name="Power_i_14">'[4]พ_ย_ _2_'!#REF!</definedName>
    <definedName name="Power_i_15">'[4]ธ_ค_ _2_'!#REF!</definedName>
    <definedName name="Power_i_16" localSheetId="4">#REF!</definedName>
    <definedName name="Power_i_16">#REF!</definedName>
    <definedName name="Power_i_17" localSheetId="4">#REF!</definedName>
    <definedName name="Power_i_17">#REF!</definedName>
    <definedName name="Power_i_18" localSheetId="4">#REF!</definedName>
    <definedName name="Power_i_18">#REF!</definedName>
    <definedName name="Power_i_19" localSheetId="4">#REF!</definedName>
    <definedName name="Power_i_19">#REF!</definedName>
    <definedName name="Power_i_20" localSheetId="4">#REF!</definedName>
    <definedName name="Power_i_20">#REF!</definedName>
    <definedName name="Power_i_21" localSheetId="4">#REF!</definedName>
    <definedName name="Power_i_21">#REF!</definedName>
    <definedName name="Power_i_22" localSheetId="4">#REF!</definedName>
    <definedName name="Power_i_22">#REF!</definedName>
    <definedName name="Power_i_23" localSheetId="4">#REF!</definedName>
    <definedName name="Power_i_23">#REF!</definedName>
    <definedName name="Power_i_24" localSheetId="4">#REF!</definedName>
    <definedName name="Power_i_24">#REF!</definedName>
    <definedName name="Power_i_25" localSheetId="4">#REF!</definedName>
    <definedName name="Power_i_25">#REF!</definedName>
    <definedName name="Power_i_26" localSheetId="4">#REF!</definedName>
    <definedName name="Power_i_26">#REF!</definedName>
    <definedName name="Power_i_5">'[4]ก_พ_ _2_'!#REF!</definedName>
    <definedName name="Power_i_6">'[4]ม___ค_ _2_'!#REF!</definedName>
    <definedName name="Power_i_7">'[4]เม_ย_ _2_'!#REF!</definedName>
    <definedName name="Power_i_8">'[4]พ_ค_ _2_'!#REF!</definedName>
    <definedName name="Power_i_9">'[4]ม__ย_ _2_'!#REF!</definedName>
    <definedName name="Power_o">'[4]ม_ค_ _2_'!#REF!</definedName>
    <definedName name="Power_o_10">'[4]ก_ค_ _2_'!#REF!</definedName>
    <definedName name="Power_o_11">'[4]ส_ค_ _2_'!#REF!</definedName>
    <definedName name="Power_o_12">'[4]ก_ย_ _2_'!#REF!</definedName>
    <definedName name="Power_o_13">'[4]ต_ค_ _2_'!#REF!</definedName>
    <definedName name="Power_o_14">'[4]พ_ย_ _2_'!#REF!</definedName>
    <definedName name="Power_o_15">'[4]ธ_ค_ _2_'!#REF!</definedName>
    <definedName name="Power_o_16" localSheetId="4">#REF!</definedName>
    <definedName name="Power_o_16">#REF!</definedName>
    <definedName name="Power_o_17" localSheetId="4">#REF!</definedName>
    <definedName name="Power_o_17">#REF!</definedName>
    <definedName name="Power_o_18" localSheetId="4">#REF!</definedName>
    <definedName name="Power_o_18">#REF!</definedName>
    <definedName name="Power_o_19" localSheetId="4">#REF!</definedName>
    <definedName name="Power_o_19">#REF!</definedName>
    <definedName name="Power_o_20" localSheetId="4">#REF!</definedName>
    <definedName name="Power_o_20">#REF!</definedName>
    <definedName name="Power_o_21" localSheetId="4">#REF!</definedName>
    <definedName name="Power_o_21">#REF!</definedName>
    <definedName name="Power_o_22" localSheetId="4">#REF!</definedName>
    <definedName name="Power_o_22">#REF!</definedName>
    <definedName name="Power_o_23" localSheetId="4">#REF!</definedName>
    <definedName name="Power_o_23">#REF!</definedName>
    <definedName name="Power_o_24" localSheetId="4">#REF!</definedName>
    <definedName name="Power_o_24">#REF!</definedName>
    <definedName name="Power_o_25" localSheetId="4">#REF!</definedName>
    <definedName name="Power_o_25">#REF!</definedName>
    <definedName name="Power_o_26" localSheetId="4">#REF!</definedName>
    <definedName name="Power_o_26">#REF!</definedName>
    <definedName name="Power_o_5">'[4]ก_พ_ _2_'!#REF!</definedName>
    <definedName name="Power_o_6">'[4]ม___ค_ _2_'!#REF!</definedName>
    <definedName name="Power_o_7">'[4]เม_ย_ _2_'!#REF!</definedName>
    <definedName name="Power_o_8">'[4]พ_ค_ _2_'!#REF!</definedName>
    <definedName name="Power_o_9">'[4]ม__ย_ _2_'!#REF!</definedName>
    <definedName name="_xlnm.Print_Area" localSheetId="4">'EF TGO AR5'!$A$1:$L$128</definedName>
    <definedName name="_xlnm.Print_Area" localSheetId="0">'สรุปการคำนวณ ปี 2567'!$A$1:$AE$136</definedName>
    <definedName name="_xlnm.Print_Area" localSheetId="1">'สรุปการคำนวณ ปีฐาน'!$A$1:$AE$42</definedName>
    <definedName name="Print_Area_MI" localSheetId="4">#REF!</definedName>
    <definedName name="Print_Area_MI">#REF!</definedName>
    <definedName name="Serv" localSheetId="4">#REF!</definedName>
    <definedName name="Serv">#REF!</definedName>
    <definedName name="Servc" localSheetId="4">#REF!</definedName>
    <definedName name="Servc">#REF!</definedName>
    <definedName name="Service_10">'[4]ก_ค_ _2_'!#REF!</definedName>
    <definedName name="Service_11">'[4]ส_ค_ _2_'!#REF!</definedName>
    <definedName name="Service_12">'[4]ก_ย_ _2_'!#REF!</definedName>
    <definedName name="Service_13">'[4]ต_ค_ _2_'!#REF!</definedName>
    <definedName name="Service_14">'[4]พ_ย_ _2_'!#REF!</definedName>
    <definedName name="Service_15">'[4]ธ_ค_ _2_'!#REF!</definedName>
    <definedName name="Service_16" localSheetId="4">#REF!</definedName>
    <definedName name="Service_16">#REF!</definedName>
    <definedName name="Service_17" localSheetId="4">#REF!</definedName>
    <definedName name="Service_17">#REF!</definedName>
    <definedName name="Service_18" localSheetId="4">#REF!</definedName>
    <definedName name="Service_18">#REF!</definedName>
    <definedName name="Service_19" localSheetId="4">#REF!</definedName>
    <definedName name="Service_19">#REF!</definedName>
    <definedName name="Service_20" localSheetId="4">#REF!</definedName>
    <definedName name="Service_20">#REF!</definedName>
    <definedName name="Service_21" localSheetId="4">#REF!</definedName>
    <definedName name="Service_21">#REF!</definedName>
    <definedName name="Service_22" localSheetId="4">#REF!</definedName>
    <definedName name="Service_22">#REF!</definedName>
    <definedName name="Service_23" localSheetId="4">#REF!</definedName>
    <definedName name="Service_23">#REF!</definedName>
    <definedName name="Service_24" localSheetId="4">#REF!</definedName>
    <definedName name="Service_24">#REF!</definedName>
    <definedName name="Service_25" localSheetId="4">#REF!</definedName>
    <definedName name="Service_25">#REF!</definedName>
    <definedName name="Service_26" localSheetId="4">#REF!</definedName>
    <definedName name="Service_26">#REF!</definedName>
    <definedName name="Service_5">'[4]ก_พ_ _2_'!#REF!</definedName>
    <definedName name="Service_6">'[4]ม___ค_ _2_'!#REF!</definedName>
    <definedName name="Service_7">'[4]เม_ย_ _2_'!#REF!</definedName>
    <definedName name="Service_8">'[4]พ_ค_ _2_'!#REF!</definedName>
    <definedName name="Service_9">'[4]ม__ย_ _2_'!#REF!</definedName>
    <definedName name="ThEnergy" localSheetId="4">#REF!</definedName>
    <definedName name="ThEnergy">#REF!</definedName>
    <definedName name="Thermal">'[4]ม_ค_ _2_'!#REF!</definedName>
    <definedName name="Thermal_10">'[4]ก_ค_ _2_'!#REF!</definedName>
    <definedName name="Thermal_11">'[4]ส_ค_ _2_'!#REF!</definedName>
    <definedName name="Thermal_12">'[4]ก_ย_ _2_'!#REF!</definedName>
    <definedName name="Thermal_13">'[4]ต_ค_ _2_'!#REF!</definedName>
    <definedName name="Thermal_14">'[4]พ_ย_ _2_'!#REF!</definedName>
    <definedName name="Thermal_15">'[4]ธ_ค_ _2_'!#REF!</definedName>
    <definedName name="Thermal_16" localSheetId="4">#REF!</definedName>
    <definedName name="Thermal_16">#REF!</definedName>
    <definedName name="Thermal_17" localSheetId="4">#REF!</definedName>
    <definedName name="Thermal_17">#REF!</definedName>
    <definedName name="Thermal_18" localSheetId="4">#REF!</definedName>
    <definedName name="Thermal_18">#REF!</definedName>
    <definedName name="Thermal_19" localSheetId="4">#REF!</definedName>
    <definedName name="Thermal_19">#REF!</definedName>
    <definedName name="Thermal_20" localSheetId="4">#REF!</definedName>
    <definedName name="Thermal_20">#REF!</definedName>
    <definedName name="Thermal_21" localSheetId="4">#REF!</definedName>
    <definedName name="Thermal_21">#REF!</definedName>
    <definedName name="Thermal_22" localSheetId="4">#REF!</definedName>
    <definedName name="Thermal_22">#REF!</definedName>
    <definedName name="Thermal_23" localSheetId="4">#REF!</definedName>
    <definedName name="Thermal_23">#REF!</definedName>
    <definedName name="Thermal_24" localSheetId="4">#REF!</definedName>
    <definedName name="Thermal_24">#REF!</definedName>
    <definedName name="Thermal_25" localSheetId="4">#REF!</definedName>
    <definedName name="Thermal_25">#REF!</definedName>
    <definedName name="Thermal_26" localSheetId="4">#REF!</definedName>
    <definedName name="Thermal_26">#REF!</definedName>
    <definedName name="Thermal_5">'[4]ก_พ_ _2_'!#REF!</definedName>
    <definedName name="Thermal_6">'[4]ม___ค_ _2_'!#REF!</definedName>
    <definedName name="Thermal_7">'[4]เม_ย_ _2_'!#REF!</definedName>
    <definedName name="Thermal_8">'[4]พ_ค_ _2_'!#REF!</definedName>
    <definedName name="Thermal_9">'[4]ม__ย_ _2_'!#REF!</definedName>
    <definedName name="Thermal_i_10">'[4]ก_ค_ _2_'!#REF!</definedName>
    <definedName name="Thermal_i_11">'[4]ส_ค_ _2_'!#REF!</definedName>
    <definedName name="Thermal_i_12">'[4]ก_ย_ _2_'!#REF!</definedName>
    <definedName name="Thermal_i_13">'[4]ต_ค_ _2_'!#REF!</definedName>
    <definedName name="Thermal_i_14">'[4]พ_ย_ _2_'!#REF!</definedName>
    <definedName name="Thermal_i_15">'[4]ธ_ค_ _2_'!#REF!</definedName>
    <definedName name="Thermal_i_16" localSheetId="4">#REF!</definedName>
    <definedName name="Thermal_i_16">#REF!</definedName>
    <definedName name="Thermal_i_17" localSheetId="4">#REF!</definedName>
    <definedName name="Thermal_i_17">#REF!</definedName>
    <definedName name="Thermal_i_18" localSheetId="4">#REF!</definedName>
    <definedName name="Thermal_i_18">#REF!</definedName>
    <definedName name="Thermal_i_19" localSheetId="4">#REF!</definedName>
    <definedName name="Thermal_i_19">#REF!</definedName>
    <definedName name="Thermal_i_20" localSheetId="4">#REF!</definedName>
    <definedName name="Thermal_i_20">#REF!</definedName>
    <definedName name="Thermal_i_21" localSheetId="4">#REF!</definedName>
    <definedName name="Thermal_i_21">#REF!</definedName>
    <definedName name="Thermal_i_22" localSheetId="4">#REF!</definedName>
    <definedName name="Thermal_i_22">#REF!</definedName>
    <definedName name="Thermal_i_23" localSheetId="4">#REF!</definedName>
    <definedName name="Thermal_i_23">#REF!</definedName>
    <definedName name="Thermal_i_24" localSheetId="4">#REF!</definedName>
    <definedName name="Thermal_i_24">#REF!</definedName>
    <definedName name="Thermal_i_25" localSheetId="4">#REF!</definedName>
    <definedName name="Thermal_i_25">#REF!</definedName>
    <definedName name="Thermal_i_26" localSheetId="4">#REF!</definedName>
    <definedName name="Thermal_i_26">#REF!</definedName>
    <definedName name="Thermal_i_5">'[4]ก_พ_ _2_'!#REF!</definedName>
    <definedName name="Thermal_i_6">'[4]ม___ค_ _2_'!#REF!</definedName>
    <definedName name="Thermal_i_7">'[4]เม_ย_ _2_'!#REF!</definedName>
    <definedName name="Thermal_i_8">'[4]พ_ค_ _2_'!#REF!</definedName>
    <definedName name="Thermal_i_9">'[4]ม__ย_ _2_'!#REF!</definedName>
    <definedName name="Thermal_o">'[4]ม_ค_ _2_'!#REF!</definedName>
    <definedName name="Thermal_o_10">'[4]ก_ค_ _2_'!#REF!</definedName>
    <definedName name="Thermal_o_11">'[4]ส_ค_ _2_'!#REF!</definedName>
    <definedName name="Thermal_o_12">'[4]ก_ย_ _2_'!#REF!</definedName>
    <definedName name="Thermal_o_13">'[4]ต_ค_ _2_'!#REF!</definedName>
    <definedName name="Thermal_o_14">'[4]พ_ย_ _2_'!#REF!</definedName>
    <definedName name="Thermal_o_15">'[4]ธ_ค_ _2_'!#REF!</definedName>
    <definedName name="Thermal_o_16" localSheetId="4">#REF!</definedName>
    <definedName name="Thermal_o_16">#REF!</definedName>
    <definedName name="Thermal_o_17" localSheetId="4">#REF!</definedName>
    <definedName name="Thermal_o_17">#REF!</definedName>
    <definedName name="Thermal_o_18" localSheetId="4">#REF!</definedName>
    <definedName name="Thermal_o_18">#REF!</definedName>
    <definedName name="Thermal_o_19" localSheetId="4">#REF!</definedName>
    <definedName name="Thermal_o_19">#REF!</definedName>
    <definedName name="Thermal_o_20" localSheetId="4">#REF!</definedName>
    <definedName name="Thermal_o_20">#REF!</definedName>
    <definedName name="Thermal_o_21" localSheetId="4">#REF!</definedName>
    <definedName name="Thermal_o_21">#REF!</definedName>
    <definedName name="Thermal_o_22" localSheetId="4">#REF!</definedName>
    <definedName name="Thermal_o_22">#REF!</definedName>
    <definedName name="Thermal_o_23" localSheetId="4">#REF!</definedName>
    <definedName name="Thermal_o_23">#REF!</definedName>
    <definedName name="Thermal_o_24" localSheetId="4">#REF!</definedName>
    <definedName name="Thermal_o_24">#REF!</definedName>
    <definedName name="Thermal_o_25" localSheetId="4">#REF!</definedName>
    <definedName name="Thermal_o_25">#REF!</definedName>
    <definedName name="Thermal_o_26" localSheetId="4">#REF!</definedName>
    <definedName name="Thermal_o_26">#REF!</definedName>
    <definedName name="Thermal_o_5">'[4]ก_พ_ _2_'!#REF!</definedName>
    <definedName name="Thermal_o_6">'[4]ม___ค_ _2_'!#REF!</definedName>
    <definedName name="Thermal_o_7">'[4]เม_ย_ _2_'!#REF!</definedName>
    <definedName name="Thermal_o_8">'[4]พ_ค_ _2_'!#REF!</definedName>
    <definedName name="Thermal_o_9">'[4]ม__ย_ _2_'!#REF!</definedName>
    <definedName name="Tin" localSheetId="4">#REF!</definedName>
    <definedName name="Tin">#REF!</definedName>
    <definedName name="Tout" localSheetId="4">#REF!</definedName>
    <definedName name="Tout">#REF!</definedName>
    <definedName name="X" localSheetId="4">#REF!</definedName>
    <definedName name="X">#REF!</definedName>
    <definedName name="Y" localSheetId="4">#REF!</definedName>
    <definedName name="Y">#REF!</definedName>
    <definedName name="Z" localSheetId="4">#REF!</definedName>
    <definedName name="Z">#REF!</definedName>
    <definedName name="Z_BORDER" localSheetId="4">#REF!</definedName>
    <definedName name="Z_BORDER">#REF!</definedName>
    <definedName name="กนื่ก่ากดสส">#REF!</definedName>
    <definedName name="กิจกรรม">#REF!</definedName>
    <definedName name="กิจกรรม_v1">#REF!</definedName>
    <definedName name="จำนวนผู้โดยสาร">#REF!</definedName>
    <definedName name="น้ำ">#REF!</definedName>
    <definedName name="โส_1">'[4]ก_ย_ _2_'!#REF!</definedName>
  </definedNames>
  <calcPr calcId="162913"/>
</workbook>
</file>

<file path=xl/calcChain.xml><?xml version="1.0" encoding="utf-8"?>
<calcChain xmlns="http://schemas.openxmlformats.org/spreadsheetml/2006/main">
  <c r="O77" i="1" l="1"/>
  <c r="N77" i="1"/>
  <c r="M77" i="1"/>
  <c r="L77" i="1"/>
  <c r="K77" i="1"/>
  <c r="J77" i="1"/>
  <c r="I77" i="1"/>
  <c r="H77" i="1"/>
  <c r="G77" i="1"/>
  <c r="F77" i="1"/>
  <c r="E77" i="1"/>
  <c r="D77" i="1"/>
  <c r="AD24" i="1" l="1"/>
  <c r="L24" i="1"/>
  <c r="J24" i="1"/>
  <c r="H24" i="1"/>
  <c r="AB24" i="1"/>
  <c r="Z24" i="1"/>
  <c r="X24" i="1"/>
  <c r="V24" i="1"/>
  <c r="T24" i="1"/>
  <c r="R24" i="1"/>
  <c r="P24" i="1"/>
  <c r="N24" i="1"/>
  <c r="AC24" i="8" l="1"/>
  <c r="AA24" i="8"/>
  <c r="Y24" i="8"/>
  <c r="W24" i="8"/>
  <c r="U24" i="8"/>
  <c r="S24" i="8"/>
  <c r="Q24" i="8"/>
  <c r="O24" i="8"/>
  <c r="M24" i="8"/>
  <c r="AB23" i="8" l="1"/>
  <c r="Z23" i="8"/>
  <c r="X23" i="8"/>
  <c r="V23" i="8"/>
  <c r="T23" i="8"/>
  <c r="R23" i="8"/>
  <c r="P23" i="8"/>
  <c r="N23" i="8"/>
  <c r="L23" i="8"/>
  <c r="J23" i="8"/>
  <c r="H23" i="8"/>
  <c r="F23" i="8"/>
  <c r="AC23" i="1"/>
  <c r="AA23" i="1"/>
  <c r="Y23" i="1"/>
  <c r="W23" i="1"/>
  <c r="U23" i="1"/>
  <c r="S23" i="1"/>
  <c r="Q23" i="1"/>
  <c r="O23" i="1"/>
  <c r="M23" i="1"/>
  <c r="K23" i="1"/>
  <c r="I23" i="1"/>
  <c r="G23" i="1"/>
  <c r="AB21" i="8"/>
  <c r="Z21" i="8"/>
  <c r="X21" i="8"/>
  <c r="V21" i="8"/>
  <c r="T21" i="8"/>
  <c r="R21" i="8"/>
  <c r="P21" i="8"/>
  <c r="N21" i="8"/>
  <c r="L21" i="8"/>
  <c r="J21" i="8"/>
  <c r="H21" i="8"/>
  <c r="F21" i="8"/>
  <c r="AC21" i="1"/>
  <c r="AA21" i="1"/>
  <c r="Y21" i="1"/>
  <c r="W21" i="1"/>
  <c r="U21" i="1"/>
  <c r="Q21" i="1"/>
  <c r="S21" i="1"/>
  <c r="O21" i="1"/>
  <c r="M21" i="1"/>
  <c r="K21" i="1"/>
  <c r="I21" i="1"/>
  <c r="G21" i="1"/>
  <c r="AB20" i="8"/>
  <c r="Z20" i="8"/>
  <c r="X20" i="8"/>
  <c r="V20" i="8"/>
  <c r="T20" i="8"/>
  <c r="R20" i="8"/>
  <c r="P20" i="8"/>
  <c r="X19" i="1" l="1"/>
  <c r="N20" i="8"/>
  <c r="L20" i="8"/>
  <c r="J20" i="8"/>
  <c r="H20" i="8"/>
  <c r="F20" i="8"/>
  <c r="W20" i="1" l="1"/>
  <c r="K20" i="1"/>
  <c r="I20" i="1"/>
  <c r="G20" i="1"/>
  <c r="M20" i="1"/>
  <c r="AA20" i="1"/>
  <c r="S20" i="1"/>
  <c r="AB17" i="8"/>
  <c r="Z17" i="8"/>
  <c r="X17" i="8"/>
  <c r="V17" i="8"/>
  <c r="T17" i="8"/>
  <c r="R17" i="8"/>
  <c r="P17" i="8"/>
  <c r="N17" i="8"/>
  <c r="L17" i="8"/>
  <c r="J17" i="8"/>
  <c r="H17" i="8"/>
  <c r="F17" i="8"/>
  <c r="AB13" i="8"/>
  <c r="Z13" i="8"/>
  <c r="X13" i="8"/>
  <c r="V13" i="8"/>
  <c r="T13" i="8"/>
  <c r="R13" i="8"/>
  <c r="P13" i="8"/>
  <c r="N13" i="8"/>
  <c r="L13" i="8"/>
  <c r="J13" i="8"/>
  <c r="H13" i="8"/>
  <c r="F13" i="8"/>
  <c r="AB12" i="8"/>
  <c r="Z12" i="8"/>
  <c r="X12" i="8"/>
  <c r="V12" i="8"/>
  <c r="T12" i="8"/>
  <c r="R12" i="8"/>
  <c r="P12" i="8"/>
  <c r="N12" i="8"/>
  <c r="L12" i="8"/>
  <c r="J12" i="8"/>
  <c r="H12" i="8"/>
  <c r="F12" i="8"/>
  <c r="Q20" i="1" l="1"/>
  <c r="AC20" i="1"/>
  <c r="Y20" i="1"/>
  <c r="U20" i="1"/>
  <c r="O20" i="1"/>
  <c r="AC13" i="1" l="1"/>
  <c r="AA13" i="1"/>
  <c r="Y13" i="1"/>
  <c r="W13" i="1"/>
  <c r="U13" i="1"/>
  <c r="S13" i="1"/>
  <c r="Q13" i="1"/>
  <c r="O13" i="1"/>
  <c r="M13" i="1"/>
  <c r="K13" i="1"/>
  <c r="I13" i="1"/>
  <c r="G13" i="1"/>
  <c r="AC12" i="1"/>
  <c r="AA12" i="1"/>
  <c r="Y12" i="1"/>
  <c r="W12" i="1"/>
  <c r="U12" i="1"/>
  <c r="S12" i="1"/>
  <c r="Q12" i="1"/>
  <c r="O12" i="1"/>
  <c r="M12" i="1"/>
  <c r="K12" i="1"/>
  <c r="I12" i="1"/>
  <c r="G12" i="1"/>
  <c r="F3" i="5" l="1"/>
  <c r="E3" i="5"/>
  <c r="D3" i="5"/>
  <c r="C3" i="5"/>
  <c r="N13" i="1"/>
  <c r="L13" i="1"/>
  <c r="J13" i="1"/>
  <c r="N12" i="1"/>
  <c r="L12" i="1"/>
  <c r="J12" i="1"/>
  <c r="N3" i="5"/>
  <c r="M3" i="5"/>
  <c r="L3" i="5"/>
  <c r="K3" i="5"/>
  <c r="J3" i="5"/>
  <c r="I3" i="5"/>
  <c r="H3" i="5"/>
  <c r="G3" i="5"/>
  <c r="AC17" i="8"/>
  <c r="AA17" i="8"/>
  <c r="Y17" i="8"/>
  <c r="W17" i="8"/>
  <c r="U17" i="8"/>
  <c r="S17" i="8"/>
  <c r="Q17" i="8"/>
  <c r="O17" i="8"/>
  <c r="M17" i="8"/>
  <c r="K17" i="8"/>
  <c r="I17" i="8"/>
  <c r="G17" i="8"/>
  <c r="AC16" i="8"/>
  <c r="AA16" i="8"/>
  <c r="Y16" i="8"/>
  <c r="W16" i="8"/>
  <c r="U16" i="8"/>
  <c r="S16" i="8"/>
  <c r="Q16" i="8"/>
  <c r="O16" i="8"/>
  <c r="M16" i="8"/>
  <c r="K16" i="8"/>
  <c r="I16" i="8"/>
  <c r="G16" i="8"/>
  <c r="K24" i="8"/>
  <c r="I24" i="8"/>
  <c r="G24" i="8"/>
  <c r="AC23" i="8"/>
  <c r="AA23" i="8"/>
  <c r="Y23" i="8"/>
  <c r="W23" i="8"/>
  <c r="U23" i="8"/>
  <c r="Q23" i="8"/>
  <c r="O23" i="8"/>
  <c r="M23" i="8"/>
  <c r="K23" i="8"/>
  <c r="I23" i="8"/>
  <c r="G23" i="8"/>
  <c r="AC22" i="8"/>
  <c r="AA22" i="8"/>
  <c r="Y22" i="8"/>
  <c r="W22" i="8"/>
  <c r="U22" i="8"/>
  <c r="S22" i="8"/>
  <c r="Q22" i="8"/>
  <c r="O22" i="8"/>
  <c r="M22" i="8"/>
  <c r="K22" i="8"/>
  <c r="I22" i="8"/>
  <c r="G22" i="8"/>
  <c r="AC21" i="8"/>
  <c r="AA21" i="8"/>
  <c r="Y21" i="8"/>
  <c r="W21" i="8"/>
  <c r="U21" i="8"/>
  <c r="S21" i="8"/>
  <c r="Q21" i="8"/>
  <c r="O21" i="8"/>
  <c r="M21" i="8"/>
  <c r="K21" i="8"/>
  <c r="I21" i="8"/>
  <c r="G21" i="8"/>
  <c r="AC20" i="8"/>
  <c r="AA20" i="8"/>
  <c r="Y20" i="8"/>
  <c r="W20" i="8"/>
  <c r="U20" i="8"/>
  <c r="S20" i="8"/>
  <c r="Q20" i="8"/>
  <c r="O20" i="8"/>
  <c r="M20" i="8"/>
  <c r="K20" i="8"/>
  <c r="I20" i="8"/>
  <c r="G20" i="8"/>
  <c r="AC13" i="8"/>
  <c r="AA13" i="8"/>
  <c r="Y13" i="8"/>
  <c r="W13" i="8"/>
  <c r="U13" i="8"/>
  <c r="S13" i="8"/>
  <c r="Q13" i="8"/>
  <c r="O13" i="8"/>
  <c r="M13" i="8"/>
  <c r="K13" i="8"/>
  <c r="I13" i="8"/>
  <c r="G13" i="8"/>
  <c r="AC12" i="8"/>
  <c r="AA12" i="8"/>
  <c r="Y12" i="8"/>
  <c r="W12" i="8"/>
  <c r="U12" i="8"/>
  <c r="S12" i="8"/>
  <c r="Q12" i="8"/>
  <c r="O12" i="8"/>
  <c r="M12" i="8"/>
  <c r="K12" i="8"/>
  <c r="I12" i="8"/>
  <c r="G12" i="8"/>
  <c r="O3" i="5" l="1"/>
  <c r="S23" i="8"/>
  <c r="AD23" i="8" s="1"/>
  <c r="D69" i="1"/>
  <c r="P77" i="1"/>
  <c r="Q77" i="1"/>
  <c r="P78" i="1"/>
  <c r="Q78" i="1"/>
  <c r="AC25" i="8"/>
  <c r="AA25" i="8"/>
  <c r="Y25" i="8"/>
  <c r="W25" i="8"/>
  <c r="U25" i="8"/>
  <c r="S25" i="8"/>
  <c r="Q25" i="8"/>
  <c r="O25" i="8"/>
  <c r="M25" i="8"/>
  <c r="K25" i="8"/>
  <c r="I25" i="8"/>
  <c r="G25" i="8"/>
  <c r="AD24" i="8"/>
  <c r="AD22" i="8"/>
  <c r="AD21" i="8"/>
  <c r="AD20" i="8"/>
  <c r="C39" i="8" s="1"/>
  <c r="D40" i="1" s="1"/>
  <c r="AC19" i="8"/>
  <c r="AA19" i="8"/>
  <c r="Y19" i="8"/>
  <c r="W19" i="8"/>
  <c r="U19" i="8"/>
  <c r="S19" i="8"/>
  <c r="Q19" i="8"/>
  <c r="O19" i="8"/>
  <c r="M19" i="8"/>
  <c r="K19" i="8"/>
  <c r="I19" i="8"/>
  <c r="G19" i="8"/>
  <c r="AC15" i="8"/>
  <c r="AA15" i="8"/>
  <c r="Y15" i="8"/>
  <c r="W15" i="8"/>
  <c r="U15" i="8"/>
  <c r="S15" i="8"/>
  <c r="Q15" i="8"/>
  <c r="O15" i="8"/>
  <c r="M15" i="8"/>
  <c r="K15" i="8"/>
  <c r="I15" i="8"/>
  <c r="G15" i="8"/>
  <c r="AC14" i="8"/>
  <c r="AA14" i="8"/>
  <c r="Y14" i="8"/>
  <c r="W14" i="8"/>
  <c r="U14" i="8"/>
  <c r="S14" i="8"/>
  <c r="Q14" i="8"/>
  <c r="O14" i="8"/>
  <c r="M14" i="8"/>
  <c r="K14" i="8"/>
  <c r="I14" i="8"/>
  <c r="G14" i="8"/>
  <c r="AD13" i="8"/>
  <c r="AD12" i="8"/>
  <c r="AC9" i="8"/>
  <c r="AA9" i="8"/>
  <c r="Y9" i="8"/>
  <c r="W9" i="8"/>
  <c r="U9" i="8"/>
  <c r="S9" i="8"/>
  <c r="Q9" i="8"/>
  <c r="O9" i="8"/>
  <c r="M9" i="8"/>
  <c r="AD9" i="8" s="1"/>
  <c r="K9" i="8"/>
  <c r="I9" i="8"/>
  <c r="G9" i="8"/>
  <c r="AC8" i="8"/>
  <c r="AA8" i="8"/>
  <c r="Y8" i="8"/>
  <c r="W8" i="8"/>
  <c r="U8" i="8"/>
  <c r="S8" i="8"/>
  <c r="Q8" i="8"/>
  <c r="O8" i="8"/>
  <c r="M8" i="8"/>
  <c r="K8" i="8"/>
  <c r="I8" i="8"/>
  <c r="G8" i="8"/>
  <c r="O69" i="1"/>
  <c r="N69" i="1"/>
  <c r="M69" i="1"/>
  <c r="L69" i="1"/>
  <c r="K69" i="1"/>
  <c r="J69" i="1"/>
  <c r="I69" i="1"/>
  <c r="H69" i="1"/>
  <c r="G69" i="1"/>
  <c r="F69" i="1"/>
  <c r="E69" i="1"/>
  <c r="AD8" i="8" l="1"/>
  <c r="AD19" i="8"/>
  <c r="AD25" i="8"/>
  <c r="AD15" i="8"/>
  <c r="AD14" i="8"/>
  <c r="C40" i="8"/>
  <c r="D41" i="1" s="1"/>
  <c r="Q69" i="1"/>
  <c r="P69" i="1"/>
  <c r="C4" i="4" l="1"/>
  <c r="H25" i="1"/>
  <c r="D76" i="1" s="1"/>
  <c r="J25" i="1"/>
  <c r="E76" i="1" s="1"/>
  <c r="L25" i="1"/>
  <c r="F76" i="1" s="1"/>
  <c r="N25" i="1"/>
  <c r="G76" i="1" s="1"/>
  <c r="P25" i="1"/>
  <c r="H76" i="1" s="1"/>
  <c r="R25" i="1"/>
  <c r="I76" i="1" s="1"/>
  <c r="T25" i="1"/>
  <c r="J76" i="1" s="1"/>
  <c r="V25" i="1"/>
  <c r="K76" i="1" s="1"/>
  <c r="X25" i="1"/>
  <c r="L76" i="1" s="1"/>
  <c r="Z25" i="1"/>
  <c r="M76" i="1" s="1"/>
  <c r="AB25" i="1"/>
  <c r="N76" i="1" s="1"/>
  <c r="AD25" i="1"/>
  <c r="O76" i="1" s="1"/>
  <c r="G95" i="6"/>
  <c r="G93" i="6"/>
  <c r="G78" i="6"/>
  <c r="G51" i="6"/>
  <c r="F51" i="6"/>
  <c r="E51" i="6"/>
  <c r="D51" i="6"/>
  <c r="G50" i="6"/>
  <c r="F50" i="6"/>
  <c r="E50" i="6"/>
  <c r="D50" i="6"/>
  <c r="G49" i="6"/>
  <c r="F49" i="6"/>
  <c r="E49" i="6"/>
  <c r="D49" i="6"/>
  <c r="G48" i="6"/>
  <c r="F48" i="6"/>
  <c r="E48" i="6"/>
  <c r="D48" i="6"/>
  <c r="G46" i="6"/>
  <c r="F46" i="6"/>
  <c r="E46" i="6"/>
  <c r="D46" i="6"/>
  <c r="G45" i="6"/>
  <c r="F45" i="6"/>
  <c r="E45" i="6"/>
  <c r="D45" i="6"/>
  <c r="G44" i="6"/>
  <c r="F44" i="6"/>
  <c r="E44" i="6"/>
  <c r="D44" i="6"/>
  <c r="G43" i="6"/>
  <c r="F43" i="6"/>
  <c r="E43" i="6"/>
  <c r="D43" i="6"/>
  <c r="G41" i="6"/>
  <c r="F41" i="6"/>
  <c r="E41" i="6"/>
  <c r="D41" i="6"/>
  <c r="G40" i="6"/>
  <c r="F40" i="6"/>
  <c r="E40" i="6"/>
  <c r="D40" i="6"/>
  <c r="G39" i="6"/>
  <c r="F39" i="6"/>
  <c r="E39" i="6"/>
  <c r="D39" i="6"/>
  <c r="G38" i="6"/>
  <c r="F38" i="6"/>
  <c r="E38" i="6"/>
  <c r="D38" i="6"/>
  <c r="F35" i="6"/>
  <c r="G35" i="6" s="1"/>
  <c r="E35" i="6"/>
  <c r="D35" i="6"/>
  <c r="G34" i="6"/>
  <c r="F34" i="6"/>
  <c r="E34" i="6"/>
  <c r="D34" i="6"/>
  <c r="G33" i="6"/>
  <c r="F33" i="6"/>
  <c r="E33" i="6"/>
  <c r="D33" i="6"/>
  <c r="G32" i="6"/>
  <c r="F32" i="6"/>
  <c r="E32" i="6"/>
  <c r="D32" i="6"/>
  <c r="G31" i="6"/>
  <c r="F31" i="6"/>
  <c r="E31" i="6"/>
  <c r="D31" i="6"/>
  <c r="G30" i="6"/>
  <c r="F30" i="6"/>
  <c r="E30" i="6"/>
  <c r="D30" i="6"/>
  <c r="G29" i="6"/>
  <c r="F29" i="6"/>
  <c r="E29" i="6"/>
  <c r="D29" i="6"/>
  <c r="G27" i="6"/>
  <c r="D27" i="6"/>
  <c r="G26" i="6"/>
  <c r="D26" i="6"/>
  <c r="G25" i="6"/>
  <c r="D25" i="6"/>
  <c r="G24" i="6"/>
  <c r="D24" i="6"/>
  <c r="G23" i="6"/>
  <c r="D23" i="6"/>
  <c r="F22" i="6"/>
  <c r="E22" i="6"/>
  <c r="G22" i="6" s="1"/>
  <c r="G21" i="6"/>
  <c r="F21" i="6"/>
  <c r="E21" i="6"/>
  <c r="F20" i="6"/>
  <c r="E20" i="6"/>
  <c r="G20" i="6" s="1"/>
  <c r="F19" i="6"/>
  <c r="E19" i="6"/>
  <c r="G19" i="6" s="1"/>
  <c r="F18" i="6"/>
  <c r="E18" i="6"/>
  <c r="G18" i="6" s="1"/>
  <c r="F17" i="6"/>
  <c r="E17" i="6"/>
  <c r="D17" i="6"/>
  <c r="G17" i="6" s="1"/>
  <c r="F15" i="6"/>
  <c r="F16" i="6" s="1"/>
  <c r="E15" i="6"/>
  <c r="E16" i="6" s="1"/>
  <c r="D15" i="6"/>
  <c r="G15" i="6" s="1"/>
  <c r="G14" i="6"/>
  <c r="F14" i="6"/>
  <c r="E14" i="6"/>
  <c r="D14" i="6"/>
  <c r="F13" i="6"/>
  <c r="E13" i="6"/>
  <c r="D13" i="6"/>
  <c r="G13" i="6" s="1"/>
  <c r="G12" i="6"/>
  <c r="F12" i="6"/>
  <c r="E12" i="6"/>
  <c r="D12" i="6"/>
  <c r="F11" i="6"/>
  <c r="E11" i="6"/>
  <c r="D11" i="6"/>
  <c r="G11" i="6" s="1"/>
  <c r="G10" i="6"/>
  <c r="F10" i="6"/>
  <c r="E10" i="6"/>
  <c r="D10" i="6"/>
  <c r="F9" i="6"/>
  <c r="E9" i="6"/>
  <c r="D9" i="6"/>
  <c r="G9" i="6" s="1"/>
  <c r="G8" i="6"/>
  <c r="F8" i="6"/>
  <c r="E8" i="6"/>
  <c r="D8" i="6"/>
  <c r="F7" i="6"/>
  <c r="E7" i="6"/>
  <c r="D7" i="6"/>
  <c r="G7" i="6" s="1"/>
  <c r="G6" i="6"/>
  <c r="F6" i="6"/>
  <c r="E6" i="6"/>
  <c r="D6" i="6"/>
  <c r="Q76" i="1" l="1"/>
  <c r="P76" i="1"/>
  <c r="AE25" i="1"/>
  <c r="D16" i="6"/>
  <c r="G16" i="6" s="1"/>
  <c r="AD9" i="1" l="1"/>
  <c r="O62" i="1" s="1"/>
  <c r="AD12" i="1"/>
  <c r="O63" i="1" s="1"/>
  <c r="AD13" i="1"/>
  <c r="O64" i="1" s="1"/>
  <c r="AD14" i="1"/>
  <c r="O65" i="1" s="1"/>
  <c r="AD15" i="1"/>
  <c r="O66" i="1" s="1"/>
  <c r="AD19" i="1"/>
  <c r="O70" i="1" s="1"/>
  <c r="AD20" i="1"/>
  <c r="O71" i="1" s="1"/>
  <c r="AD21" i="1"/>
  <c r="O72" i="1" s="1"/>
  <c r="AD22" i="1"/>
  <c r="O73" i="1" s="1"/>
  <c r="AD23" i="1"/>
  <c r="O74" i="1" s="1"/>
  <c r="AD8" i="1"/>
  <c r="O61" i="1" s="1"/>
  <c r="AB9" i="1"/>
  <c r="N62" i="1" s="1"/>
  <c r="AB12" i="1"/>
  <c r="N63" i="1" s="1"/>
  <c r="AB13" i="1"/>
  <c r="N64" i="1" s="1"/>
  <c r="AB14" i="1"/>
  <c r="N65" i="1" s="1"/>
  <c r="AB15" i="1"/>
  <c r="N66" i="1" s="1"/>
  <c r="AB19" i="1"/>
  <c r="N70" i="1" s="1"/>
  <c r="AB20" i="1"/>
  <c r="N71" i="1" s="1"/>
  <c r="AB21" i="1"/>
  <c r="N72" i="1" s="1"/>
  <c r="AB22" i="1"/>
  <c r="N73" i="1" s="1"/>
  <c r="AB23" i="1"/>
  <c r="N74" i="1" s="1"/>
  <c r="N75" i="1"/>
  <c r="AB8" i="1"/>
  <c r="N61" i="1" s="1"/>
  <c r="Z9" i="1"/>
  <c r="M62" i="1" s="1"/>
  <c r="Z12" i="1"/>
  <c r="M63" i="1" s="1"/>
  <c r="Z13" i="1"/>
  <c r="M64" i="1" s="1"/>
  <c r="Z14" i="1"/>
  <c r="M65" i="1" s="1"/>
  <c r="Z15" i="1"/>
  <c r="M66" i="1" s="1"/>
  <c r="Z19" i="1"/>
  <c r="M70" i="1" s="1"/>
  <c r="Z20" i="1"/>
  <c r="M71" i="1" s="1"/>
  <c r="Z21" i="1"/>
  <c r="M72" i="1" s="1"/>
  <c r="Z22" i="1"/>
  <c r="M73" i="1" s="1"/>
  <c r="Z23" i="1"/>
  <c r="M74" i="1" s="1"/>
  <c r="M75" i="1"/>
  <c r="Z8" i="1"/>
  <c r="M61" i="1" s="1"/>
  <c r="X9" i="1"/>
  <c r="L62" i="1" s="1"/>
  <c r="X12" i="1"/>
  <c r="L63" i="1" s="1"/>
  <c r="X13" i="1"/>
  <c r="L64" i="1" s="1"/>
  <c r="X14" i="1"/>
  <c r="L65" i="1" s="1"/>
  <c r="X15" i="1"/>
  <c r="L66" i="1" s="1"/>
  <c r="L70" i="1"/>
  <c r="X20" i="1"/>
  <c r="L71" i="1" s="1"/>
  <c r="X21" i="1"/>
  <c r="L72" i="1" s="1"/>
  <c r="X22" i="1"/>
  <c r="L73" i="1" s="1"/>
  <c r="X23" i="1"/>
  <c r="L74" i="1" s="1"/>
  <c r="L75" i="1"/>
  <c r="X8" i="1"/>
  <c r="L61" i="1" s="1"/>
  <c r="V9" i="1"/>
  <c r="K62" i="1" s="1"/>
  <c r="V12" i="1"/>
  <c r="K63" i="1" s="1"/>
  <c r="V13" i="1"/>
  <c r="K64" i="1" s="1"/>
  <c r="V14" i="1"/>
  <c r="K65" i="1" s="1"/>
  <c r="V15" i="1"/>
  <c r="K66" i="1" s="1"/>
  <c r="V19" i="1"/>
  <c r="K70" i="1" s="1"/>
  <c r="V20" i="1"/>
  <c r="K71" i="1" s="1"/>
  <c r="V21" i="1"/>
  <c r="K72" i="1" s="1"/>
  <c r="V22" i="1"/>
  <c r="K73" i="1" s="1"/>
  <c r="V23" i="1"/>
  <c r="K74" i="1" s="1"/>
  <c r="K75" i="1"/>
  <c r="V8" i="1"/>
  <c r="K61" i="1" s="1"/>
  <c r="T9" i="1"/>
  <c r="J62" i="1" s="1"/>
  <c r="T12" i="1"/>
  <c r="J63" i="1" s="1"/>
  <c r="T13" i="1"/>
  <c r="J64" i="1" s="1"/>
  <c r="T14" i="1"/>
  <c r="J65" i="1" s="1"/>
  <c r="T15" i="1"/>
  <c r="J66" i="1" s="1"/>
  <c r="T19" i="1"/>
  <c r="J70" i="1" s="1"/>
  <c r="T20" i="1"/>
  <c r="J71" i="1" s="1"/>
  <c r="T21" i="1"/>
  <c r="J72" i="1" s="1"/>
  <c r="T22" i="1"/>
  <c r="J73" i="1" s="1"/>
  <c r="T23" i="1"/>
  <c r="J74" i="1" s="1"/>
  <c r="J75" i="1"/>
  <c r="T8" i="1"/>
  <c r="J61" i="1" s="1"/>
  <c r="R9" i="1"/>
  <c r="I62" i="1" s="1"/>
  <c r="R12" i="1"/>
  <c r="I63" i="1" s="1"/>
  <c r="R13" i="1"/>
  <c r="I64" i="1" s="1"/>
  <c r="R14" i="1"/>
  <c r="I65" i="1" s="1"/>
  <c r="R15" i="1"/>
  <c r="I66" i="1" s="1"/>
  <c r="R19" i="1"/>
  <c r="I70" i="1" s="1"/>
  <c r="R20" i="1"/>
  <c r="I71" i="1" s="1"/>
  <c r="R21" i="1"/>
  <c r="I72" i="1" s="1"/>
  <c r="R22" i="1"/>
  <c r="I73" i="1" s="1"/>
  <c r="R23" i="1"/>
  <c r="I74" i="1" s="1"/>
  <c r="I75" i="1"/>
  <c r="R8" i="1"/>
  <c r="I61" i="1" s="1"/>
  <c r="P9" i="1"/>
  <c r="H62" i="1" s="1"/>
  <c r="P12" i="1"/>
  <c r="H63" i="1" s="1"/>
  <c r="P13" i="1"/>
  <c r="H64" i="1" s="1"/>
  <c r="P14" i="1"/>
  <c r="H65" i="1" s="1"/>
  <c r="P15" i="1"/>
  <c r="H66" i="1" s="1"/>
  <c r="P19" i="1"/>
  <c r="H70" i="1" s="1"/>
  <c r="P20" i="1"/>
  <c r="H71" i="1" s="1"/>
  <c r="P21" i="1"/>
  <c r="H72" i="1" s="1"/>
  <c r="P22" i="1"/>
  <c r="H73" i="1" s="1"/>
  <c r="P23" i="1"/>
  <c r="H74" i="1" s="1"/>
  <c r="H75" i="1"/>
  <c r="P8" i="1"/>
  <c r="H61" i="1" s="1"/>
  <c r="N9" i="1"/>
  <c r="G62" i="1" s="1"/>
  <c r="G63" i="1"/>
  <c r="G64" i="1"/>
  <c r="N14" i="1"/>
  <c r="G65" i="1" s="1"/>
  <c r="N15" i="1"/>
  <c r="G66" i="1" s="1"/>
  <c r="N19" i="1"/>
  <c r="G70" i="1" s="1"/>
  <c r="N20" i="1"/>
  <c r="G71" i="1" s="1"/>
  <c r="N21" i="1"/>
  <c r="G72" i="1" s="1"/>
  <c r="N22" i="1"/>
  <c r="G73" i="1" s="1"/>
  <c r="N23" i="1"/>
  <c r="G74" i="1" s="1"/>
  <c r="G75" i="1"/>
  <c r="N8" i="1"/>
  <c r="G61" i="1" s="1"/>
  <c r="L9" i="1"/>
  <c r="F62" i="1" s="1"/>
  <c r="F63" i="1"/>
  <c r="F64" i="1"/>
  <c r="L14" i="1"/>
  <c r="F65" i="1" s="1"/>
  <c r="L15" i="1"/>
  <c r="F66" i="1" s="1"/>
  <c r="L19" i="1"/>
  <c r="F70" i="1" s="1"/>
  <c r="L20" i="1"/>
  <c r="F71" i="1" s="1"/>
  <c r="L21" i="1"/>
  <c r="F72" i="1" s="1"/>
  <c r="L22" i="1"/>
  <c r="F73" i="1" s="1"/>
  <c r="L23" i="1"/>
  <c r="F74" i="1" s="1"/>
  <c r="F75" i="1"/>
  <c r="L8" i="1"/>
  <c r="F61" i="1" s="1"/>
  <c r="J9" i="1"/>
  <c r="E62" i="1" s="1"/>
  <c r="E63" i="1"/>
  <c r="E64" i="1"/>
  <c r="J14" i="1"/>
  <c r="E65" i="1" s="1"/>
  <c r="J15" i="1"/>
  <c r="E66" i="1" s="1"/>
  <c r="J19" i="1"/>
  <c r="E70" i="1" s="1"/>
  <c r="J20" i="1"/>
  <c r="E71" i="1" s="1"/>
  <c r="J21" i="1"/>
  <c r="E72" i="1" s="1"/>
  <c r="J22" i="1"/>
  <c r="E73" i="1" s="1"/>
  <c r="J23" i="1"/>
  <c r="E74" i="1" s="1"/>
  <c r="E75" i="1"/>
  <c r="J8" i="1"/>
  <c r="E61" i="1" s="1"/>
  <c r="H9" i="1"/>
  <c r="D62" i="1" s="1"/>
  <c r="H12" i="1"/>
  <c r="D63" i="1" s="1"/>
  <c r="H13" i="1"/>
  <c r="D64" i="1" s="1"/>
  <c r="H14" i="1"/>
  <c r="D65" i="1" s="1"/>
  <c r="H15" i="1"/>
  <c r="D66" i="1" s="1"/>
  <c r="H19" i="1"/>
  <c r="D70" i="1" s="1"/>
  <c r="H20" i="1"/>
  <c r="D71" i="1" s="1"/>
  <c r="H21" i="1"/>
  <c r="D72" i="1" s="1"/>
  <c r="H22" i="1"/>
  <c r="D73" i="1" s="1"/>
  <c r="H23" i="1"/>
  <c r="D74" i="1" s="1"/>
  <c r="D75" i="1"/>
  <c r="H8" i="1"/>
  <c r="D61" i="1" s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Q65" i="1" l="1"/>
  <c r="P65" i="1"/>
  <c r="Q64" i="1"/>
  <c r="P64" i="1"/>
  <c r="Q62" i="1"/>
  <c r="P62" i="1"/>
  <c r="Q72" i="1"/>
  <c r="P72" i="1"/>
  <c r="Q63" i="1"/>
  <c r="P63" i="1"/>
  <c r="Q71" i="1"/>
  <c r="P71" i="1"/>
  <c r="Q74" i="1"/>
  <c r="P74" i="1"/>
  <c r="Q70" i="1"/>
  <c r="P70" i="1"/>
  <c r="P61" i="1"/>
  <c r="Q61" i="1"/>
  <c r="Q73" i="1"/>
  <c r="P73" i="1"/>
  <c r="Q66" i="1"/>
  <c r="P66" i="1"/>
  <c r="B13" i="5"/>
  <c r="G17" i="1" s="1"/>
  <c r="AE9" i="1"/>
  <c r="AE19" i="1"/>
  <c r="AE12" i="1"/>
  <c r="AE21" i="1"/>
  <c r="AE13" i="1"/>
  <c r="AE22" i="1"/>
  <c r="AE20" i="1"/>
  <c r="AF20" i="1" s="1"/>
  <c r="AE15" i="1"/>
  <c r="AE23" i="1"/>
  <c r="AE14" i="1"/>
  <c r="AE8" i="1"/>
  <c r="E40" i="1" l="1"/>
  <c r="O2" i="4"/>
  <c r="J23" i="4" s="1"/>
  <c r="I23" i="4"/>
  <c r="AD17" i="8" l="1"/>
  <c r="G26" i="8"/>
  <c r="D80" i="1" s="1"/>
  <c r="D84" i="1" s="1"/>
  <c r="U17" i="1"/>
  <c r="V17" i="1" s="1"/>
  <c r="K68" i="1" s="1"/>
  <c r="Q17" i="1"/>
  <c r="R17" i="1" s="1"/>
  <c r="I68" i="1" s="1"/>
  <c r="O17" i="1"/>
  <c r="P17" i="1" s="1"/>
  <c r="H68" i="1" s="1"/>
  <c r="I17" i="1"/>
  <c r="J17" i="1" s="1"/>
  <c r="E68" i="1" s="1"/>
  <c r="Y17" i="1"/>
  <c r="Z17" i="1" s="1"/>
  <c r="M68" i="1" s="1"/>
  <c r="AA17" i="1"/>
  <c r="AB17" i="1" s="1"/>
  <c r="N68" i="1" s="1"/>
  <c r="W17" i="1"/>
  <c r="X17" i="1" s="1"/>
  <c r="L68" i="1" s="1"/>
  <c r="M17" i="1"/>
  <c r="N17" i="1" s="1"/>
  <c r="G68" i="1" s="1"/>
  <c r="S17" i="1"/>
  <c r="T17" i="1" s="1"/>
  <c r="J68" i="1" s="1"/>
  <c r="AC17" i="1"/>
  <c r="AD17" i="1" s="1"/>
  <c r="O68" i="1" s="1"/>
  <c r="K17" i="1"/>
  <c r="L17" i="1" s="1"/>
  <c r="F68" i="1" s="1"/>
  <c r="Q2" i="4"/>
  <c r="G4" i="4" s="1"/>
  <c r="C23" i="4"/>
  <c r="D29" i="4"/>
  <c r="P16" i="1" l="1"/>
  <c r="P26" i="1" s="1"/>
  <c r="O26" i="8"/>
  <c r="H80" i="1" s="1"/>
  <c r="H84" i="1" s="1"/>
  <c r="M4" i="4"/>
  <c r="K4" i="4"/>
  <c r="J4" i="4"/>
  <c r="E4" i="4"/>
  <c r="D4" i="4"/>
  <c r="H17" i="1"/>
  <c r="I4" i="4"/>
  <c r="F4" i="4"/>
  <c r="L4" i="4"/>
  <c r="H4" i="4"/>
  <c r="N4" i="4"/>
  <c r="J16" i="1" l="1"/>
  <c r="E67" i="1" s="1"/>
  <c r="E79" i="1" s="1"/>
  <c r="N16" i="1"/>
  <c r="N26" i="1" s="1"/>
  <c r="M26" i="8"/>
  <c r="G80" i="1" s="1"/>
  <c r="G84" i="1" s="1"/>
  <c r="H67" i="1"/>
  <c r="H79" i="1" s="1"/>
  <c r="H83" i="1" s="1"/>
  <c r="H85" i="1" s="1"/>
  <c r="H86" i="1" s="1"/>
  <c r="AD16" i="1"/>
  <c r="AC26" i="8"/>
  <c r="O80" i="1" s="1"/>
  <c r="O84" i="1" s="1"/>
  <c r="V16" i="1"/>
  <c r="V26" i="1" s="1"/>
  <c r="U26" i="8"/>
  <c r="K80" i="1" s="1"/>
  <c r="K84" i="1" s="1"/>
  <c r="X16" i="1"/>
  <c r="X26" i="1" s="1"/>
  <c r="W26" i="8"/>
  <c r="L80" i="1" s="1"/>
  <c r="L84" i="1" s="1"/>
  <c r="Z16" i="1"/>
  <c r="Z26" i="1" s="1"/>
  <c r="Y26" i="8"/>
  <c r="M80" i="1" s="1"/>
  <c r="M84" i="1" s="1"/>
  <c r="T16" i="1"/>
  <c r="T26" i="1" s="1"/>
  <c r="S26" i="8"/>
  <c r="J80" i="1" s="1"/>
  <c r="J84" i="1" s="1"/>
  <c r="L16" i="1"/>
  <c r="F67" i="1" s="1"/>
  <c r="F79" i="1" s="1"/>
  <c r="K26" i="8"/>
  <c r="F80" i="1" s="1"/>
  <c r="F84" i="1" s="1"/>
  <c r="R16" i="1"/>
  <c r="R26" i="1" s="1"/>
  <c r="Q26" i="8"/>
  <c r="I80" i="1" s="1"/>
  <c r="I84" i="1" s="1"/>
  <c r="AB16" i="1"/>
  <c r="AB26" i="1" s="1"/>
  <c r="AA26" i="8"/>
  <c r="N80" i="1" s="1"/>
  <c r="N84" i="1" s="1"/>
  <c r="AE17" i="1"/>
  <c r="D68" i="1"/>
  <c r="H16" i="1"/>
  <c r="D67" i="1" s="1"/>
  <c r="O4" i="4"/>
  <c r="G67" i="1" l="1"/>
  <c r="G79" i="1" s="1"/>
  <c r="G81" i="1" s="1"/>
  <c r="G82" i="1" s="1"/>
  <c r="N67" i="1"/>
  <c r="N79" i="1" s="1"/>
  <c r="N83" i="1" s="1"/>
  <c r="N85" i="1" s="1"/>
  <c r="N86" i="1" s="1"/>
  <c r="H81" i="1"/>
  <c r="H82" i="1" s="1"/>
  <c r="L26" i="1"/>
  <c r="I67" i="1"/>
  <c r="I79" i="1" s="1"/>
  <c r="I81" i="1" s="1"/>
  <c r="I82" i="1" s="1"/>
  <c r="J26" i="1"/>
  <c r="L67" i="1"/>
  <c r="L79" i="1" s="1"/>
  <c r="L83" i="1" s="1"/>
  <c r="L85" i="1" s="1"/>
  <c r="L86" i="1" s="1"/>
  <c r="K67" i="1"/>
  <c r="K79" i="1" s="1"/>
  <c r="K83" i="1" s="1"/>
  <c r="K85" i="1" s="1"/>
  <c r="K86" i="1" s="1"/>
  <c r="J67" i="1"/>
  <c r="J79" i="1" s="1"/>
  <c r="J83" i="1" s="1"/>
  <c r="J85" i="1" s="1"/>
  <c r="J86" i="1" s="1"/>
  <c r="M67" i="1"/>
  <c r="M79" i="1" s="1"/>
  <c r="M83" i="1" s="1"/>
  <c r="M85" i="1" s="1"/>
  <c r="M86" i="1" s="1"/>
  <c r="O67" i="1"/>
  <c r="I26" i="8"/>
  <c r="E80" i="1" s="1"/>
  <c r="E81" i="1" s="1"/>
  <c r="E82" i="1" s="1"/>
  <c r="AD16" i="8"/>
  <c r="F81" i="1"/>
  <c r="F82" i="1" s="1"/>
  <c r="F83" i="1"/>
  <c r="F85" i="1" s="1"/>
  <c r="F86" i="1" s="1"/>
  <c r="E83" i="1"/>
  <c r="P68" i="1"/>
  <c r="Q68" i="1"/>
  <c r="D79" i="1"/>
  <c r="AE16" i="1"/>
  <c r="H26" i="1"/>
  <c r="G83" i="1" l="1"/>
  <c r="G85" i="1" s="1"/>
  <c r="G86" i="1" s="1"/>
  <c r="N81" i="1"/>
  <c r="N82" i="1" s="1"/>
  <c r="I83" i="1"/>
  <c r="I85" i="1" s="1"/>
  <c r="I86" i="1" s="1"/>
  <c r="K81" i="1"/>
  <c r="K82" i="1" s="1"/>
  <c r="P67" i="1"/>
  <c r="Q67" i="1"/>
  <c r="L81" i="1"/>
  <c r="L82" i="1" s="1"/>
  <c r="J81" i="1"/>
  <c r="J82" i="1" s="1"/>
  <c r="E84" i="1"/>
  <c r="Q80" i="1"/>
  <c r="P80" i="1"/>
  <c r="M81" i="1"/>
  <c r="M82" i="1" s="1"/>
  <c r="C38" i="8"/>
  <c r="AD26" i="8"/>
  <c r="D81" i="1"/>
  <c r="D82" i="1" s="1"/>
  <c r="D83" i="1"/>
  <c r="E39" i="1"/>
  <c r="C41" i="8" l="1"/>
  <c r="D39" i="8" s="1"/>
  <c r="D39" i="1"/>
  <c r="D42" i="1" s="1"/>
  <c r="F40" i="1" s="1"/>
  <c r="E85" i="1"/>
  <c r="E86" i="1" s="1"/>
  <c r="Q84" i="1"/>
  <c r="P84" i="1"/>
  <c r="D85" i="1"/>
  <c r="D86" i="1" s="1"/>
  <c r="F42" i="1" l="1"/>
  <c r="F41" i="1"/>
  <c r="F39" i="1"/>
  <c r="D41" i="8"/>
  <c r="D38" i="8"/>
  <c r="D40" i="8"/>
  <c r="AD26" i="1"/>
  <c r="AE24" i="1"/>
  <c r="E41" i="1" s="1"/>
  <c r="O75" i="1"/>
  <c r="O79" i="1" s="1"/>
  <c r="E42" i="1" l="1"/>
  <c r="P79" i="1"/>
  <c r="P81" i="1" s="1"/>
  <c r="P82" i="1" s="1"/>
  <c r="O83" i="1"/>
  <c r="Q79" i="1"/>
  <c r="Q81" i="1" s="1"/>
  <c r="Q82" i="1" s="1"/>
  <c r="O81" i="1"/>
  <c r="O82" i="1" s="1"/>
  <c r="AE26" i="1"/>
  <c r="P75" i="1"/>
  <c r="Q75" i="1"/>
  <c r="P83" i="1" l="1"/>
  <c r="P85" i="1" s="1"/>
  <c r="P86" i="1" s="1"/>
  <c r="Q83" i="1"/>
  <c r="Q85" i="1" s="1"/>
  <c r="Q86" i="1" s="1"/>
  <c r="O85" i="1"/>
  <c r="O86" i="1" s="1"/>
  <c r="G40" i="1"/>
  <c r="G42" i="1"/>
  <c r="G39" i="1"/>
  <c r="G41" i="1"/>
</calcChain>
</file>

<file path=xl/sharedStrings.xml><?xml version="1.0" encoding="utf-8"?>
<sst xmlns="http://schemas.openxmlformats.org/spreadsheetml/2006/main" count="757" uniqueCount="266">
  <si>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</si>
  <si>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</si>
  <si>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</si>
  <si>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</si>
  <si>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</si>
  <si>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</si>
  <si>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</si>
  <si>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</si>
  <si>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</si>
  <si>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</si>
  <si>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</si>
  <si>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</si>
  <si>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</si>
  <si>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</si>
  <si>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</si>
  <si>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</si>
  <si>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</si>
  <si>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</si>
  <si>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</si>
  <si>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</si>
  <si>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</si>
  <si>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</si>
  <si>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</si>
  <si>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</si>
  <si>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</si>
  <si>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</si>
  <si>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</si>
  <si>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</si>
  <si>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</si>
  <si>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</si>
  <si>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</si>
  <si>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</si>
  <si>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</si>
  <si>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</si>
  <si>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</si>
  <si>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</si>
  <si>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</si>
  <si>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</si>
  <si>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</si>
  <si>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</si>
  <si>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</si>
  <si>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</si>
  <si>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การคำนวณ CH4 จาก Septic tank</t>
  </si>
  <si>
    <t>ข้อมูล</t>
  </si>
  <si>
    <t>Total</t>
  </si>
  <si>
    <t>kg CO2e/kgCH4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</si>
  <si>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</si>
  <si>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</si>
  <si>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</si>
  <si>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</si>
  <si>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</si>
  <si>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</si>
  <si>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</si>
  <si>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</si>
  <si>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</si>
  <si>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</si>
  <si>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</si>
  <si>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</si>
  <si>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</si>
  <si>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</si>
  <si>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</si>
  <si>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</si>
  <si>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</si>
  <si>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</si>
  <si>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</si>
  <si>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</si>
  <si>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</si>
  <si>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</si>
  <si>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</si>
  <si>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</si>
  <si>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</si>
  <si>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</si>
  <si>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</si>
  <si>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</si>
  <si>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</si>
  <si>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</si>
  <si>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</si>
  <si>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</si>
  <si>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</si>
  <si>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</si>
  <si>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</si>
  <si>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</si>
  <si>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</si>
  <si>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</si>
  <si>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</si>
  <si>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</si>
  <si>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</si>
  <si>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</si>
  <si>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</si>
  <si>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</si>
  <si>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</si>
  <si>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</si>
  <si>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</si>
  <si>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</si>
  <si>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</si>
  <si>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</si>
  <si>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Scope 2 (ประเภท 2)</t>
  </si>
  <si>
    <t>Scope 1 (ประเภท 1)</t>
  </si>
  <si>
    <t>Scope 3 
(ประเภท 3)</t>
  </si>
  <si>
    <t>ขยะของเสีย (เผากำจัดโดยใช้น้ำมันดีเซล)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</si>
  <si>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</si>
  <si>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</si>
  <si>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</si>
  <si>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</si>
  <si>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Tahoma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</si>
  <si>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</si>
  <si>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</si>
  <si>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</si>
  <si>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</si>
  <si>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</si>
  <si>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</si>
  <si>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</si>
  <si>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</si>
  <si>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</si>
  <si>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</si>
  <si>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</si>
  <si>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</si>
  <si>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</si>
  <si>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</si>
  <si>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</si>
  <si>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</si>
  <si>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</si>
  <si>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</si>
  <si>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</si>
  <si>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</si>
  <si>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</si>
  <si>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</si>
  <si>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</si>
  <si>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</si>
  <si>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</si>
  <si>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</si>
  <si>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</si>
  <si>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</si>
  <si>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</si>
  <si>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</si>
  <si>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</si>
  <si>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</si>
  <si>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</si>
  <si>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</si>
  <si>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</si>
  <si>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</si>
  <si>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</si>
  <si>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</si>
  <si>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</si>
  <si>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</si>
  <si>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</si>
  <si>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</si>
  <si>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</si>
  <si>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</si>
  <si>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</si>
  <si>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</si>
  <si>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</si>
  <si>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</si>
  <si>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</si>
  <si>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</si>
  <si>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</si>
  <si>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</si>
  <si>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</si>
  <si>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</si>
  <si>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</si>
  <si>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</si>
  <si>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</si>
  <si>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</si>
  <si>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</si>
  <si>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</si>
  <si>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</si>
  <si>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</si>
  <si>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</si>
  <si>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</si>
  <si>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</si>
  <si>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</si>
  <si>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</si>
  <si>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</si>
  <si>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</si>
  <si>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</si>
  <si>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</si>
  <si>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</si>
  <si>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</si>
  <si>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</si>
  <si>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</si>
  <si>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</si>
  <si>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</si>
  <si>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</si>
  <si>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</si>
  <si>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</si>
  <si>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</si>
  <si>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</si>
  <si>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</si>
  <si>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</si>
  <si>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</si>
  <si>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</si>
  <si>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</si>
  <si>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</si>
  <si>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</si>
  <si>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</si>
  <si>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</si>
  <si>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</si>
  <si>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</si>
  <si>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Tahoma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</si>
  <si>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</si>
  <si>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</si>
  <si>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</si>
  <si>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>6.การใช้สารทำความเย็นชนิด R32</t>
  </si>
  <si>
    <t>6.การใช้สารทำความเย็นชนิด R22</t>
  </si>
  <si>
    <t>kg CO2e/kgCHClF2</t>
  </si>
  <si>
    <t>kg CO2e/kgCH2F2</t>
  </si>
  <si>
    <t>kgCH2F2</t>
  </si>
  <si>
    <t>kgCHClF2</t>
  </si>
  <si>
    <t>(ทบทวนค่า EF จาก อบก.วันที่ 8-2-2567)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</si>
  <si>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</si>
  <si>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</si>
  <si>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2566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</si>
  <si>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</si>
  <si>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</si>
  <si>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</si>
  <si>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</si>
  <si>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 xml:space="preserve">สรุปข้อมูลปริมาณการปลดปล่อยก๊าซเรือนกระจก </t>
  </si>
  <si>
    <t xml:space="preserve"> tCO2e</t>
  </si>
  <si>
    <t>%GHG</t>
  </si>
  <si>
    <t>Diesel (Generator) สำหรับงานอาคาร</t>
  </si>
  <si>
    <t>Diesel (Fire pump) สำหรับงานอาคาร</t>
  </si>
  <si>
    <t>การใช้สารดับเพลิง (CO2)</t>
  </si>
  <si>
    <t>การใช้สารทำความเย็นชนิด R22</t>
  </si>
  <si>
    <t>การใช้สารทำความเย็นชนิด R32</t>
  </si>
  <si>
    <t xml:space="preserve">ส.ค. </t>
  </si>
  <si>
    <t>เฉลี่ย</t>
  </si>
  <si>
    <t>น้ำมัน Diesel สำหรับการเดินทาง</t>
  </si>
  <si>
    <t>น้ำมัน Gasohol 91, E20, E85 สำหรับการเดินทาง</t>
  </si>
  <si>
    <t>น้ำมัน Gasohol 95 สำหรับการเดินทาง</t>
  </si>
  <si>
    <t>การปล่อยมีเทนจากบ่อบำบัดน้ำเสียแบบไม่เติมอากาศ</t>
  </si>
  <si>
    <t>การปล่อยมีเทนจากระบบ septic tank</t>
  </si>
  <si>
    <t>% เพิ่มขึ้น / ลดลง  (kgCO2e/คน)</t>
  </si>
  <si>
    <t>% เพิ่มขึ้น / ลดลง (kgCO2e)</t>
  </si>
  <si>
    <t>แนวทางจัดการ :</t>
  </si>
  <si>
    <t>เดือนมกราคม 2567</t>
  </si>
  <si>
    <t>3. Scope 3 สืบค้นข้อมูลได้จ้าก http://thaicarbonlabel.tgo.or.th/admin/uploadfiles/emission/ts_af09c20f4f.pdf บังคับใช้วันที่ 1 มกราคม 2567</t>
  </si>
  <si>
    <t xml:space="preserve">เดือนกรกฎาคม 2567        </t>
  </si>
  <si>
    <t xml:space="preserve">เดือนกุมภาพันธ์ 2567      </t>
  </si>
  <si>
    <t xml:space="preserve">เดือนสิงหาคม 2567      </t>
  </si>
  <si>
    <t xml:space="preserve">เดือนมีนาคม 2567        </t>
  </si>
  <si>
    <t xml:space="preserve">เดือนกันยายน 2567      </t>
  </si>
  <si>
    <t xml:space="preserve">เดือนเมษายน 2567        </t>
  </si>
  <si>
    <t xml:space="preserve">เดือนตุลาคม 2567      </t>
  </si>
  <si>
    <t xml:space="preserve">เดือนพฤษภาคม 2567        </t>
  </si>
  <si>
    <t xml:space="preserve">เดือนพฤศจิกายน 2567      </t>
  </si>
  <si>
    <t xml:space="preserve">เดือนมิถุนายน 2567        </t>
  </si>
  <si>
    <t xml:space="preserve">เดือนธันวาคม 2567      </t>
  </si>
  <si>
    <t>วิเคราะห์สาเหตุ :</t>
  </si>
  <si>
    <t>รายละเอียด :</t>
  </si>
  <si>
    <t>สรุป การปล่อยก๊าซเรือนกระจกตั้งแต่เดือน มกราคม ถึง …...................ปี 2567 เท่ากับ …......... tCO2e ลดลงจากมกราคม ถึง …............... ปี 25…. เท่ากับ …............. tCO2e คิดเป็น …...... %</t>
  </si>
  <si>
    <t>การวิเคราะห์ข้อมูลและสาเหตุ (เป้าหมาย : ก๊าซเรือนกระจกลดลง ….............% จากปี 25…....)</t>
  </si>
  <si>
    <r>
      <t xml:space="preserve">ปีคำนวณ </t>
    </r>
    <r>
      <rPr>
        <b/>
        <sz val="16"/>
        <color rgb="FFFF0000"/>
        <rFont val="Cordia New"/>
        <family val="2"/>
      </rPr>
      <t>2567</t>
    </r>
  </si>
  <si>
    <r>
      <t xml:space="preserve">ปริมาณก๊าซเรือนกระจก (kgCO2e) ประจำปีงบประมาณ </t>
    </r>
    <r>
      <rPr>
        <b/>
        <sz val="16"/>
        <color rgb="FFFF0000"/>
        <rFont val="Cordia New"/>
        <family val="2"/>
      </rPr>
      <t>2567</t>
    </r>
  </si>
  <si>
    <t>ปีงบประมาณ 2566</t>
  </si>
  <si>
    <t>ปีงบประมาณ 2567</t>
  </si>
  <si>
    <t>ประจำปีงบประมาณ 2566 (เดือนตุลาคม ถึง กันยายน)</t>
  </si>
  <si>
    <t>เดือน / ประจำปีงบประมาณ 2566</t>
  </si>
  <si>
    <t>สรุป การเปรียบเทียบปริมาณก๊าซเรือนกระจก (kgCO2e) ของปีงบประมาณ 2566 และ ปีงบประมาณ 2567</t>
  </si>
  <si>
    <t>จำนวนคนปีงบประมาณ 2567</t>
  </si>
  <si>
    <t>จำนวนคนปีงบประมาณ 2566</t>
  </si>
  <si>
    <t>ปริมาณก๊าซเรือนกระจก ปีงบประมาณ 2567 (kgCO2e)</t>
  </si>
  <si>
    <t>ปริมาณก๊าซเรือนกระจก ปีงบประมาณ 2566 (kgCO2e)</t>
  </si>
  <si>
    <t>ผลต่างระหว่างปีงบประมาณ 2566 และ ปีงบประมาณ 2567 (kgCO2e)</t>
  </si>
  <si>
    <t>ปริมาณก๊าซเรือนกระจกต่อคน ปีงบประมาณ 2567 (kgCO2e/คน)</t>
  </si>
  <si>
    <t>ปริมาณก๊าซเรือนกระจกต่อคน ปีงบประมาณ 2566 (kgCO2e/คน)</t>
  </si>
  <si>
    <t>ผลต่างระหว่างปีงบประมาณ 2566 และ ปีงบประมาณ 2567 (kgCO2e/คน)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</si>
</sst>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87" formatCode="_(* #,##0.00_);_(* \(#,##0.00\);_(* &quot;-&quot;??_);_(@_)"/>
    <numFmt numFmtId="188" formatCode="0.0000"/>
    <numFmt numFmtId="189" formatCode="_-* #,##0_-;\-* #,##0_-;_-* &quot;-&quot;??_-;_-@_-"/>
    <numFmt numFmtId="190" formatCode="#,##0.00_ ;\-#,##0.00\ "/>
    <numFmt numFmtId="191" formatCode="_(* #,##0.0000_);_(* \(#,##0.0000\);_(* &quot;-&quot;??_);_(@_)"/>
    <numFmt numFmtId="192" formatCode="_(* #,##0_);_(* \(#,##0\);_(* &quot;-&quot;??_);_(@_)"/>
    <numFmt numFmtId="193" formatCode="_-* #,##0.0000_-;\-* #,##0.0000_-;_-* &quot;-&quot;??_-;_-@_-"/>
    <numFmt numFmtId="194" formatCode="0.000000"/>
  </numFmts>
  <fonts count="3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0"/>
      <name val="Arial"/>
      <family val="2"/>
    </font>
    <font>
      <sz val="1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vertAlign val="subscript"/>
      <sz val="11"/>
      <color theme="0"/>
      <name val="Tahoma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Tahoma"/>
      <family val="2"/>
      <scheme val="minor"/>
    </font>
    <font>
      <u/>
      <sz val="11"/>
      <color theme="10"/>
      <name val="Tahoma"/>
      <family val="2"/>
      <scheme val="minor"/>
    </font>
    <font>
      <vertAlign val="superscript"/>
      <sz val="11"/>
      <name val="Tahoma"/>
      <family val="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rgb="FF0070C0"/>
      <name val="Cordia New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6"/>
      <color rgb="FF000000"/>
      <name val="TH Sarabun New"/>
      <family val="2"/>
      <charset val="222"/>
    </font>
    <font>
      <sz val="16"/>
      <color rgb="FFFF0000"/>
      <name val="Cordia New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rgb="FFA7D59F"/>
        <bgColor rgb="FFA7D59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187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295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8" fillId="3" borderId="0" xfId="0" applyFont="1" applyFill="1"/>
    <xf numFmtId="0" fontId="16" fillId="10" borderId="1" xfId="4" applyFont="1" applyFill="1" applyBorder="1" applyAlignment="1">
      <alignment horizontal="center" vertical="center"/>
    </xf>
    <xf numFmtId="0" fontId="17" fillId="3" borderId="0" xfId="4" applyFont="1" applyFill="1"/>
    <xf numFmtId="191" fontId="16" fillId="10" borderId="1" xfId="5" applyNumberFormat="1" applyFont="1" applyFill="1" applyBorder="1" applyAlignment="1">
      <alignment horizontal="center" vertical="center"/>
    </xf>
    <xf numFmtId="0" fontId="15" fillId="0" borderId="1" xfId="4" applyBorder="1"/>
    <xf numFmtId="0" fontId="15" fillId="0" borderId="1" xfId="4" applyBorder="1" applyAlignment="1">
      <alignment horizontal="center"/>
    </xf>
    <xf numFmtId="192" fontId="0" fillId="0" borderId="1" xfId="5" applyNumberFormat="1" applyFont="1" applyBorder="1"/>
    <xf numFmtId="0" fontId="21" fillId="3" borderId="1" xfId="4" applyFont="1" applyFill="1" applyBorder="1" applyAlignment="1">
      <alignment horizontal="left" vertical="center"/>
    </xf>
    <xf numFmtId="0" fontId="21" fillId="3" borderId="1" xfId="4" applyFont="1" applyFill="1" applyBorder="1" applyAlignment="1">
      <alignment horizontal="center" vertical="center"/>
    </xf>
    <xf numFmtId="191" fontId="21" fillId="3" borderId="1" xfId="5" applyNumberFormat="1" applyFont="1" applyFill="1" applyBorder="1" applyAlignment="1">
      <alignment horizontal="center" vertical="center"/>
    </xf>
    <xf numFmtId="0" fontId="17" fillId="3" borderId="1" xfId="4" applyFont="1" applyFill="1" applyBorder="1"/>
    <xf numFmtId="0" fontId="17" fillId="3" borderId="1" xfId="4" applyFont="1" applyFill="1" applyBorder="1" applyAlignment="1">
      <alignment horizontal="center" vertical="top"/>
    </xf>
    <xf numFmtId="0" fontId="17" fillId="3" borderId="1" xfId="4" applyFont="1" applyFill="1" applyBorder="1" applyAlignment="1">
      <alignment vertical="top"/>
    </xf>
    <xf numFmtId="11" fontId="21" fillId="3" borderId="1" xfId="4" applyNumberFormat="1" applyFont="1" applyFill="1" applyBorder="1" applyAlignment="1">
      <alignment horizontal="center" vertical="center"/>
    </xf>
    <xf numFmtId="0" fontId="17" fillId="3" borderId="1" xfId="4" applyFont="1" applyFill="1" applyBorder="1" applyAlignment="1">
      <alignment horizontal="center" vertical="center"/>
    </xf>
    <xf numFmtId="191" fontId="17" fillId="3" borderId="0" xfId="5" applyNumberFormat="1" applyFont="1" applyFill="1"/>
    <xf numFmtId="0" fontId="17" fillId="3" borderId="0" xfId="4" applyFont="1" applyFill="1" applyAlignment="1">
      <alignment horizontal="center"/>
    </xf>
    <xf numFmtId="188" fontId="17" fillId="3" borderId="0" xfId="4" applyNumberFormat="1" applyFont="1" applyFill="1"/>
    <xf numFmtId="188" fontId="0" fillId="0" borderId="0" xfId="5" applyNumberFormat="1" applyFont="1"/>
    <xf numFmtId="0" fontId="17" fillId="3" borderId="1" xfId="4" applyFont="1" applyFill="1" applyBorder="1" applyAlignment="1">
      <alignment horizontal="center"/>
    </xf>
    <xf numFmtId="0" fontId="22" fillId="3" borderId="1" xfId="4" applyFont="1" applyFill="1" applyBorder="1" applyAlignment="1">
      <alignment vertical="top"/>
    </xf>
    <xf numFmtId="49" fontId="17" fillId="3" borderId="1" xfId="4" applyNumberFormat="1" applyFont="1" applyFill="1" applyBorder="1" applyAlignment="1">
      <alignment vertical="top"/>
    </xf>
    <xf numFmtId="0" fontId="17" fillId="3" borderId="1" xfId="4" applyFont="1" applyFill="1" applyBorder="1" applyAlignment="1">
      <alignment vertical="center"/>
    </xf>
    <xf numFmtId="0" fontId="17" fillId="3" borderId="1" xfId="4" applyFont="1" applyFill="1" applyBorder="1" applyAlignment="1">
      <alignment vertical="center" wrapText="1"/>
    </xf>
    <xf numFmtId="0" fontId="17" fillId="3" borderId="1" xfId="4" applyFont="1" applyFill="1" applyBorder="1" applyAlignment="1">
      <alignment horizontal="center" vertical="center" wrapText="1"/>
    </xf>
    <xf numFmtId="191" fontId="17" fillId="3" borderId="0" xfId="4" applyNumberFormat="1" applyFont="1" applyFill="1"/>
    <xf numFmtId="0" fontId="22" fillId="3" borderId="1" xfId="4" applyFont="1" applyFill="1" applyBorder="1" applyAlignment="1">
      <alignment vertical="center"/>
    </xf>
    <xf numFmtId="0" fontId="17" fillId="3" borderId="0" xfId="4" applyFont="1" applyFill="1" applyAlignment="1">
      <alignment vertical="center"/>
    </xf>
    <xf numFmtId="0" fontId="17" fillId="3" borderId="0" xfId="4" applyFont="1" applyFill="1" applyAlignment="1">
      <alignment vertical="center" wrapText="1"/>
    </xf>
    <xf numFmtId="0" fontId="17" fillId="3" borderId="0" xfId="4" applyFont="1" applyFill="1" applyAlignment="1">
      <alignment horizontal="center" vertical="center"/>
    </xf>
    <xf numFmtId="11" fontId="21" fillId="3" borderId="0" xfId="4" applyNumberFormat="1" applyFont="1" applyFill="1" applyAlignment="1">
      <alignment horizontal="center" vertical="center"/>
    </xf>
    <xf numFmtId="191" fontId="21" fillId="3" borderId="0" xfId="5" applyNumberFormat="1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 wrapText="1"/>
    </xf>
    <xf numFmtId="49" fontId="17" fillId="3" borderId="0" xfId="4" applyNumberFormat="1" applyFont="1" applyFill="1" applyAlignment="1">
      <alignment vertical="top"/>
    </xf>
    <xf numFmtId="11" fontId="23" fillId="3" borderId="0" xfId="6" applyNumberFormat="1" applyFill="1" applyBorder="1" applyAlignment="1">
      <alignment horizontal="left" vertical="center"/>
    </xf>
    <xf numFmtId="0" fontId="18" fillId="12" borderId="0" xfId="4" applyFont="1" applyFill="1"/>
    <xf numFmtId="0" fontId="17" fillId="12" borderId="0" xfId="4" applyFont="1" applyFill="1" applyAlignment="1">
      <alignment horizontal="left" vertical="top"/>
    </xf>
    <xf numFmtId="193" fontId="17" fillId="12" borderId="0" xfId="5" applyNumberFormat="1" applyFont="1" applyFill="1" applyAlignment="1">
      <alignment horizontal="left" vertical="top"/>
    </xf>
    <xf numFmtId="193" fontId="17" fillId="12" borderId="0" xfId="5" applyNumberFormat="1" applyFont="1" applyFill="1" applyAlignment="1">
      <alignment horizontal="left" vertical="top" wrapText="1"/>
    </xf>
    <xf numFmtId="191" fontId="17" fillId="12" borderId="0" xfId="5" applyNumberFormat="1" applyFont="1" applyFill="1"/>
    <xf numFmtId="0" fontId="17" fillId="12" borderId="0" xfId="4" applyFont="1" applyFill="1"/>
    <xf numFmtId="193" fontId="17" fillId="3" borderId="0" xfId="5" applyNumberFormat="1" applyFont="1" applyFill="1"/>
    <xf numFmtId="193" fontId="17" fillId="3" borderId="0" xfId="5" applyNumberFormat="1" applyFont="1" applyFill="1" applyAlignment="1">
      <alignment horizontal="center"/>
    </xf>
    <xf numFmtId="191" fontId="17" fillId="3" borderId="0" xfId="5" applyNumberFormat="1" applyFont="1" applyFill="1" applyAlignment="1">
      <alignment horizontal="center"/>
    </xf>
    <xf numFmtId="194" fontId="17" fillId="3" borderId="1" xfId="5" applyNumberFormat="1" applyFont="1" applyFill="1" applyBorder="1" applyAlignment="1">
      <alignment horizontal="center" vertical="top"/>
    </xf>
    <xf numFmtId="191" fontId="17" fillId="3" borderId="1" xfId="5" applyNumberFormat="1" applyFont="1" applyFill="1" applyBorder="1" applyAlignment="1">
      <alignment horizontal="center"/>
    </xf>
    <xf numFmtId="0" fontId="17" fillId="0" borderId="1" xfId="5" applyNumberFormat="1" applyFont="1" applyFill="1" applyBorder="1" applyAlignment="1">
      <alignment horizontal="center" vertical="top"/>
    </xf>
    <xf numFmtId="0" fontId="17" fillId="0" borderId="1" xfId="4" applyFont="1" applyBorder="1" applyAlignment="1">
      <alignment horizontal="center" vertical="top"/>
    </xf>
    <xf numFmtId="187" fontId="17" fillId="3" borderId="0" xfId="5" applyFont="1" applyFill="1"/>
    <xf numFmtId="0" fontId="17" fillId="0" borderId="1" xfId="4" applyFont="1" applyBorder="1" applyAlignment="1">
      <alignment vertical="top"/>
    </xf>
    <xf numFmtId="0" fontId="17" fillId="3" borderId="1" xfId="5" applyNumberFormat="1" applyFont="1" applyFill="1" applyBorder="1" applyAlignment="1">
      <alignment horizontal="center" vertical="top"/>
    </xf>
    <xf numFmtId="0" fontId="17" fillId="3" borderId="1" xfId="5" applyNumberFormat="1" applyFont="1" applyFill="1" applyBorder="1" applyAlignment="1">
      <alignment horizontal="center"/>
    </xf>
    <xf numFmtId="193" fontId="17" fillId="3" borderId="1" xfId="5" applyNumberFormat="1" applyFont="1" applyFill="1" applyBorder="1"/>
    <xf numFmtId="191" fontId="17" fillId="3" borderId="1" xfId="5" applyNumberFormat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2" fontId="5" fillId="2" borderId="1" xfId="1" applyNumberFormat="1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8" fillId="3" borderId="0" xfId="0" applyFont="1" applyFill="1" applyAlignment="1">
      <alignment horizontal="left" vertical="center"/>
    </xf>
    <xf numFmtId="0" fontId="28" fillId="3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right" vertical="center"/>
    </xf>
    <xf numFmtId="0" fontId="28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right" wrapText="1"/>
    </xf>
    <xf numFmtId="0" fontId="29" fillId="3" borderId="1" xfId="0" applyFont="1" applyFill="1" applyBorder="1"/>
    <xf numFmtId="0" fontId="29" fillId="3" borderId="1" xfId="0" applyFont="1" applyFill="1" applyBorder="1" applyAlignment="1">
      <alignment horizontal="right"/>
    </xf>
    <xf numFmtId="188" fontId="29" fillId="3" borderId="1" xfId="0" applyNumberFormat="1" applyFont="1" applyFill="1" applyBorder="1" applyAlignment="1">
      <alignment horizontal="right" wrapText="1"/>
    </xf>
    <xf numFmtId="4" fontId="29" fillId="3" borderId="1" xfId="0" applyNumberFormat="1" applyFont="1" applyFill="1" applyBorder="1" applyAlignment="1">
      <alignment horizontal="right" wrapText="1"/>
    </xf>
    <xf numFmtId="4" fontId="30" fillId="3" borderId="1" xfId="0" applyNumberFormat="1" applyFont="1" applyFill="1" applyBorder="1" applyAlignment="1">
      <alignment horizontal="center" wrapText="1"/>
    </xf>
    <xf numFmtId="188" fontId="29" fillId="3" borderId="1" xfId="0" applyNumberFormat="1" applyFont="1" applyFill="1" applyBorder="1" applyAlignment="1">
      <alignment horizontal="right"/>
    </xf>
    <xf numFmtId="190" fontId="29" fillId="3" borderId="1" xfId="0" applyNumberFormat="1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2" fontId="30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right" wrapText="1"/>
    </xf>
    <xf numFmtId="0" fontId="4" fillId="3" borderId="0" xfId="0" applyFont="1" applyFill="1" applyAlignment="1">
      <alignment vertical="center"/>
    </xf>
    <xf numFmtId="0" fontId="29" fillId="3" borderId="0" xfId="3" applyFont="1" applyFill="1" applyBorder="1" applyAlignment="1" applyProtection="1">
      <alignment horizontal="left"/>
    </xf>
    <xf numFmtId="0" fontId="29" fillId="3" borderId="0" xfId="3" applyFont="1" applyFill="1" applyBorder="1" applyAlignment="1" applyProtection="1">
      <alignment horizontal="center"/>
    </xf>
    <xf numFmtId="0" fontId="29" fillId="3" borderId="0" xfId="0" applyFont="1" applyFill="1" applyAlignment="1">
      <alignment horizontal="center" wrapText="1"/>
    </xf>
    <xf numFmtId="4" fontId="29" fillId="3" borderId="0" xfId="0" applyNumberFormat="1" applyFont="1" applyFill="1" applyAlignment="1">
      <alignment horizontal="right" wrapText="1"/>
    </xf>
    <xf numFmtId="0" fontId="2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 wrapText="1"/>
    </xf>
    <xf numFmtId="0" fontId="28" fillId="3" borderId="0" xfId="0" applyFont="1" applyFill="1" applyAlignment="1">
      <alignment horizontal="right" vertical="center"/>
    </xf>
    <xf numFmtId="0" fontId="29" fillId="3" borderId="0" xfId="3" applyFont="1" applyFill="1" applyAlignment="1" applyProtection="1">
      <alignment vertical="center"/>
    </xf>
    <xf numFmtId="0" fontId="29" fillId="3" borderId="0" xfId="0" applyFont="1" applyFill="1" applyAlignment="1">
      <alignment horizontal="center" vertical="top" wrapText="1"/>
    </xf>
    <xf numFmtId="4" fontId="29" fillId="3" borderId="0" xfId="0" applyNumberFormat="1" applyFont="1" applyFill="1" applyAlignment="1">
      <alignment horizontal="center" vertical="top" wrapText="1"/>
    </xf>
    <xf numFmtId="1" fontId="29" fillId="3" borderId="0" xfId="0" applyNumberFormat="1" applyFont="1" applyFill="1" applyAlignment="1">
      <alignment horizontal="center" vertical="top" wrapText="1"/>
    </xf>
    <xf numFmtId="0" fontId="11" fillId="13" borderId="1" xfId="0" applyFont="1" applyFill="1" applyBorder="1" applyAlignment="1">
      <alignment horizont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top" wrapText="1"/>
    </xf>
    <xf numFmtId="4" fontId="29" fillId="3" borderId="1" xfId="0" applyNumberFormat="1" applyFont="1" applyFill="1" applyBorder="1" applyAlignment="1">
      <alignment horizontal="center" vertical="top" wrapText="1"/>
    </xf>
    <xf numFmtId="1" fontId="29" fillId="3" borderId="1" xfId="0" applyNumberFormat="1" applyFont="1" applyFill="1" applyBorder="1" applyAlignment="1">
      <alignment horizontal="center" vertical="top" wrapText="1"/>
    </xf>
    <xf numFmtId="0" fontId="28" fillId="3" borderId="0" xfId="0" applyFont="1" applyFill="1" applyAlignment="1">
      <alignment horizontal="left" vertical="top" wrapText="1"/>
    </xf>
    <xf numFmtId="0" fontId="28" fillId="3" borderId="0" xfId="0" applyFont="1" applyFill="1" applyAlignment="1">
      <alignment horizontal="center" vertical="top" wrapText="1"/>
    </xf>
    <xf numFmtId="0" fontId="28" fillId="3" borderId="0" xfId="0" applyFont="1" applyFill="1" applyAlignment="1">
      <alignment horizontal="left" wrapText="1"/>
    </xf>
    <xf numFmtId="0" fontId="28" fillId="3" borderId="0" xfId="0" applyFont="1" applyFill="1" applyAlignment="1">
      <alignment horizontal="center" wrapText="1"/>
    </xf>
    <xf numFmtId="0" fontId="29" fillId="3" borderId="0" xfId="0" applyFont="1" applyFill="1" applyAlignment="1">
      <alignment horizontal="left" wrapText="1"/>
    </xf>
    <xf numFmtId="0" fontId="29" fillId="3" borderId="0" xfId="0" applyFont="1" applyFill="1" applyAlignment="1">
      <alignment wrapText="1"/>
    </xf>
    <xf numFmtId="0" fontId="29" fillId="15" borderId="1" xfId="0" applyFont="1" applyFill="1" applyBorder="1" applyAlignment="1">
      <alignment horizontal="center" wrapText="1"/>
    </xf>
    <xf numFmtId="0" fontId="31" fillId="15" borderId="1" xfId="0" applyFont="1" applyFill="1" applyBorder="1" applyAlignment="1">
      <alignment horizontal="center"/>
    </xf>
    <xf numFmtId="17" fontId="31" fillId="1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wrapText="1"/>
    </xf>
    <xf numFmtId="43" fontId="29" fillId="3" borderId="1" xfId="7" applyFont="1" applyFill="1" applyBorder="1" applyAlignment="1">
      <alignment horizontal="center" wrapText="1"/>
    </xf>
    <xf numFmtId="43" fontId="29" fillId="3" borderId="1" xfId="7" applyFont="1" applyFill="1" applyBorder="1" applyAlignment="1">
      <alignment horizontal="center" vertical="center"/>
    </xf>
    <xf numFmtId="0" fontId="29" fillId="0" borderId="1" xfId="0" applyFont="1" applyBorder="1"/>
    <xf numFmtId="0" fontId="28" fillId="3" borderId="0" xfId="0" applyFont="1" applyFill="1" applyAlignment="1">
      <alignment wrapText="1"/>
    </xf>
    <xf numFmtId="0" fontId="29" fillId="0" borderId="1" xfId="3" applyFont="1" applyFill="1" applyBorder="1" applyAlignment="1" applyProtection="1"/>
    <xf numFmtId="43" fontId="28" fillId="3" borderId="1" xfId="7" applyFont="1" applyFill="1" applyBorder="1" applyAlignment="1">
      <alignment horizontal="center" vertical="center" wrapText="1"/>
    </xf>
    <xf numFmtId="0" fontId="6" fillId="0" borderId="1" xfId="0" applyFont="1" applyBorder="1"/>
    <xf numFmtId="43" fontId="6" fillId="3" borderId="1" xfId="7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43" fontId="6" fillId="3" borderId="1" xfId="7" applyFont="1" applyFill="1" applyBorder="1" applyAlignment="1">
      <alignment vertical="center"/>
    </xf>
    <xf numFmtId="43" fontId="4" fillId="3" borderId="1" xfId="7" applyFont="1" applyFill="1" applyBorder="1" applyAlignment="1">
      <alignment horizontal="center" vertical="center"/>
    </xf>
    <xf numFmtId="4" fontId="29" fillId="3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8" fillId="13" borderId="0" xfId="0" applyFont="1" applyFill="1" applyAlignment="1">
      <alignment horizontal="left" vertical="center"/>
    </xf>
    <xf numFmtId="0" fontId="28" fillId="13" borderId="0" xfId="0" applyFont="1" applyFill="1" applyAlignment="1">
      <alignment vertical="center"/>
    </xf>
    <xf numFmtId="0" fontId="29" fillId="13" borderId="0" xfId="0" applyFont="1" applyFill="1" applyAlignment="1">
      <alignment vertical="center"/>
    </xf>
    <xf numFmtId="0" fontId="31" fillId="13" borderId="0" xfId="0" applyFont="1" applyFill="1" applyAlignment="1">
      <alignment vertical="center"/>
    </xf>
    <xf numFmtId="0" fontId="31" fillId="16" borderId="0" xfId="0" applyFont="1" applyFill="1" applyAlignment="1">
      <alignment vertical="center"/>
    </xf>
    <xf numFmtId="0" fontId="29" fillId="3" borderId="0" xfId="0" applyFont="1" applyFill="1" applyAlignment="1">
      <alignment vertical="center" wrapText="1"/>
    </xf>
    <xf numFmtId="0" fontId="31" fillId="3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28" fillId="3" borderId="0" xfId="0" applyFont="1" applyFill="1" applyAlignment="1">
      <alignment vertical="center" wrapText="1"/>
    </xf>
    <xf numFmtId="0" fontId="29" fillId="3" borderId="0" xfId="0" applyFont="1" applyFill="1" applyAlignment="1">
      <alignment horizontal="left" vertical="center"/>
    </xf>
    <xf numFmtId="2" fontId="29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vertical="center" shrinkToFit="1"/>
    </xf>
    <xf numFmtId="0" fontId="6" fillId="3" borderId="9" xfId="0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 wrapText="1"/>
    </xf>
    <xf numFmtId="188" fontId="6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shrinkToFit="1"/>
    </xf>
    <xf numFmtId="4" fontId="6" fillId="3" borderId="1" xfId="0" applyNumberFormat="1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wrapText="1"/>
    </xf>
    <xf numFmtId="4" fontId="3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right" vertical="center" shrinkToFit="1"/>
    </xf>
    <xf numFmtId="0" fontId="32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wrapText="1"/>
    </xf>
    <xf numFmtId="188" fontId="6" fillId="3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 wrapText="1"/>
    </xf>
    <xf numFmtId="4" fontId="3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190" fontId="32" fillId="3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2" fontId="32" fillId="0" borderId="1" xfId="0" applyNumberFormat="1" applyFont="1" applyFill="1" applyBorder="1" applyAlignment="1">
      <alignment horizontal="center" vertical="center" shrinkToFit="1"/>
    </xf>
    <xf numFmtId="4" fontId="6" fillId="3" borderId="0" xfId="0" applyNumberFormat="1" applyFont="1" applyFill="1" applyAlignment="1">
      <alignment horizontal="center" vertical="center" wrapText="1"/>
    </xf>
    <xf numFmtId="0" fontId="6" fillId="0" borderId="1" xfId="3" applyFont="1" applyBorder="1" applyAlignment="1" applyProtection="1">
      <alignment vertical="center"/>
    </xf>
    <xf numFmtId="4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3" borderId="0" xfId="3" applyFont="1" applyFill="1" applyAlignment="1" applyProtection="1">
      <alignment vertical="center"/>
    </xf>
    <xf numFmtId="0" fontId="6" fillId="3" borderId="0" xfId="0" applyFont="1" applyFill="1" applyAlignment="1">
      <alignment horizontal="center" vertical="top" wrapText="1"/>
    </xf>
    <xf numFmtId="4" fontId="6" fillId="3" borderId="0" xfId="0" applyNumberFormat="1" applyFont="1" applyFill="1" applyAlignment="1">
      <alignment horizontal="center" vertical="top" wrapText="1"/>
    </xf>
    <xf numFmtId="1" fontId="6" fillId="3" borderId="0" xfId="0" applyNumberFormat="1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30" fillId="3" borderId="1" xfId="0" applyFont="1" applyFill="1" applyBorder="1" applyAlignment="1">
      <alignment horizontal="center" wrapText="1"/>
    </xf>
    <xf numFmtId="190" fontId="30" fillId="3" borderId="1" xfId="0" applyNumberFormat="1" applyFont="1" applyFill="1" applyBorder="1" applyAlignment="1">
      <alignment horizontal="center"/>
    </xf>
    <xf numFmtId="2" fontId="30" fillId="3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/>
    <xf numFmtId="0" fontId="29" fillId="3" borderId="0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4" fillId="2" borderId="1" xfId="1" applyNumberFormat="1" applyFont="1" applyFill="1" applyBorder="1"/>
    <xf numFmtId="43" fontId="29" fillId="3" borderId="0" xfId="0" applyNumberFormat="1" applyFont="1" applyFill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vertical="top" shrinkToFit="1"/>
    </xf>
    <xf numFmtId="0" fontId="32" fillId="3" borderId="0" xfId="0" applyFont="1" applyFill="1" applyAlignment="1">
      <alignment vertical="center"/>
    </xf>
    <xf numFmtId="0" fontId="32" fillId="3" borderId="1" xfId="0" applyFont="1" applyFill="1" applyBorder="1" applyAlignment="1">
      <alignment vertical="center" shrinkToFit="1"/>
    </xf>
    <xf numFmtId="4" fontId="5" fillId="3" borderId="1" xfId="0" applyNumberFormat="1" applyFont="1" applyFill="1" applyBorder="1" applyAlignment="1">
      <alignment horizontal="center" vertical="center" shrinkToFi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1" fontId="32" fillId="3" borderId="0" xfId="0" applyNumberFormat="1" applyFont="1" applyFill="1" applyAlignment="1">
      <alignment horizontal="center" vertical="top" wrapText="1"/>
    </xf>
    <xf numFmtId="0" fontId="32" fillId="3" borderId="0" xfId="0" applyFont="1" applyFill="1" applyAlignment="1">
      <alignment horizontal="right" vertical="center"/>
    </xf>
    <xf numFmtId="0" fontId="32" fillId="3" borderId="1" xfId="0" applyFont="1" applyFill="1" applyBorder="1" applyAlignment="1">
      <alignment horizontal="right" vertical="center" shrinkToFit="1"/>
    </xf>
    <xf numFmtId="0" fontId="5" fillId="3" borderId="0" xfId="0" applyFont="1" applyFill="1" applyAlignment="1">
      <alignment horizontal="right" vertical="center"/>
    </xf>
    <xf numFmtId="4" fontId="32" fillId="3" borderId="0" xfId="0" applyNumberFormat="1" applyFont="1" applyFill="1" applyAlignment="1">
      <alignment horizontal="center" vertical="top" wrapText="1"/>
    </xf>
    <xf numFmtId="0" fontId="32" fillId="3" borderId="0" xfId="0" applyFont="1" applyFill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/>
    </xf>
    <xf numFmtId="0" fontId="28" fillId="3" borderId="2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8" fillId="3" borderId="12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4" fillId="0" borderId="1" xfId="3" applyFont="1" applyBorder="1" applyAlignment="1" applyProtection="1">
      <alignment horizontal="center"/>
    </xf>
    <xf numFmtId="0" fontId="28" fillId="2" borderId="5" xfId="0" applyFont="1" applyFill="1" applyBorder="1" applyAlignment="1">
      <alignment horizontal="left" wrapText="1"/>
    </xf>
    <xf numFmtId="0" fontId="28" fillId="2" borderId="2" xfId="0" applyFont="1" applyFill="1" applyBorder="1" applyAlignment="1">
      <alignment horizontal="left" wrapText="1"/>
    </xf>
    <xf numFmtId="0" fontId="28" fillId="9" borderId="5" xfId="0" applyFont="1" applyFill="1" applyBorder="1" applyAlignment="1">
      <alignment horizontal="left" wrapText="1"/>
    </xf>
    <xf numFmtId="0" fontId="28" fillId="9" borderId="2" xfId="0" applyFont="1" applyFill="1" applyBorder="1" applyAlignment="1">
      <alignment horizontal="left" wrapText="1"/>
    </xf>
    <xf numFmtId="0" fontId="28" fillId="3" borderId="5" xfId="0" applyFont="1" applyFill="1" applyBorder="1" applyAlignment="1">
      <alignment horizontal="left" wrapText="1"/>
    </xf>
    <xf numFmtId="0" fontId="28" fillId="3" borderId="2" xfId="0" applyFont="1" applyFill="1" applyBorder="1" applyAlignment="1">
      <alignment horizontal="left" wrapText="1"/>
    </xf>
    <xf numFmtId="0" fontId="29" fillId="3" borderId="5" xfId="0" applyFont="1" applyFill="1" applyBorder="1" applyAlignment="1">
      <alignment horizontal="left" wrapText="1"/>
    </xf>
    <xf numFmtId="0" fontId="29" fillId="3" borderId="2" xfId="0" applyFont="1" applyFill="1" applyBorder="1" applyAlignment="1">
      <alignment horizontal="left" wrapText="1"/>
    </xf>
    <xf numFmtId="0" fontId="29" fillId="3" borderId="5" xfId="0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0" borderId="5" xfId="3" applyFont="1" applyBorder="1" applyAlignment="1" applyProtection="1">
      <alignment horizontal="left"/>
    </xf>
    <xf numFmtId="0" fontId="29" fillId="0" borderId="2" xfId="3" applyFont="1" applyBorder="1" applyAlignment="1" applyProtection="1">
      <alignment horizontal="left"/>
    </xf>
    <xf numFmtId="0" fontId="28" fillId="3" borderId="0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/>
    </xf>
    <xf numFmtId="0" fontId="28" fillId="3" borderId="14" xfId="0" applyFont="1" applyFill="1" applyBorder="1" applyAlignment="1">
      <alignment horizontal="center" vertical="center"/>
    </xf>
    <xf numFmtId="0" fontId="28" fillId="16" borderId="0" xfId="0" applyFont="1" applyFill="1" applyAlignment="1">
      <alignment horizontal="center" vertical="center"/>
    </xf>
    <xf numFmtId="0" fontId="28" fillId="3" borderId="6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194" fontId="17" fillId="3" borderId="1" xfId="5" applyNumberFormat="1" applyFont="1" applyFill="1" applyBorder="1" applyAlignment="1">
      <alignment horizontal="center" vertical="top"/>
    </xf>
    <xf numFmtId="193" fontId="17" fillId="3" borderId="14" xfId="5" applyNumberFormat="1" applyFont="1" applyFill="1" applyBorder="1" applyAlignment="1">
      <alignment horizontal="center"/>
    </xf>
    <xf numFmtId="0" fontId="17" fillId="3" borderId="5" xfId="4" applyFont="1" applyFill="1" applyBorder="1" applyAlignment="1">
      <alignment horizontal="center" vertical="top"/>
    </xf>
    <xf numFmtId="0" fontId="17" fillId="3" borderId="4" xfId="4" applyFont="1" applyFill="1" applyBorder="1" applyAlignment="1">
      <alignment horizontal="center" vertical="top"/>
    </xf>
    <xf numFmtId="0" fontId="17" fillId="3" borderId="2" xfId="4" applyFont="1" applyFill="1" applyBorder="1" applyAlignment="1">
      <alignment horizontal="center" vertical="top"/>
    </xf>
    <xf numFmtId="0" fontId="18" fillId="11" borderId="5" xfId="4" applyFont="1" applyFill="1" applyBorder="1" applyAlignment="1">
      <alignment horizontal="center"/>
    </xf>
    <xf numFmtId="0" fontId="18" fillId="11" borderId="2" xfId="4" applyFont="1" applyFill="1" applyBorder="1" applyAlignment="1">
      <alignment horizontal="center"/>
    </xf>
    <xf numFmtId="0" fontId="16" fillId="10" borderId="1" xfId="4" applyFont="1" applyFill="1" applyBorder="1" applyAlignment="1">
      <alignment horizontal="center" vertical="center"/>
    </xf>
    <xf numFmtId="0" fontId="14" fillId="10" borderId="1" xfId="4" applyFont="1" applyFill="1" applyBorder="1" applyAlignment="1">
      <alignment horizontal="center" vertical="center"/>
    </xf>
    <xf numFmtId="0" fontId="16" fillId="10" borderId="5" xfId="4" applyFont="1" applyFill="1" applyBorder="1" applyAlignment="1">
      <alignment horizontal="center" vertical="center"/>
    </xf>
    <xf numFmtId="0" fontId="16" fillId="10" borderId="4" xfId="4" applyFont="1" applyFill="1" applyBorder="1" applyAlignment="1">
      <alignment horizontal="center" vertical="center"/>
    </xf>
  </cellXfs>
  <cellStyles count="8">
    <cellStyle name="Comma 2" xfId="2"/>
    <cellStyle name="Hyperlink" xfId="3" builtinId="8"/>
    <cellStyle name="Hyperlink 2" xfId="6"/>
    <cellStyle name="Normal 2 2" xfId="1"/>
    <cellStyle name="จุลภาค" xfId="7" builtinId="3"/>
    <cellStyle name="จุลภาค 2" xfId="5"/>
    <cellStyle name="ปกติ" xfId="0" builtinId="0"/>
    <cellStyle name="ปกติ 2" xfId="4"/>
  </cellStyles>
  <dxfs count="0"/>
  <tableStyles count="0" defaultTableStyle="TableStyleMedium9" defaultPivotStyle="PivotStyleLight16"/>
  <colors>
    <mruColors>
      <color rgb="FFA7D59F"/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754788394407478E-2"/>
          <c:y val="0.25136311479757778"/>
          <c:w val="0.88642617587069072"/>
          <c:h val="0.63589968844169775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8FC-452D-B550-34B8A2908023}"/>
              </c:ext>
            </c:extLst>
          </c:dPt>
          <c:dLbls>
            <c:dLbl>
              <c:idx val="0"/>
              <c:layout>
                <c:manualLayout>
                  <c:x val="1.8353675323483528E-2"/>
                  <c:y val="-3.8679643467086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55C-4313-A8FE-14C947348BA4}"/>
                </c:ext>
              </c:extLst>
            </c:dLbl>
            <c:dLbl>
              <c:idx val="1"/>
              <c:layout>
                <c:manualLayout>
                  <c:x val="1.8353675323483528E-2"/>
                  <c:y val="-5.801946520063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33-4B7B-B685-15DD7F4DCC25}"/>
                </c:ext>
              </c:extLst>
            </c:dLbl>
            <c:dLbl>
              <c:idx val="2"/>
              <c:layout>
                <c:manualLayout>
                  <c:x val="7.341470129393411E-3"/>
                  <c:y val="-6.1242768822887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633-4B7B-B685-15DD7F4DCC25}"/>
                </c:ext>
              </c:extLst>
            </c:dLbl>
            <c:dLbl>
              <c:idx val="3"/>
              <c:layout>
                <c:manualLayout>
                  <c:x val="1.8353675323483528E-2"/>
                  <c:y val="-4.5126250711601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8FC-452D-B550-34B8A29080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'สรุปการคำนวณ ปี 2567'!$C$39:$C$42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2567'!$E$39:$E$42</c:f>
              <c:numCache>
                <c:formatCode>#,##0.00</c:formatCode>
                <c:ptCount val="4"/>
                <c:pt idx="0">
                  <c:v>9.5457650995999987</c:v>
                </c:pt>
                <c:pt idx="1">
                  <c:v>188.00109725900001</c:v>
                </c:pt>
                <c:pt idx="2">
                  <c:v>32.602381099999995</c:v>
                </c:pt>
                <c:pt idx="3">
                  <c:v>230.14924345860001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60"/>
          <c:min val="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800" b="1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/>
              <a:t>การเปรียบเทียบปริมาณก๊าซเรือนกระจก</a:t>
            </a:r>
            <a:r>
              <a:rPr lang="en-US" sz="2400"/>
              <a:t>(tCO2e)</a:t>
            </a:r>
            <a:r>
              <a:rPr lang="th-TH" sz="2400"/>
              <a:t> </a:t>
            </a:r>
          </a:p>
          <a:p>
            <a:pPr>
              <a:defRPr sz="2400"/>
            </a:pPr>
            <a:r>
              <a:rPr lang="th-TH" sz="2400"/>
              <a:t>ปีงบประมาณ </a:t>
            </a:r>
            <a:r>
              <a:rPr lang="en-US" sz="2400"/>
              <a:t>25</a:t>
            </a:r>
            <a:r>
              <a:rPr lang="th-TH" sz="2400"/>
              <a:t>66</a:t>
            </a:r>
            <a:r>
              <a:rPr lang="en-US" sz="2400"/>
              <a:t> </a:t>
            </a:r>
            <a:r>
              <a:rPr lang="th-TH" sz="2400"/>
              <a:t>และ ปีงบประมาณ </a:t>
            </a:r>
            <a:r>
              <a:rPr lang="en-US" sz="2400"/>
              <a:t>2567</a:t>
            </a:r>
            <a:endParaRPr lang="th-TH" sz="2400"/>
          </a:p>
        </c:rich>
      </c:tx>
      <c:layout>
        <c:manualLayout>
          <c:xMode val="edge"/>
          <c:yMode val="edge"/>
          <c:x val="7.4989659989230767E-2"/>
          <c:y val="2.06451816446610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25664643346292E-2"/>
          <c:y val="0.26316774461117493"/>
          <c:w val="0.89014039179371862"/>
          <c:h val="0.623445999176225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2567'!$D$38</c:f>
              <c:strCache>
                <c:ptCount val="1"/>
                <c:pt idx="0">
                  <c:v>ปีงบประมาณ 2566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0"/>
                  <c:y val="-3.5533375810597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0EC-4861-87B4-6A46304CC548}"/>
                </c:ext>
              </c:extLst>
            </c:dLbl>
            <c:dLbl>
              <c:idx val="2"/>
              <c:layout>
                <c:manualLayout>
                  <c:x val="-1.5151515151515152E-2"/>
                  <c:y val="-3.876368270246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0EC-4861-87B4-6A46304CC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2567'!$C$39:$C$42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2567'!$D$39:$D$42</c:f>
              <c:numCache>
                <c:formatCode>#,##0.00</c:formatCode>
                <c:ptCount val="4"/>
                <c:pt idx="0">
                  <c:v>9.3311101654000002</c:v>
                </c:pt>
                <c:pt idx="1">
                  <c:v>167.22056919599999</c:v>
                </c:pt>
                <c:pt idx="2">
                  <c:v>30.692034999999997</c:v>
                </c:pt>
                <c:pt idx="3">
                  <c:v>207.24371436139998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B-4A13-8DC1-49BBE0B7489C}"/>
            </c:ext>
          </c:extLst>
        </c:ser>
        <c:ser>
          <c:idx val="1"/>
          <c:order val="1"/>
          <c:tx>
            <c:strRef>
              <c:f>'สรุปการคำนวณ ปี 2567'!$E$38</c:f>
              <c:strCache>
                <c:ptCount val="1"/>
                <c:pt idx="0">
                  <c:v>ปีงบประมาณ 2567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6515151515151516E-2"/>
                  <c:y val="-1.292122756748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0EC-4861-87B4-6A46304CC548}"/>
                </c:ext>
              </c:extLst>
            </c:dLbl>
            <c:dLbl>
              <c:idx val="1"/>
              <c:layout>
                <c:manualLayout>
                  <c:x val="4.924242424242424E-2"/>
                  <c:y val="-3.2303068918724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EC-4861-87B4-6A46304CC548}"/>
                </c:ext>
              </c:extLst>
            </c:dLbl>
            <c:dLbl>
              <c:idx val="2"/>
              <c:layout>
                <c:manualLayout>
                  <c:x val="4.6717171717171622E-2"/>
                  <c:y val="-4.8454603378087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0EC-4861-87B4-6A46304CC548}"/>
                </c:ext>
              </c:extLst>
            </c:dLbl>
            <c:dLbl>
              <c:idx val="3"/>
              <c:layout>
                <c:manualLayout>
                  <c:x val="5.0505050505050504E-2"/>
                  <c:y val="-3.23030689187247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0EC-4861-87B4-6A46304CC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2567'!$C$39:$C$42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2567'!$E$39:$E$42</c:f>
              <c:numCache>
                <c:formatCode>#,##0.00</c:formatCode>
                <c:ptCount val="4"/>
                <c:pt idx="0">
                  <c:v>9.5457650995999987</c:v>
                </c:pt>
                <c:pt idx="1">
                  <c:v>188.00109725900001</c:v>
                </c:pt>
                <c:pt idx="2">
                  <c:v>32.602381099999995</c:v>
                </c:pt>
                <c:pt idx="3">
                  <c:v>230.14924345860001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B-4A13-8DC1-49BBE0B74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463236687"/>
        <c:axId val="1144452095"/>
        <c:axId val="0"/>
      </c:bar3DChart>
      <c:catAx>
        <c:axId val="146323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4452095"/>
        <c:crosses val="autoZero"/>
        <c:auto val="1"/>
        <c:lblAlgn val="ctr"/>
        <c:lblOffset val="100"/>
        <c:noMultiLvlLbl val="0"/>
      </c:catAx>
      <c:valAx>
        <c:axId val="1144452095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36687"/>
        <c:crosses val="autoZero"/>
        <c:crossBetween val="between"/>
        <c:majorUnit val="50"/>
        <c:min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57753896775879"/>
          <c:y val="0.10697626972483816"/>
          <c:w val="0.23983623714258556"/>
          <c:h val="0.13173336698583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8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kgCO2e) </a:t>
            </a:r>
            <a:endParaRPr lang="th-TH" b="1"/>
          </a:p>
          <a:p>
            <a:pPr>
              <a:defRPr b="1"/>
            </a:pPr>
            <a:r>
              <a:rPr lang="th-TH" b="1"/>
              <a:t>ของปีงบประมาณ </a:t>
            </a:r>
            <a:r>
              <a:rPr lang="en-US" b="1"/>
              <a:t>2566 </a:t>
            </a:r>
            <a:r>
              <a:rPr lang="th-TH" b="1"/>
              <a:t>และปีงบประมาณ </a:t>
            </a:r>
            <a:r>
              <a:rPr lang="en-US" b="1"/>
              <a:t>2567</a:t>
            </a:r>
            <a:endParaRPr lang="th-TH" b="1"/>
          </a:p>
        </c:rich>
      </c:tx>
      <c:layout>
        <c:manualLayout>
          <c:xMode val="edge"/>
          <c:yMode val="edge"/>
          <c:x val="0.19686366690625418"/>
          <c:y val="1.36557622478029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2567'!$C$79</c:f>
              <c:strCache>
                <c:ptCount val="1"/>
                <c:pt idx="0">
                  <c:v>ปริมาณก๊าซเรือนกระจก ปีงบประมาณ 2567 (kgCO2e)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2567'!$D$60:$Q$60</c15:sqref>
                  </c15:fullRef>
                </c:ext>
              </c:extLst>
              <c:f>('สรุปการคำนวณ ปี 2567'!$D$60:$O$60,'สรุปการคำนวณ ปี 2567'!$Q$60)</c:f>
              <c:strCache>
                <c:ptCount val="13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 </c:v>
                </c:pt>
                <c:pt idx="11">
                  <c:v>ก.ย.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2567'!$D$79:$Q$79</c15:sqref>
                  </c15:fullRef>
                </c:ext>
              </c:extLst>
              <c:f>('สรุปการคำนวณ ปี 2567'!$D$79:$O$79,'สรุปการคำนวณ ปี 2567'!$Q$79)</c:f>
              <c:numCache>
                <c:formatCode>_(* #,##0.00_);_(* \(#,##0.00\);_(* "-"??_);_(@_)</c:formatCode>
                <c:ptCount val="13"/>
                <c:pt idx="0">
                  <c:v>22851.158623200005</c:v>
                </c:pt>
                <c:pt idx="1">
                  <c:v>21989.559186599996</c:v>
                </c:pt>
                <c:pt idx="2">
                  <c:v>18463.4875526</c:v>
                </c:pt>
                <c:pt idx="3">
                  <c:v>15150.6098124</c:v>
                </c:pt>
                <c:pt idx="4">
                  <c:v>14335.736287</c:v>
                </c:pt>
                <c:pt idx="5">
                  <c:v>18454.950331799999</c:v>
                </c:pt>
                <c:pt idx="6">
                  <c:v>23330.829053599999</c:v>
                </c:pt>
                <c:pt idx="7">
                  <c:v>24473.523147800002</c:v>
                </c:pt>
                <c:pt idx="8">
                  <c:v>21836.689749799996</c:v>
                </c:pt>
                <c:pt idx="9">
                  <c:v>19219.535465000001</c:v>
                </c:pt>
                <c:pt idx="10">
                  <c:v>15953.501410200002</c:v>
                </c:pt>
                <c:pt idx="11">
                  <c:v>14089.662838599999</c:v>
                </c:pt>
                <c:pt idx="12">
                  <c:v>19179.103621549999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9-46EE-9577-61EE34296578}"/>
            </c:ext>
          </c:extLst>
        </c:ser>
        <c:ser>
          <c:idx val="1"/>
          <c:order val="1"/>
          <c:tx>
            <c:strRef>
              <c:f>'สรุปการคำนวณ ปี 2567'!$C$80</c:f>
              <c:strCache>
                <c:ptCount val="1"/>
                <c:pt idx="0">
                  <c:v>ปริมาณก๊าซเรือนกระจก ปีงบประมาณ 2566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2567'!$D$60:$Q$60</c15:sqref>
                  </c15:fullRef>
                </c:ext>
              </c:extLst>
              <c:f>('สรุปการคำนวณ ปี 2567'!$D$60:$O$60,'สรุปการคำนวณ ปี 2567'!$Q$60)</c:f>
              <c:strCache>
                <c:ptCount val="13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 </c:v>
                </c:pt>
                <c:pt idx="11">
                  <c:v>ก.ย.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2567'!$D$80:$Q$80</c15:sqref>
                  </c15:fullRef>
                </c:ext>
              </c:extLst>
              <c:f>('สรุปการคำนวณ ปี 2567'!$D$80:$O$80,'สรุปการคำนวณ ปี 2567'!$Q$80)</c:f>
              <c:numCache>
                <c:formatCode>_(* #,##0.00_);_(* \(#,##0.00\);_(* "-"??_);_(@_)</c:formatCode>
                <c:ptCount val="13"/>
                <c:pt idx="0">
                  <c:v>14400.347644200001</c:v>
                </c:pt>
                <c:pt idx="1">
                  <c:v>16627.750662000002</c:v>
                </c:pt>
                <c:pt idx="2">
                  <c:v>13308.205579000001</c:v>
                </c:pt>
                <c:pt idx="3">
                  <c:v>14707.769565000001</c:v>
                </c:pt>
                <c:pt idx="4">
                  <c:v>13067.186457</c:v>
                </c:pt>
                <c:pt idx="5">
                  <c:v>15461.364984199998</c:v>
                </c:pt>
                <c:pt idx="6">
                  <c:v>18522.777315400002</c:v>
                </c:pt>
                <c:pt idx="7">
                  <c:v>22172.199460399999</c:v>
                </c:pt>
                <c:pt idx="8">
                  <c:v>20708.345134800002</c:v>
                </c:pt>
                <c:pt idx="9">
                  <c:v>21749.944259600004</c:v>
                </c:pt>
                <c:pt idx="10">
                  <c:v>18194.873381599999</c:v>
                </c:pt>
                <c:pt idx="11">
                  <c:v>18322.949918200004</c:v>
                </c:pt>
                <c:pt idx="12">
                  <c:v>17270.309530116669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9-46EE-9577-61EE3429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3880127"/>
        <c:axId val="896151599"/>
      </c:barChart>
      <c:catAx>
        <c:axId val="1573880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896151599"/>
        <c:crosses val="autoZero"/>
        <c:auto val="1"/>
        <c:lblAlgn val="ctr"/>
        <c:lblOffset val="100"/>
        <c:noMultiLvlLbl val="0"/>
      </c:catAx>
      <c:valAx>
        <c:axId val="896151599"/>
        <c:scaling>
          <c:orientation val="minMax"/>
          <c:max val="2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80127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การเปรียบเทียบปริมาณก๊าซเรือนกระจกต่อคน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kgCO2e/</a:t>
            </a:r>
            <a:r>
              <a:rPr lang="th-TH" b="1"/>
              <a:t>คน</a:t>
            </a:r>
            <a:r>
              <a:rPr lang="en-US" b="1"/>
              <a:t>) </a:t>
            </a:r>
            <a:endParaRPr lang="th-TH" b="1"/>
          </a:p>
          <a:p>
            <a:pPr>
              <a:defRPr b="1"/>
            </a:pPr>
            <a:r>
              <a:rPr lang="th-TH" b="1"/>
              <a:t>ของปีงบประมาณ </a:t>
            </a:r>
            <a:r>
              <a:rPr lang="en-US" b="1"/>
              <a:t>2566 </a:t>
            </a:r>
            <a:r>
              <a:rPr lang="th-TH" b="1"/>
              <a:t>และ ปีงบประมาณ </a:t>
            </a:r>
            <a:r>
              <a:rPr lang="en-US" b="1"/>
              <a:t>2567</a:t>
            </a:r>
            <a:endParaRPr lang="th-TH" b="1"/>
          </a:p>
        </c:rich>
      </c:tx>
      <c:layout>
        <c:manualLayout>
          <c:xMode val="edge"/>
          <c:yMode val="edge"/>
          <c:x val="0.13878937007874015"/>
          <c:y val="1.36559139784946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2567'!$C$83</c:f>
              <c:strCache>
                <c:ptCount val="1"/>
                <c:pt idx="0">
                  <c:v>ปริมาณก๊าซเรือนกระจกต่อคน ปีงบประมาณ 2567 (kgCO2e/คน)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2567'!$D$60:$Q$60</c15:sqref>
                  </c15:fullRef>
                </c:ext>
              </c:extLst>
              <c:f>('สรุปการคำนวณ ปี 2567'!$D$60:$O$60,'สรุปการคำนวณ ปี 2567'!$Q$60)</c:f>
              <c:strCache>
                <c:ptCount val="13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 </c:v>
                </c:pt>
                <c:pt idx="11">
                  <c:v>ก.ย.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2567'!$D$83:$Q$83</c15:sqref>
                  </c15:fullRef>
                </c:ext>
              </c:extLst>
              <c:f>('สรุปการคำนวณ ปี 2567'!$D$83:$O$83,'สรุปการคำนวณ ปี 2567'!$Q$83)</c:f>
              <c:numCache>
                <c:formatCode>_(* #,##0.00_);_(* \(#,##0.00\);_(* "-"??_);_(@_)</c:formatCode>
                <c:ptCount val="13"/>
                <c:pt idx="0">
                  <c:v>11.506122166767375</c:v>
                </c:pt>
                <c:pt idx="1">
                  <c:v>9.8519530405913969</c:v>
                </c:pt>
                <c:pt idx="2">
                  <c:v>7.7905010770464136</c:v>
                </c:pt>
                <c:pt idx="3">
                  <c:v>6.5929546616187986</c:v>
                </c:pt>
                <c:pt idx="4">
                  <c:v>5.6351164650157228</c:v>
                </c:pt>
                <c:pt idx="5">
                  <c:v>7.3233929888095233</c:v>
                </c:pt>
                <c:pt idx="6">
                  <c:v>11.303696246899223</c:v>
                </c:pt>
                <c:pt idx="7">
                  <c:v>10.197301311583335</c:v>
                </c:pt>
                <c:pt idx="8">
                  <c:v>9.260682675911788</c:v>
                </c:pt>
                <c:pt idx="9">
                  <c:v>7.9288512644389444</c:v>
                </c:pt>
                <c:pt idx="10">
                  <c:v>5.7928472803921576</c:v>
                </c:pt>
                <c:pt idx="11">
                  <c:v>6.9889200588293647</c:v>
                </c:pt>
                <c:pt idx="12">
                  <c:v>8.3476949364920028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F-4A90-A01B-895B1D2EE9D5}"/>
            </c:ext>
          </c:extLst>
        </c:ser>
        <c:ser>
          <c:idx val="1"/>
          <c:order val="1"/>
          <c:tx>
            <c:strRef>
              <c:f>'สรุปการคำนวณ ปี 2567'!$C$84</c:f>
              <c:strCache>
                <c:ptCount val="1"/>
                <c:pt idx="0">
                  <c:v>ปริมาณก๊าซเรือนกระจกต่อคน ปีงบประมาณ 2566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2567'!$D$60:$Q$60</c15:sqref>
                  </c15:fullRef>
                </c:ext>
              </c:extLst>
              <c:f>('สรุปการคำนวณ ปี 2567'!$D$60:$O$60,'สรุปการคำนวณ ปี 2567'!$Q$60)</c:f>
              <c:strCache>
                <c:ptCount val="13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 </c:v>
                </c:pt>
                <c:pt idx="11">
                  <c:v>ก.ย.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2567'!$D$84:$Q$84</c15:sqref>
                  </c15:fullRef>
                </c:ext>
              </c:extLst>
              <c:f>('สรุปการคำนวณ ปี 2567'!$D$84:$O$84,'สรุปการคำนวณ ปี 2567'!$Q$84)</c:f>
              <c:numCache>
                <c:formatCode>_(* #,##0.00_);_(* \(#,##0.00\);_(* "-"??_);_(@_)</c:formatCode>
                <c:ptCount val="13"/>
                <c:pt idx="0">
                  <c:v>48.001158814</c:v>
                </c:pt>
                <c:pt idx="1">
                  <c:v>55.425835540000008</c:v>
                </c:pt>
                <c:pt idx="2">
                  <c:v>44.360685263333338</c:v>
                </c:pt>
                <c:pt idx="3">
                  <c:v>49.025898550000001</c:v>
                </c:pt>
                <c:pt idx="4">
                  <c:v>43.557288190000001</c:v>
                </c:pt>
                <c:pt idx="5">
                  <c:v>51.537883280666662</c:v>
                </c:pt>
                <c:pt idx="6">
                  <c:v>61.742591051333342</c:v>
                </c:pt>
                <c:pt idx="7">
                  <c:v>73.907331534666667</c:v>
                </c:pt>
                <c:pt idx="8">
                  <c:v>69.027817116000008</c:v>
                </c:pt>
                <c:pt idx="9">
                  <c:v>72.499814198666684</c:v>
                </c:pt>
                <c:pt idx="10">
                  <c:v>60.64957793866666</c:v>
                </c:pt>
                <c:pt idx="11">
                  <c:v>61.076499727333342</c:v>
                </c:pt>
                <c:pt idx="12">
                  <c:v>57.567698433722228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F-4A90-A01B-895B1D2EE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3899327"/>
        <c:axId val="1394700783"/>
      </c:barChart>
      <c:catAx>
        <c:axId val="157389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394700783"/>
        <c:crosses val="autoZero"/>
        <c:auto val="1"/>
        <c:lblAlgn val="ctr"/>
        <c:lblOffset val="100"/>
        <c:noMultiLvlLbl val="0"/>
      </c:catAx>
      <c:valAx>
        <c:axId val="139470078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99327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130573561186401E-2"/>
          <c:y val="0.86607741935483873"/>
          <c:w val="0.96797534865448831"/>
          <c:h val="0.1339225806451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การเปรียบเทียบปริมาณก๊าซเรือนกระจกสะสม (</a:t>
            </a:r>
            <a:r>
              <a:rPr lang="en-US"/>
              <a:t>kgCO2e)</a:t>
            </a:r>
            <a:endParaRPr lang="th-TH"/>
          </a:p>
          <a:p>
            <a:pPr>
              <a:defRPr/>
            </a:pPr>
            <a:r>
              <a:rPr lang="en-US"/>
              <a:t> </a:t>
            </a:r>
            <a:r>
              <a:rPr lang="th-TH"/>
              <a:t>ปีงบประมาณ 2</a:t>
            </a:r>
            <a:r>
              <a:rPr lang="en-US"/>
              <a:t>566</a:t>
            </a:r>
            <a:r>
              <a:rPr lang="th-TH"/>
              <a:t> และ ปีงบประมาณ 2567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2567'!$C$79:$C$80</c:f>
              <c:strCache>
                <c:ptCount val="2"/>
                <c:pt idx="0">
                  <c:v>ปริมาณก๊าซเรือนกระจก ปีงบประมาณ 2567 (kgCO2e)</c:v>
                </c:pt>
                <c:pt idx="1">
                  <c:v>ปริมาณก๊าซเรือนกระจก ปีงบประมาณ 2566 (kgCO2e)</c:v>
                </c:pt>
              </c:strCache>
            </c:strRef>
          </c:cat>
          <c:val>
            <c:numRef>
              <c:f>'สรุปการคำนวณ ปี 2567'!$P$79:$P$80</c:f>
              <c:numCache>
                <c:formatCode>_(* #,##0.00_);_(* \(#,##0.00\);_(* "-"??_);_(@_)</c:formatCode>
                <c:ptCount val="2"/>
                <c:pt idx="0">
                  <c:v>230149.24345859999</c:v>
                </c:pt>
                <c:pt idx="1">
                  <c:v>207243.71436140002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4-4A6B-972E-7C527094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2004943"/>
        <c:axId val="1578139167"/>
      </c:barChart>
      <c:catAx>
        <c:axId val="115200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8139167"/>
        <c:crosses val="autoZero"/>
        <c:auto val="1"/>
        <c:lblAlgn val="ctr"/>
        <c:lblOffset val="100"/>
        <c:noMultiLvlLbl val="0"/>
      </c:catAx>
      <c:valAx>
        <c:axId val="1578139167"/>
        <c:scaling>
          <c:orientation val="minMax"/>
          <c:max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52004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การเปรียบเทียบปริมาณก๊าซเรือนกระจกสะสมต่อคน (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/คน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ปีงบประมาณ 2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566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และ ปีงบประมาณ 2567</a:t>
            </a:r>
          </a:p>
        </c:rich>
      </c:tx>
      <c:layout>
        <c:manualLayout>
          <c:xMode val="edge"/>
          <c:yMode val="edge"/>
          <c:x val="0.17135055009315545"/>
          <c:y val="1.9858147156688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0870180986954929"/>
          <c:y val="0.24685805243781012"/>
          <c:w val="0.87715573705768135"/>
          <c:h val="0.613684759616449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279-4C50-B47F-B758F2074714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279-4C50-B47F-B758F2074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2567'!$C$83:$C$84</c:f>
              <c:strCache>
                <c:ptCount val="2"/>
                <c:pt idx="0">
                  <c:v>ปริมาณก๊าซเรือนกระจกต่อคน ปีงบประมาณ 2567 (kgCO2e/คน)</c:v>
                </c:pt>
                <c:pt idx="1">
                  <c:v>ปริมาณก๊าซเรือนกระจกต่อคน ปีงบประมาณ 2566 (kgCO2e/คน)</c:v>
                </c:pt>
              </c:strCache>
            </c:strRef>
          </c:cat>
          <c:val>
            <c:numRef>
              <c:f>'สรุปการคำนวณ ปี 2567'!$P$83:$P$84</c:f>
              <c:numCache>
                <c:formatCode>_(* #,##0.00_);_(* \(#,##0.00\);_(* "-"??_);_(@_)</c:formatCode>
                <c:ptCount val="2"/>
                <c:pt idx="0">
                  <c:v>100.17233923790403</c:v>
                </c:pt>
                <c:pt idx="1">
                  <c:v>690.81238120466674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7-4FE4-B03D-B345CA62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3243887"/>
        <c:axId val="1141516559"/>
      </c:barChart>
      <c:catAx>
        <c:axId val="146324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1516559"/>
        <c:crosses val="autoZero"/>
        <c:auto val="1"/>
        <c:lblAlgn val="ctr"/>
        <c:lblOffset val="100"/>
        <c:noMultiLvlLbl val="0"/>
      </c:catAx>
      <c:valAx>
        <c:axId val="1141516559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4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39352637785E-2"/>
          <c:y val="0.17540594584176544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7873-422C-984A-177700E2D5D3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7873-422C-984A-177700E2D5D3}"/>
              </c:ext>
            </c:extLst>
          </c:dPt>
          <c:cat>
            <c:strRef>
              <c:f>'สรุปการคำนวณ ปีฐาน'!$B$38:$B$40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'สรุปการคำนวณ ปีฐาน'!$C$38:$C$40</c:f>
              <c:numCache>
                <c:formatCode>#,##0.00</c:formatCode>
                <c:ptCount val="3"/>
                <c:pt idx="0">
                  <c:v>9.3311101654000002</c:v>
                </c:pt>
                <c:pt idx="1">
                  <c:v>167.22056919599999</c:v>
                </c:pt>
                <c:pt idx="2">
                  <c:v>30.692034999999997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73-422C-984A-177700E2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1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754380</xdr:colOff>
      <xdr:row>34</xdr:row>
      <xdr:rowOff>91439</xdr:rowOff>
    </xdr:from>
    <xdr:to>
      <xdr:col>16</xdr:col>
      <xdr:colOff>686435</xdr:colOff>
      <xdr:row>46</xdr:row>
      <xdr:rowOff>213876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304800</xdr:colOff>
      <xdr:row>34</xdr:row>
      <xdr:rowOff>171414</xdr:rowOff>
    </xdr:from>
    <xdr:to>
      <xdr:col>15</xdr:col>
      <xdr:colOff>358140</xdr:colOff>
      <xdr:row>37</xdr:row>
      <xdr:rowOff>91440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233660" y="11471874"/>
          <a:ext cx="4655820" cy="9258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2000" b="1">
              <a:latin typeface="Cordia New" pitchFamily="34" charset="-34"/>
              <a:cs typeface="Cordia New" pitchFamily="34" charset="-34"/>
            </a:rPr>
            <a:t>ปริมาณการปล่อยก๊าซเรือนกระจกแยกประเภท </a:t>
          </a:r>
          <a:r>
            <a:rPr lang="en-US" sz="2000" b="1">
              <a:latin typeface="Cordia New" pitchFamily="34" charset="-34"/>
              <a:cs typeface="Cordia New" pitchFamily="34" charset="-34"/>
            </a:rPr>
            <a:t>(tCO2)</a:t>
          </a:r>
          <a:endParaRPr lang="th-TH" sz="2000" b="1">
            <a:latin typeface="Cordia New" pitchFamily="34" charset="-34"/>
            <a:cs typeface="Cordia New" pitchFamily="34" charset="-34"/>
          </a:endParaRPr>
        </a:p>
        <a:p>
          <a:pPr algn="ctr"/>
          <a:r>
            <a:rPr lang="th-TH" sz="2000" b="1">
              <a:latin typeface="Cordia New" pitchFamily="34" charset="-34"/>
              <a:cs typeface="Cordia New" pitchFamily="34" charset="-34"/>
            </a:rPr>
            <a:t>ปีงบประมาณ</a:t>
          </a:r>
          <a:r>
            <a:rPr lang="en-US" sz="2000" b="1">
              <a:latin typeface="Cordia New" pitchFamily="34" charset="-34"/>
              <a:cs typeface="Cordia New" pitchFamily="34" charset="-34"/>
            </a:rPr>
            <a:t> </a:t>
          </a:r>
          <a:r>
            <a:rPr lang="en-US" sz="2000" b="1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2567</a:t>
          </a:r>
          <a:r>
            <a:rPr lang="th-TH" sz="2000" b="1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th-TH" sz="2000" b="1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ตุลาคม</a:t>
          </a:r>
          <a:r>
            <a:rPr lang="th-TH" sz="2000" b="1" baseline="0">
              <a:latin typeface="Cordia New" pitchFamily="34" charset="-34"/>
              <a:cs typeface="Cordia New" pitchFamily="34" charset="-34"/>
            </a:rPr>
            <a:t> ถึง</a:t>
          </a:r>
          <a:r>
            <a:rPr lang="th-TH" sz="2000" b="1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กันยายน</a:t>
          </a:r>
          <a:r>
            <a:rPr lang="th-TH" sz="2000" b="1" baseline="0">
              <a:latin typeface="Cordia New" pitchFamily="34" charset="-34"/>
              <a:cs typeface="Cordia New" pitchFamily="34" charset="-34"/>
            </a:rPr>
            <a:t>)</a:t>
          </a:r>
          <a:endParaRPr lang="th-TH" sz="2000" b="1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17</xdr:col>
      <xdr:colOff>396240</xdr:colOff>
      <xdr:row>34</xdr:row>
      <xdr:rowOff>99060</xdr:rowOff>
    </xdr:from>
    <xdr:to>
      <xdr:col>30</xdr:col>
      <xdr:colOff>449580</xdr:colOff>
      <xdr:row>46</xdr:row>
      <xdr:rowOff>212955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7F160D2C-D6C6-5176-FFD0-259762283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80327</xdr:colOff>
      <xdr:row>89</xdr:row>
      <xdr:rowOff>357188</xdr:rowOff>
    </xdr:from>
    <xdr:to>
      <xdr:col>10</xdr:col>
      <xdr:colOff>7620</xdr:colOff>
      <xdr:row>103</xdr:row>
      <xdr:rowOff>30480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DBAE1068-5C86-292C-E0CE-387AD762E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764540</xdr:colOff>
      <xdr:row>89</xdr:row>
      <xdr:rowOff>367030</xdr:rowOff>
    </xdr:from>
    <xdr:to>
      <xdr:col>28</xdr:col>
      <xdr:colOff>144780</xdr:colOff>
      <xdr:row>103</xdr:row>
      <xdr:rowOff>83820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16EF016A-16FF-7AA1-13B2-4C795ABB7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28575</xdr:colOff>
      <xdr:row>59</xdr:row>
      <xdr:rowOff>12065</xdr:rowOff>
    </xdr:from>
    <xdr:to>
      <xdr:col>30</xdr:col>
      <xdr:colOff>506730</xdr:colOff>
      <xdr:row>70</xdr:row>
      <xdr:rowOff>75565</xdr:rowOff>
    </xdr:to>
    <xdr:graphicFrame macro="">
      <xdr:nvGraphicFramePr>
        <xdr:cNvPr id="14" name="แผนภูมิ 13">
          <a:extLst>
            <a:ext uri="{FF2B5EF4-FFF2-40B4-BE49-F238E27FC236}">
              <a16:creationId xmlns:a16="http://schemas.microsoft.com/office/drawing/2014/main" id="{4C40C3ED-AE92-40CE-B1E4-07B1B6A9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571501</xdr:colOff>
      <xdr:row>71</xdr:row>
      <xdr:rowOff>158748</xdr:rowOff>
    </xdr:from>
    <xdr:to>
      <xdr:col>30</xdr:col>
      <xdr:colOff>444501</xdr:colOff>
      <xdr:row>83</xdr:row>
      <xdr:rowOff>349250</xdr:rowOff>
    </xdr:to>
    <xdr:graphicFrame macro="">
      <xdr:nvGraphicFramePr>
        <xdr:cNvPr id="15" name="แผนภูมิ 14">
          <a:extLst>
            <a:ext uri="{FF2B5EF4-FFF2-40B4-BE49-F238E27FC236}">
              <a16:creationId xmlns:a16="http://schemas.microsoft.com/office/drawing/2014/main" id="{4331BD49-8141-48BF-B905-A3ABF622A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434340</xdr:colOff>
      <xdr:row>27</xdr:row>
      <xdr:rowOff>217873</xdr:rowOff>
    </xdr:from>
    <xdr:to>
      <xdr:col>29</xdr:col>
      <xdr:colOff>421012</xdr:colOff>
      <xdr:row>41</xdr:row>
      <xdr:rowOff>160825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85FE7940-14D3-4782-BFC3-869800084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339563</xdr:colOff>
      <xdr:row>27</xdr:row>
      <xdr:rowOff>288948</xdr:rowOff>
    </xdr:from>
    <xdr:to>
      <xdr:col>25</xdr:col>
      <xdr:colOff>441960</xdr:colOff>
      <xdr:row>29</xdr:row>
      <xdr:rowOff>202356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BA0E7639-02B4-4C44-A95B-78A43F752177}"/>
            </a:ext>
          </a:extLst>
        </xdr:cNvPr>
        <xdr:cNvSpPr txBox="1"/>
      </xdr:nvSpPr>
      <xdr:spPr>
        <a:xfrm>
          <a:off x="12402023" y="10088268"/>
          <a:ext cx="6556537" cy="5382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ปริมาณการปล่อยก๊าซเรือนกระจำประจำปีงบประมาณ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 </a:t>
          </a:r>
          <a:r>
            <a:rPr lang="en-US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2566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ตุลาคม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กันยายน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FO%20SiamQualityStrach_workshop_19May2015/CFO_SQS%206-7-2559/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Inventory%20for%20C%20to%20G\Inventory\Electricity\TGO%20calculations\EFFICIENTCY\EFFICIENTCY\&#3648;&#3629;&#3585;&#3626;&#3634;&#3619;\EFFICIENTCY\Pongsak\50\TNP(&#3617;&#3588;.-&#3617;&#3636;&#3618;.)everyda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1(1)%20&#3610;&#3633;&#3609;&#3607;&#3638;&#3585;&#3585;&#3634;&#3619;&#3651;&#3594;&#3657;&#3648;&#3594;&#3639;&#3657;&#3629;&#3648;&#3614;&#3621;&#3636;&#3591;-&#3611;&#3637;&#3591;&#3610;&#3611;&#3619;&#3632;&#3617;&#3634;&#3603;%206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1(1)%20&#3610;&#3633;&#3609;&#3607;&#3638;&#3585;&#3585;&#3634;&#3619;&#3651;&#3594;&#3657;&#3652;&#3615;&#3615;&#3657;&#3634;-&#3611;&#3637;&#3591;&#3610;&#3611;&#3619;&#3632;&#3617;&#3634;&#3603;%206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3(1)%20&#3610;&#3633;&#3609;&#3607;&#3638;&#3585;&#3585;&#3634;&#3619;&#3651;&#3594;&#3657;&#3585;&#3619;&#3632;&#3604;&#3634;&#3625;-&#3611;&#3637;&#3591;&#3610;&#3611;&#3619;&#3632;&#3617;&#3634;&#3603;%206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7;&#3617;&#3623;&#3604;%203%20&#3586;&#3657;&#3629;%203.1(1)%20&#3610;&#3633;&#3609;&#3607;&#3638;&#3585;&#3585;&#3634;&#3619;&#3651;&#3594;&#3657;&#3609;&#3657;&#3635;-&#3611;&#3637;&#3591;&#3610;&#3611;&#3619;&#3632;&#3617;&#3634;&#3603;%206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3588;&#3635;&#3609;&#3623;&#3603;&#3611;&#3619;&#3636;&#3617;&#3634;&#3603;&#3585;&#3658;&#3634;&#3595;&#3648;&#3619;&#3639;&#3629;&#3609;&#3585;&#3619;&#3632;&#3592;&#3585;%20&#3611;&#3637;&#3600;&#3634;&#3609;-&#3611;&#3637;&#3591;&#3610;&#3611;&#3619;&#3632;&#3617;&#3634;&#3603;%20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SIAM QUALITY STARCH CO.,LTD.</v>
          </cell>
        </row>
        <row r="2">
          <cell r="A2" t="str">
            <v>PAPER USED REPORT FOR THE YEAR 2015</v>
          </cell>
        </row>
        <row r="4">
          <cell r="A4" t="str">
            <v>Month</v>
          </cell>
          <cell r="B4" t="str">
            <v>Material Description</v>
          </cell>
          <cell r="C4" t="str">
            <v>Unit</v>
          </cell>
          <cell r="D4" t="str">
            <v>ผลิต</v>
          </cell>
          <cell r="E4" t="str">
            <v>หน่วยงานพัฒนา</v>
          </cell>
          <cell r="F4" t="str">
            <v>พัฒนา และ</v>
          </cell>
          <cell r="G4" t="str">
            <v>บริหาร</v>
          </cell>
          <cell r="H4" t="str">
            <v>หน่วยงานบริหาร</v>
          </cell>
          <cell r="I4" t="str">
            <v>บุคคล/ธุรการ</v>
          </cell>
          <cell r="J4" t="str">
            <v>บัญชี/การเงิน</v>
          </cell>
          <cell r="K4" t="str">
            <v>Technical Support</v>
          </cell>
          <cell r="L4" t="str">
            <v>วัตถุดิบ</v>
          </cell>
          <cell r="M4" t="str">
            <v>จัดซื้อทั่วไป</v>
          </cell>
          <cell r="N4" t="str">
            <v>ลูกค้าสัมพันธ์จัดส่ง</v>
          </cell>
          <cell r="O4" t="str">
            <v>วิศวกรรม</v>
          </cell>
          <cell r="P4" t="str">
            <v>TQM</v>
          </cell>
          <cell r="Q4" t="str">
            <v>รวม</v>
          </cell>
          <cell r="R4" t="str">
            <v>น้ำหนัก/Unit</v>
          </cell>
          <cell r="S4" t="str">
            <v>Total Used</v>
          </cell>
          <cell r="T4" t="str">
            <v>Emission</v>
          </cell>
          <cell r="U4" t="str">
            <v>CO2-eq</v>
          </cell>
        </row>
        <row r="5">
          <cell r="E5" t="str">
            <v>ผลิตภัณฑ์</v>
          </cell>
          <cell r="F5" t="str">
            <v>ควบคุมคุณภาพ</v>
          </cell>
          <cell r="H5" t="str">
            <v>ระบบข้อมูล</v>
          </cell>
          <cell r="N5" t="str">
            <v>และคลังสินค้า</v>
          </cell>
          <cell r="R5" t="str">
            <v>กก.</v>
          </cell>
          <cell r="S5" t="str">
            <v>(Kg.)</v>
          </cell>
          <cell r="T5" t="str">
            <v>Factor</v>
          </cell>
        </row>
        <row r="7">
          <cell r="A7" t="str">
            <v>JAN</v>
          </cell>
          <cell r="B7" t="str">
            <v xml:space="preserve">6100003 กระดาษ A4 70 แกรม x 400 แผ่น </v>
          </cell>
          <cell r="C7" t="str">
            <v>RM</v>
          </cell>
          <cell r="D7">
            <v>25</v>
          </cell>
          <cell r="F7">
            <v>6</v>
          </cell>
          <cell r="G7">
            <v>0</v>
          </cell>
          <cell r="J7">
            <v>4</v>
          </cell>
          <cell r="L7">
            <v>4</v>
          </cell>
          <cell r="M7">
            <v>3</v>
          </cell>
          <cell r="N7">
            <v>15</v>
          </cell>
          <cell r="O7">
            <v>12</v>
          </cell>
          <cell r="P7">
            <v>5</v>
          </cell>
          <cell r="Q7">
            <v>74</v>
          </cell>
          <cell r="R7">
            <v>2.1871</v>
          </cell>
          <cell r="S7">
            <v>161.84540000000001</v>
          </cell>
          <cell r="T7">
            <v>1.8974000000000002</v>
          </cell>
          <cell r="U7">
            <v>307.08546196000003</v>
          </cell>
        </row>
        <row r="8">
          <cell r="A8" t="str">
            <v>FEB</v>
          </cell>
          <cell r="B8" t="str">
            <v xml:space="preserve">6100003 กระดาษ A4 70 แกรม x 400 แผ่น </v>
          </cell>
          <cell r="C8" t="str">
            <v>RM</v>
          </cell>
          <cell r="D8">
            <v>26</v>
          </cell>
          <cell r="E8">
            <v>5</v>
          </cell>
          <cell r="F8">
            <v>6</v>
          </cell>
          <cell r="I8">
            <v>20</v>
          </cell>
          <cell r="J8">
            <v>13</v>
          </cell>
          <cell r="L8">
            <v>5</v>
          </cell>
          <cell r="N8">
            <v>20</v>
          </cell>
          <cell r="O8">
            <v>7</v>
          </cell>
          <cell r="Q8">
            <v>102</v>
          </cell>
          <cell r="R8">
            <v>2.1871</v>
          </cell>
          <cell r="S8">
            <v>223.08420000000001</v>
          </cell>
          <cell r="T8">
            <v>1.8974000000000002</v>
          </cell>
          <cell r="U8">
            <v>423.27996108000008</v>
          </cell>
        </row>
        <row r="9">
          <cell r="A9" t="str">
            <v>MAR</v>
          </cell>
          <cell r="B9" t="str">
            <v xml:space="preserve">6100003 กระดาษ A4 70 แกรม x 400 แผ่น </v>
          </cell>
          <cell r="C9" t="str">
            <v>RM</v>
          </cell>
          <cell r="D9">
            <v>35</v>
          </cell>
          <cell r="H9">
            <v>2</v>
          </cell>
          <cell r="J9">
            <v>8</v>
          </cell>
          <cell r="M9">
            <v>3</v>
          </cell>
          <cell r="N9">
            <v>20</v>
          </cell>
          <cell r="O9">
            <v>12</v>
          </cell>
          <cell r="P9">
            <v>5</v>
          </cell>
          <cell r="Q9">
            <v>85</v>
          </cell>
          <cell r="R9">
            <v>2.1871</v>
          </cell>
          <cell r="S9">
            <v>185.90350000000001</v>
          </cell>
          <cell r="T9">
            <v>1.8974000000000002</v>
          </cell>
          <cell r="U9">
            <v>352.73330090000007</v>
          </cell>
        </row>
        <row r="10">
          <cell r="A10" t="str">
            <v>APR</v>
          </cell>
          <cell r="B10" t="str">
            <v xml:space="preserve">6100003 กระดาษ A4 70 แกรม x 400 แผ่น </v>
          </cell>
          <cell r="C10" t="str">
            <v>RM</v>
          </cell>
          <cell r="D10">
            <v>6</v>
          </cell>
          <cell r="F10">
            <v>5</v>
          </cell>
          <cell r="I10">
            <v>20</v>
          </cell>
          <cell r="J10">
            <v>4</v>
          </cell>
          <cell r="M10">
            <v>1</v>
          </cell>
          <cell r="N10">
            <v>10</v>
          </cell>
          <cell r="O10">
            <v>5</v>
          </cell>
          <cell r="Q10">
            <v>51</v>
          </cell>
          <cell r="R10">
            <v>2.1871</v>
          </cell>
          <cell r="S10">
            <v>111.5421</v>
          </cell>
          <cell r="T10">
            <v>1.8974000000000002</v>
          </cell>
          <cell r="U10">
            <v>211.63998054000004</v>
          </cell>
        </row>
        <row r="11">
          <cell r="A11" t="str">
            <v>MAY</v>
          </cell>
          <cell r="B11" t="str">
            <v xml:space="preserve">6100003 กระดาษ A4 70 แกรม x 400 แผ่น </v>
          </cell>
          <cell r="C11" t="str">
            <v>RM</v>
          </cell>
          <cell r="D11">
            <v>29</v>
          </cell>
          <cell r="E11">
            <v>4</v>
          </cell>
          <cell r="F11">
            <v>6</v>
          </cell>
          <cell r="J11">
            <v>8</v>
          </cell>
          <cell r="L11">
            <v>8</v>
          </cell>
          <cell r="M11">
            <v>3</v>
          </cell>
          <cell r="N11">
            <v>20</v>
          </cell>
          <cell r="O11">
            <v>12</v>
          </cell>
          <cell r="P11">
            <v>5</v>
          </cell>
          <cell r="Q11">
            <v>95</v>
          </cell>
          <cell r="R11">
            <v>2.1871</v>
          </cell>
          <cell r="S11">
            <v>207.77450000000002</v>
          </cell>
          <cell r="T11">
            <v>1.8974000000000002</v>
          </cell>
          <cell r="U11">
            <v>394.23133630000007</v>
          </cell>
        </row>
        <row r="12">
          <cell r="A12" t="str">
            <v>JUN</v>
          </cell>
          <cell r="B12" t="str">
            <v xml:space="preserve">6100003 กระดาษ A4 70 แกรม x 400 แผ่น </v>
          </cell>
          <cell r="C12" t="str">
            <v>RM</v>
          </cell>
          <cell r="D12">
            <v>18</v>
          </cell>
          <cell r="E12">
            <v>4</v>
          </cell>
          <cell r="F12">
            <v>2</v>
          </cell>
          <cell r="I12">
            <v>20</v>
          </cell>
          <cell r="J12">
            <v>12</v>
          </cell>
          <cell r="N12">
            <v>10</v>
          </cell>
          <cell r="O12">
            <v>11</v>
          </cell>
          <cell r="P12">
            <v>5</v>
          </cell>
          <cell r="Q12">
            <v>82</v>
          </cell>
          <cell r="R12">
            <v>2.1871</v>
          </cell>
          <cell r="S12">
            <v>179.34219999999999</v>
          </cell>
          <cell r="T12">
            <v>1.8974000000000002</v>
          </cell>
          <cell r="U12">
            <v>340.28389028000004</v>
          </cell>
        </row>
        <row r="13">
          <cell r="A13" t="str">
            <v>JUL</v>
          </cell>
          <cell r="B13" t="str">
            <v xml:space="preserve">6100003 กระดาษ A4 70 แกรม x 400 แผ่น </v>
          </cell>
          <cell r="C13" t="str">
            <v>RM</v>
          </cell>
          <cell r="D13">
            <v>18</v>
          </cell>
          <cell r="F13">
            <v>7</v>
          </cell>
          <cell r="J13">
            <v>5</v>
          </cell>
          <cell r="L13">
            <v>5</v>
          </cell>
          <cell r="N13">
            <v>10</v>
          </cell>
          <cell r="O13">
            <v>3</v>
          </cell>
          <cell r="Q13">
            <v>48</v>
          </cell>
          <cell r="R13">
            <v>2.1871</v>
          </cell>
          <cell r="S13">
            <v>104.9808</v>
          </cell>
          <cell r="T13">
            <v>1.8974000000000002</v>
          </cell>
          <cell r="U13">
            <v>199.19056992000003</v>
          </cell>
        </row>
        <row r="14">
          <cell r="A14" t="str">
            <v>AUG</v>
          </cell>
          <cell r="B14" t="str">
            <v xml:space="preserve">6100003 กระดาษ A4 70 แกรม x 400 แผ่น </v>
          </cell>
          <cell r="C14" t="str">
            <v>RM</v>
          </cell>
          <cell r="D14">
            <v>23</v>
          </cell>
          <cell r="F14">
            <v>7</v>
          </cell>
          <cell r="H14">
            <v>2</v>
          </cell>
          <cell r="J14">
            <v>13</v>
          </cell>
          <cell r="M14">
            <v>3</v>
          </cell>
          <cell r="N14">
            <v>20</v>
          </cell>
          <cell r="O14">
            <v>6</v>
          </cell>
          <cell r="P14">
            <v>5</v>
          </cell>
          <cell r="Q14">
            <v>79</v>
          </cell>
          <cell r="R14">
            <v>2.1871</v>
          </cell>
          <cell r="S14">
            <v>172.7809</v>
          </cell>
          <cell r="T14">
            <v>1.8974000000000002</v>
          </cell>
          <cell r="U14">
            <v>327.83447966000006</v>
          </cell>
        </row>
        <row r="15">
          <cell r="A15" t="str">
            <v>SEP</v>
          </cell>
          <cell r="B15" t="str">
            <v xml:space="preserve">6100003 กระดาษ A4 70 แกรม x 400 แผ่น </v>
          </cell>
          <cell r="C15" t="str">
            <v>RM</v>
          </cell>
          <cell r="D15">
            <v>29</v>
          </cell>
          <cell r="E15">
            <v>5</v>
          </cell>
          <cell r="I15">
            <v>20</v>
          </cell>
          <cell r="J15">
            <v>10</v>
          </cell>
          <cell r="L15">
            <v>3</v>
          </cell>
          <cell r="M15">
            <v>3</v>
          </cell>
          <cell r="N15">
            <v>30</v>
          </cell>
          <cell r="O15">
            <v>10</v>
          </cell>
          <cell r="P15">
            <v>10</v>
          </cell>
          <cell r="Q15">
            <v>120</v>
          </cell>
          <cell r="R15">
            <v>2.1871</v>
          </cell>
          <cell r="S15">
            <v>262.452</v>
          </cell>
          <cell r="T15">
            <v>1.8974000000000002</v>
          </cell>
          <cell r="U15">
            <v>497.97642480000007</v>
          </cell>
        </row>
        <row r="16">
          <cell r="A16" t="str">
            <v>OCT</v>
          </cell>
          <cell r="B16" t="str">
            <v xml:space="preserve">6100003 กระดาษ A4 70 แกรม x 400 แผ่น </v>
          </cell>
          <cell r="C16" t="str">
            <v>RM</v>
          </cell>
          <cell r="D16">
            <v>40</v>
          </cell>
          <cell r="E16">
            <v>4</v>
          </cell>
          <cell r="F16">
            <v>6</v>
          </cell>
          <cell r="J16">
            <v>12</v>
          </cell>
          <cell r="N16">
            <v>20</v>
          </cell>
          <cell r="P16">
            <v>10</v>
          </cell>
          <cell r="Q16">
            <v>92</v>
          </cell>
          <cell r="R16">
            <v>2.1871</v>
          </cell>
          <cell r="S16">
            <v>201.2132</v>
          </cell>
          <cell r="T16">
            <v>1.8974000000000002</v>
          </cell>
          <cell r="U16">
            <v>381.78192568000003</v>
          </cell>
        </row>
        <row r="17">
          <cell r="A17" t="str">
            <v>NOV</v>
          </cell>
          <cell r="B17" t="str">
            <v xml:space="preserve">6100003 กระดาษ A4 70 แกรม x 400 แผ่น </v>
          </cell>
          <cell r="C17" t="str">
            <v>RM</v>
          </cell>
          <cell r="D17">
            <v>20</v>
          </cell>
          <cell r="F17">
            <v>2</v>
          </cell>
          <cell r="I17">
            <v>20</v>
          </cell>
          <cell r="J17">
            <v>4</v>
          </cell>
          <cell r="L17">
            <v>5</v>
          </cell>
          <cell r="M17">
            <v>3</v>
          </cell>
          <cell r="N17">
            <v>5</v>
          </cell>
          <cell r="O17">
            <v>5</v>
          </cell>
          <cell r="Q17">
            <v>64</v>
          </cell>
          <cell r="R17">
            <v>2.1871</v>
          </cell>
          <cell r="S17">
            <v>139.9744</v>
          </cell>
          <cell r="T17">
            <v>1.8974000000000002</v>
          </cell>
          <cell r="U17">
            <v>265.58742656000004</v>
          </cell>
        </row>
        <row r="18">
          <cell r="A18" t="str">
            <v>DEC</v>
          </cell>
          <cell r="B18" t="str">
            <v xml:space="preserve">6100003 กระดาษ A4 70 แกรม x 400 แผ่น </v>
          </cell>
          <cell r="C18" t="str">
            <v>RM</v>
          </cell>
          <cell r="D18">
            <v>22</v>
          </cell>
          <cell r="F18">
            <v>7</v>
          </cell>
          <cell r="J18">
            <v>17</v>
          </cell>
          <cell r="M18">
            <v>3</v>
          </cell>
          <cell r="N18">
            <v>5</v>
          </cell>
          <cell r="O18">
            <v>6</v>
          </cell>
          <cell r="P18">
            <v>5</v>
          </cell>
          <cell r="Q18">
            <v>65</v>
          </cell>
          <cell r="R18">
            <v>2.1871</v>
          </cell>
          <cell r="S18">
            <v>142.16149999999999</v>
          </cell>
          <cell r="T18">
            <v>1.8974000000000002</v>
          </cell>
          <cell r="U18">
            <v>269.73723010000003</v>
          </cell>
        </row>
        <row r="19">
          <cell r="B19" t="str">
            <v>รวมกระดาษ</v>
          </cell>
          <cell r="D19">
            <v>291</v>
          </cell>
          <cell r="E19">
            <v>22</v>
          </cell>
          <cell r="F19">
            <v>54</v>
          </cell>
          <cell r="G19">
            <v>0</v>
          </cell>
          <cell r="H19">
            <v>4</v>
          </cell>
          <cell r="I19">
            <v>100</v>
          </cell>
          <cell r="J19">
            <v>110</v>
          </cell>
          <cell r="K19">
            <v>0</v>
          </cell>
          <cell r="L19">
            <v>30</v>
          </cell>
          <cell r="M19">
            <v>22</v>
          </cell>
          <cell r="N19">
            <v>185</v>
          </cell>
          <cell r="O19">
            <v>89</v>
          </cell>
          <cell r="P19">
            <v>50</v>
          </cell>
          <cell r="Q19">
            <v>957</v>
          </cell>
          <cell r="R19">
            <v>2.1871</v>
          </cell>
          <cell r="S19">
            <v>2093.0547000000001</v>
          </cell>
          <cell r="T19">
            <v>1.8974000000000002</v>
          </cell>
          <cell r="U19">
            <v>3971.3619877800006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ุลาคม 65"/>
      <sheetName val="พฤศจิกายน 65"/>
      <sheetName val="ธันวาคม 65"/>
      <sheetName val="มกราคม 66"/>
      <sheetName val="กุมภาพันธ์ 66  "/>
      <sheetName val="มีนาคม 66"/>
      <sheetName val="เมษายน 66"/>
      <sheetName val="พฤษภาคม 66"/>
      <sheetName val="มิถุนายน 66"/>
      <sheetName val="กรกฏาคม 66"/>
      <sheetName val="สิงหาคม 66"/>
      <sheetName val="กันยายน 66 "/>
      <sheetName val="ตุลาคม 66"/>
      <sheetName val="พฤศจิกายน 66"/>
      <sheetName val="ธันวาคม 66"/>
      <sheetName val="น้ำมัน-ดีเซล"/>
      <sheetName val="น้ำมัน-แก๊สโซฮฮอล์ 91"/>
      <sheetName val="มกราคม 67"/>
      <sheetName val="กุมภาพันธ์ 67 "/>
      <sheetName val="มีนาคม 67"/>
      <sheetName val="เมษายน 67"/>
      <sheetName val="พฤษภาคม 67"/>
      <sheetName val="มิถุนายน 67 "/>
      <sheetName val="กรกฏาคม 67 "/>
      <sheetName val="สิงหาคม 67 "/>
      <sheetName val="กันยายน 67"/>
      <sheetName val="ตุลาคม 67"/>
      <sheetName val="พฤศจิกายน 67"/>
      <sheetName val="ธันวาคม 6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C5">
            <v>399.23300000000006</v>
          </cell>
          <cell r="G5">
            <v>270.798</v>
          </cell>
        </row>
        <row r="6">
          <cell r="C6">
            <v>115.48699999999999</v>
          </cell>
          <cell r="G6">
            <v>262.99599999999998</v>
          </cell>
        </row>
        <row r="7">
          <cell r="C7">
            <v>242.51400000000001</v>
          </cell>
          <cell r="G7">
            <v>237.411</v>
          </cell>
        </row>
        <row r="8">
          <cell r="C8">
            <v>558.95699999999999</v>
          </cell>
          <cell r="G8">
            <v>420.363</v>
          </cell>
        </row>
        <row r="9">
          <cell r="C9">
            <v>112.967</v>
          </cell>
          <cell r="G9">
            <v>165.21899999999999</v>
          </cell>
        </row>
        <row r="10">
          <cell r="C10">
            <v>245.21000000000004</v>
          </cell>
          <cell r="G10">
            <v>151.80799999999999</v>
          </cell>
        </row>
        <row r="11">
          <cell r="C11">
            <v>45.317</v>
          </cell>
          <cell r="G11">
            <v>120.789</v>
          </cell>
        </row>
        <row r="12">
          <cell r="C12">
            <v>261.50100000000003</v>
          </cell>
          <cell r="G12">
            <v>273.73899999999998</v>
          </cell>
        </row>
        <row r="13">
          <cell r="C13">
            <v>269.553</v>
          </cell>
          <cell r="G13">
            <v>216.02100000000002</v>
          </cell>
        </row>
        <row r="14">
          <cell r="C14">
            <v>147.73099999999999</v>
          </cell>
          <cell r="G14">
            <v>204.203</v>
          </cell>
        </row>
        <row r="15">
          <cell r="C15">
            <v>219.74099999999999</v>
          </cell>
          <cell r="G15">
            <v>150.57900000000001</v>
          </cell>
        </row>
        <row r="16">
          <cell r="C16">
            <v>158.19499999999999</v>
          </cell>
          <cell r="G16">
            <v>79.256999999999991</v>
          </cell>
        </row>
      </sheetData>
      <sheetData sheetId="16">
        <row r="5">
          <cell r="C5">
            <v>86.980999999999995</v>
          </cell>
          <cell r="G5">
            <v>80.751000000000005</v>
          </cell>
        </row>
        <row r="6">
          <cell r="C6">
            <v>74.262</v>
          </cell>
          <cell r="G6">
            <v>70.27</v>
          </cell>
        </row>
        <row r="7">
          <cell r="C7">
            <v>76.509</v>
          </cell>
          <cell r="G7">
            <v>108.70499999999998</v>
          </cell>
        </row>
        <row r="8">
          <cell r="C8">
            <v>129.58199999999999</v>
          </cell>
          <cell r="G8">
            <v>37.234000000000002</v>
          </cell>
        </row>
        <row r="9">
          <cell r="C9">
            <v>123.762</v>
          </cell>
          <cell r="G9">
            <v>49.609000000000002</v>
          </cell>
        </row>
        <row r="10">
          <cell r="C10">
            <v>90.092999999999989</v>
          </cell>
          <cell r="G10">
            <v>68.849999999999994</v>
          </cell>
        </row>
        <row r="11">
          <cell r="C11">
            <v>45.213000000000001</v>
          </cell>
          <cell r="G11">
            <v>76.522999999999996</v>
          </cell>
        </row>
        <row r="12">
          <cell r="C12">
            <v>39.436999999999998</v>
          </cell>
          <cell r="G12">
            <v>73.775999999999996</v>
          </cell>
        </row>
        <row r="13">
          <cell r="C13">
            <v>59.04</v>
          </cell>
          <cell r="G13">
            <v>85.307999999999993</v>
          </cell>
        </row>
        <row r="14">
          <cell r="C14">
            <v>0</v>
          </cell>
          <cell r="G14">
            <v>27.777999999999999</v>
          </cell>
        </row>
        <row r="15">
          <cell r="C15">
            <v>0</v>
          </cell>
          <cell r="G15">
            <v>69.481999999999999</v>
          </cell>
        </row>
        <row r="16">
          <cell r="C16">
            <v>44.118000000000002</v>
          </cell>
          <cell r="G16">
            <v>52.631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ไฟฟ้า"/>
    </sheetNames>
    <sheetDataSet>
      <sheetData sheetId="0">
        <row r="5">
          <cell r="C5">
            <v>22995.67</v>
          </cell>
          <cell r="F5">
            <v>1986</v>
          </cell>
          <cell r="S5">
            <v>39391.65</v>
          </cell>
        </row>
        <row r="6">
          <cell r="C6">
            <v>24973.33</v>
          </cell>
          <cell r="F6">
            <v>2232</v>
          </cell>
          <cell r="S6">
            <v>35938.89</v>
          </cell>
        </row>
        <row r="7">
          <cell r="C7">
            <v>21515.439999999999</v>
          </cell>
          <cell r="F7">
            <v>2370</v>
          </cell>
          <cell r="S7">
            <v>29944.11</v>
          </cell>
        </row>
        <row r="8">
          <cell r="C8">
            <v>18139.2</v>
          </cell>
          <cell r="F8">
            <v>2298</v>
          </cell>
          <cell r="S8">
            <v>20563.849999999999</v>
          </cell>
        </row>
        <row r="9">
          <cell r="C9">
            <v>19545.260000000002</v>
          </cell>
          <cell r="F9">
            <v>2544</v>
          </cell>
          <cell r="S9">
            <v>22090.989999999998</v>
          </cell>
        </row>
        <row r="10">
          <cell r="C10">
            <v>23148.059999999998</v>
          </cell>
          <cell r="F10">
            <v>2520</v>
          </cell>
          <cell r="S10">
            <v>30319.629999999997</v>
          </cell>
        </row>
        <row r="11">
          <cell r="C11">
            <v>32274.47</v>
          </cell>
          <cell r="F11">
            <v>2064</v>
          </cell>
          <cell r="S11">
            <v>40438.86</v>
          </cell>
        </row>
        <row r="12">
          <cell r="C12">
            <v>37703.979999999996</v>
          </cell>
          <cell r="F12">
            <v>2400</v>
          </cell>
          <cell r="S12">
            <v>41625.300000000003</v>
          </cell>
        </row>
        <row r="13">
          <cell r="C13">
            <v>35549.93</v>
          </cell>
          <cell r="F13">
            <v>2358</v>
          </cell>
          <cell r="S13">
            <v>36665.379999999997</v>
          </cell>
        </row>
        <row r="14">
          <cell r="C14">
            <v>37743.19</v>
          </cell>
          <cell r="F14">
            <v>2424</v>
          </cell>
          <cell r="S14">
            <v>31773.3</v>
          </cell>
        </row>
        <row r="15">
          <cell r="C15">
            <v>29778.03</v>
          </cell>
          <cell r="F15">
            <v>2754</v>
          </cell>
          <cell r="S15">
            <v>25409.879999999997</v>
          </cell>
        </row>
        <row r="16">
          <cell r="C16">
            <v>31141.48</v>
          </cell>
          <cell r="F16">
            <v>2016</v>
          </cell>
          <cell r="S16">
            <v>21915.57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นิดกระดาษะ สนอ.66"/>
      <sheetName val="กระดาษ"/>
      <sheetName val="ชนิดกระดาษะ สนอ.67"/>
    </sheetNames>
    <sheetDataSet>
      <sheetData sheetId="0"/>
      <sheetData sheetId="1">
        <row r="5">
          <cell r="C5">
            <v>265</v>
          </cell>
          <cell r="H5">
            <v>360</v>
          </cell>
        </row>
        <row r="6">
          <cell r="C6">
            <v>867.5</v>
          </cell>
          <cell r="H6">
            <v>605</v>
          </cell>
        </row>
        <row r="7">
          <cell r="C7">
            <v>220</v>
          </cell>
          <cell r="H7">
            <v>475</v>
          </cell>
        </row>
        <row r="8">
          <cell r="C8">
            <v>975</v>
          </cell>
          <cell r="H8">
            <v>862.5</v>
          </cell>
        </row>
        <row r="9">
          <cell r="C9">
            <v>387.5</v>
          </cell>
          <cell r="H9">
            <v>487.5</v>
          </cell>
        </row>
        <row r="10">
          <cell r="C10">
            <v>512.5</v>
          </cell>
          <cell r="H10">
            <v>527.5</v>
          </cell>
        </row>
        <row r="11">
          <cell r="C11">
            <v>280</v>
          </cell>
          <cell r="H11">
            <v>587.5</v>
          </cell>
        </row>
        <row r="12">
          <cell r="C12">
            <v>347.5</v>
          </cell>
          <cell r="H12">
            <v>250</v>
          </cell>
        </row>
        <row r="13">
          <cell r="C13">
            <v>0</v>
          </cell>
          <cell r="H13">
            <v>507.5</v>
          </cell>
        </row>
        <row r="14">
          <cell r="C14">
            <v>387.5</v>
          </cell>
          <cell r="H14">
            <v>395</v>
          </cell>
        </row>
        <row r="15">
          <cell r="C15">
            <v>482.5</v>
          </cell>
          <cell r="H15">
            <v>527.5</v>
          </cell>
        </row>
        <row r="16">
          <cell r="C16">
            <v>280</v>
          </cell>
          <cell r="H16">
            <v>530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้ำ"/>
    </sheetNames>
    <sheetDataSet>
      <sheetData sheetId="0">
        <row r="5">
          <cell r="C5">
            <v>431</v>
          </cell>
          <cell r="M5">
            <v>130</v>
          </cell>
        </row>
        <row r="6">
          <cell r="C6">
            <v>444</v>
          </cell>
          <cell r="M6">
            <v>439</v>
          </cell>
        </row>
        <row r="7">
          <cell r="C7">
            <v>585</v>
          </cell>
          <cell r="M7">
            <v>296</v>
          </cell>
        </row>
        <row r="8">
          <cell r="C8">
            <v>430</v>
          </cell>
          <cell r="M8">
            <v>590.1</v>
          </cell>
        </row>
        <row r="9">
          <cell r="C9">
            <v>380</v>
          </cell>
          <cell r="M9">
            <v>607</v>
          </cell>
        </row>
        <row r="10">
          <cell r="C10">
            <v>214</v>
          </cell>
          <cell r="M10">
            <v>529</v>
          </cell>
        </row>
        <row r="11">
          <cell r="C11">
            <v>156</v>
          </cell>
          <cell r="M11">
            <v>550</v>
          </cell>
        </row>
        <row r="12">
          <cell r="C12">
            <v>278</v>
          </cell>
          <cell r="M12">
            <v>499</v>
          </cell>
        </row>
        <row r="13">
          <cell r="C13">
            <v>392</v>
          </cell>
          <cell r="M13">
            <v>441</v>
          </cell>
        </row>
        <row r="14">
          <cell r="C14">
            <v>515</v>
          </cell>
          <cell r="M14">
            <v>480</v>
          </cell>
        </row>
        <row r="15">
          <cell r="C15">
            <v>355</v>
          </cell>
          <cell r="M15">
            <v>489</v>
          </cell>
        </row>
        <row r="16">
          <cell r="C16">
            <v>301</v>
          </cell>
          <cell r="M16">
            <v>567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การคำนวณ ปีฐาน"/>
      <sheetName val="CH4จากseptic tank"/>
      <sheetName val="CH4จากบ่อบำบัดไม่เติมอากาศ "/>
      <sheetName val="EF TGO AR5"/>
    </sheetNames>
    <sheetDataSet>
      <sheetData sheetId="0">
        <row r="17"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tabSelected="1" view="pageBreakPreview" zoomScaleNormal="40" zoomScaleSheetLayoutView="100" workbookViewId="0">
      <pane xSplit="11316" ySplit="3216" topLeftCell="P7" activePane="bottomRight"/>
      <selection activeCell="E81" sqref="E81"/>
      <selection pane="topRight" activeCell="R60" sqref="R60"/>
      <selection pane="bottomLeft" activeCell="A4" sqref="A4"/>
      <selection pane="bottomRight" activeCell="Q6" sqref="Q6"/>
    </sheetView>
  </sheetViews>
  <sheetFormatPr defaultColWidth="9" defaultRowHeight="30" customHeight="1"/>
  <cols>
    <col min="1" max="1" width="10.69921875" style="91" customWidth="1"/>
    <col min="2" max="2" width="10.5" style="92" customWidth="1"/>
    <col min="3" max="3" width="40.69921875" style="93" customWidth="1"/>
    <col min="4" max="4" width="11.59765625" style="93" customWidth="1"/>
    <col min="5" max="5" width="16.69921875" style="93" customWidth="1"/>
    <col min="6" max="6" width="11.69921875" style="93" customWidth="1"/>
    <col min="7" max="7" width="11.59765625" style="94" customWidth="1"/>
    <col min="8" max="10" width="10.09765625" style="93" bestFit="1" customWidth="1"/>
    <col min="11" max="11" width="10.09765625" style="95" bestFit="1" customWidth="1"/>
    <col min="12" max="14" width="10.09765625" style="93" bestFit="1" customWidth="1"/>
    <col min="15" max="15" width="9.8984375" style="93" customWidth="1"/>
    <col min="16" max="16" width="11.09765625" style="93" bestFit="1" customWidth="1"/>
    <col min="17" max="17" width="10.09765625" style="93" bestFit="1" customWidth="1"/>
    <col min="18" max="30" width="10.09765625" style="93" customWidth="1"/>
    <col min="31" max="31" width="11.296875" style="93" customWidth="1"/>
    <col min="32" max="32" width="9" style="93"/>
    <col min="33" max="33" width="50.796875" style="94" customWidth="1"/>
    <col min="34" max="44" width="14.09765625" style="94" customWidth="1"/>
    <col min="45" max="45" width="14.09765625" style="93" customWidth="1"/>
    <col min="46" max="47" width="14.09765625" style="94" customWidth="1"/>
    <col min="48" max="16384" width="9" style="93"/>
  </cols>
  <sheetData>
    <row r="1" spans="1:31" ht="30" customHeight="1">
      <c r="AD1" s="93" t="s">
        <v>82</v>
      </c>
    </row>
    <row r="2" spans="1:31" ht="24.6">
      <c r="A2" s="226" t="s">
        <v>81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8"/>
    </row>
    <row r="3" spans="1:31" s="92" customFormat="1" ht="23.4">
      <c r="A3" s="229" t="s">
        <v>0</v>
      </c>
      <c r="B3" s="256" t="s">
        <v>17</v>
      </c>
      <c r="C3" s="257"/>
      <c r="D3" s="229" t="s">
        <v>2</v>
      </c>
      <c r="E3" s="229" t="s">
        <v>3</v>
      </c>
      <c r="F3" s="231" t="s">
        <v>80</v>
      </c>
      <c r="G3" s="232" t="s">
        <v>252</v>
      </c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4"/>
    </row>
    <row r="4" spans="1:31" s="92" customFormat="1" ht="23.4">
      <c r="A4" s="229"/>
      <c r="B4" s="258"/>
      <c r="C4" s="259"/>
      <c r="D4" s="229"/>
      <c r="E4" s="229"/>
      <c r="F4" s="231"/>
      <c r="G4" s="230" t="s">
        <v>26</v>
      </c>
      <c r="H4" s="230"/>
      <c r="I4" s="230" t="s">
        <v>22</v>
      </c>
      <c r="J4" s="230"/>
      <c r="K4" s="230" t="s">
        <v>27</v>
      </c>
      <c r="L4" s="230"/>
      <c r="M4" s="224" t="s">
        <v>18</v>
      </c>
      <c r="N4" s="225"/>
      <c r="O4" s="224" t="s">
        <v>19</v>
      </c>
      <c r="P4" s="225"/>
      <c r="Q4" s="224" t="s">
        <v>20</v>
      </c>
      <c r="R4" s="225"/>
      <c r="S4" s="224" t="s">
        <v>21</v>
      </c>
      <c r="T4" s="225"/>
      <c r="U4" s="224" t="s">
        <v>66</v>
      </c>
      <c r="V4" s="225"/>
      <c r="W4" s="224" t="s">
        <v>67</v>
      </c>
      <c r="X4" s="225"/>
      <c r="Y4" s="224" t="s">
        <v>23</v>
      </c>
      <c r="Z4" s="225"/>
      <c r="AA4" s="224" t="s">
        <v>24</v>
      </c>
      <c r="AB4" s="225"/>
      <c r="AC4" s="224" t="s">
        <v>25</v>
      </c>
      <c r="AD4" s="225"/>
      <c r="AE4" s="235" t="s">
        <v>28</v>
      </c>
    </row>
    <row r="5" spans="1:31" s="92" customFormat="1" ht="45.6" customHeight="1">
      <c r="A5" s="229"/>
      <c r="B5" s="260"/>
      <c r="C5" s="261"/>
      <c r="D5" s="229"/>
      <c r="E5" s="229"/>
      <c r="F5" s="231"/>
      <c r="G5" s="123" t="s">
        <v>1</v>
      </c>
      <c r="H5" s="123" t="s">
        <v>12</v>
      </c>
      <c r="I5" s="123" t="s">
        <v>1</v>
      </c>
      <c r="J5" s="123" t="s">
        <v>12</v>
      </c>
      <c r="K5" s="123" t="s">
        <v>1</v>
      </c>
      <c r="L5" s="123" t="s">
        <v>12</v>
      </c>
      <c r="M5" s="123" t="s">
        <v>1</v>
      </c>
      <c r="N5" s="123" t="s">
        <v>12</v>
      </c>
      <c r="O5" s="123" t="s">
        <v>1</v>
      </c>
      <c r="P5" s="123" t="s">
        <v>12</v>
      </c>
      <c r="Q5" s="123" t="s">
        <v>1</v>
      </c>
      <c r="R5" s="123" t="s">
        <v>12</v>
      </c>
      <c r="S5" s="123" t="s">
        <v>1</v>
      </c>
      <c r="T5" s="123" t="s">
        <v>12</v>
      </c>
      <c r="U5" s="123" t="s">
        <v>1</v>
      </c>
      <c r="V5" s="123" t="s">
        <v>12</v>
      </c>
      <c r="W5" s="123" t="s">
        <v>1</v>
      </c>
      <c r="X5" s="123" t="s">
        <v>12</v>
      </c>
      <c r="Y5" s="123" t="s">
        <v>1</v>
      </c>
      <c r="Z5" s="123" t="s">
        <v>12</v>
      </c>
      <c r="AA5" s="123" t="s">
        <v>1</v>
      </c>
      <c r="AB5" s="123" t="s">
        <v>12</v>
      </c>
      <c r="AC5" s="123" t="s">
        <v>1</v>
      </c>
      <c r="AD5" s="123" t="s">
        <v>12</v>
      </c>
      <c r="AE5" s="236"/>
    </row>
    <row r="6" spans="1:31" ht="24.6">
      <c r="A6" s="229" t="s">
        <v>97</v>
      </c>
      <c r="B6" s="244" t="s">
        <v>32</v>
      </c>
      <c r="C6" s="245"/>
      <c r="D6" s="97"/>
      <c r="E6" s="97"/>
      <c r="F6" s="97"/>
      <c r="G6" s="97"/>
      <c r="H6" s="98"/>
      <c r="I6" s="99"/>
      <c r="J6" s="99"/>
      <c r="K6" s="100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</row>
    <row r="7" spans="1:31" ht="24.6">
      <c r="A7" s="229"/>
      <c r="B7" s="244" t="s">
        <v>33</v>
      </c>
      <c r="C7" s="245"/>
      <c r="D7" s="97"/>
      <c r="E7" s="97"/>
      <c r="F7" s="97"/>
      <c r="G7" s="97"/>
      <c r="H7" s="98"/>
      <c r="I7" s="99"/>
      <c r="J7" s="99"/>
      <c r="K7" s="100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</row>
    <row r="8" spans="1:31" ht="24.6">
      <c r="A8" s="229"/>
      <c r="B8" s="246" t="s">
        <v>34</v>
      </c>
      <c r="C8" s="247"/>
      <c r="D8" s="101">
        <v>2.7078000000000002</v>
      </c>
      <c r="E8" s="204"/>
      <c r="F8" s="97" t="s">
        <v>5</v>
      </c>
      <c r="G8" s="97"/>
      <c r="H8" s="102">
        <f>G8*D8</f>
        <v>0</v>
      </c>
      <c r="I8" s="97"/>
      <c r="J8" s="102">
        <f>I8*D8</f>
        <v>0</v>
      </c>
      <c r="K8" s="97"/>
      <c r="L8" s="102">
        <f>K8*D8</f>
        <v>0</v>
      </c>
      <c r="M8" s="97"/>
      <c r="N8" s="102">
        <f>M8*D8</f>
        <v>0</v>
      </c>
      <c r="O8" s="97"/>
      <c r="P8" s="102">
        <f>O8*D8</f>
        <v>0</v>
      </c>
      <c r="Q8" s="97"/>
      <c r="R8" s="102">
        <f>Q8*D8</f>
        <v>0</v>
      </c>
      <c r="S8" s="97"/>
      <c r="T8" s="102">
        <f>S8*D8</f>
        <v>0</v>
      </c>
      <c r="U8" s="97"/>
      <c r="V8" s="102">
        <f>U8*D8</f>
        <v>0</v>
      </c>
      <c r="W8" s="97"/>
      <c r="X8" s="102">
        <f>W8*D8</f>
        <v>0</v>
      </c>
      <c r="Y8" s="97"/>
      <c r="Z8" s="102">
        <f>Y8*D8</f>
        <v>0</v>
      </c>
      <c r="AA8" s="97"/>
      <c r="AB8" s="102">
        <f>AA8*D8</f>
        <v>0</v>
      </c>
      <c r="AC8" s="97"/>
      <c r="AD8" s="102">
        <f>AC8*D8</f>
        <v>0</v>
      </c>
      <c r="AE8" s="203">
        <f>H8+J8+L8+N8+P8+R8+T8+V8+X8+Z8+AB8+AD8</f>
        <v>0</v>
      </c>
    </row>
    <row r="9" spans="1:31" ht="24.6">
      <c r="A9" s="229"/>
      <c r="B9" s="246" t="s">
        <v>35</v>
      </c>
      <c r="C9" s="247"/>
      <c r="D9" s="101">
        <v>2.7078000000000002</v>
      </c>
      <c r="E9" s="97" t="s">
        <v>13</v>
      </c>
      <c r="F9" s="97" t="s">
        <v>5</v>
      </c>
      <c r="G9" s="97"/>
      <c r="H9" s="102">
        <f>G9*D9</f>
        <v>0</v>
      </c>
      <c r="I9" s="97"/>
      <c r="J9" s="102">
        <f>I9*D9</f>
        <v>0</v>
      </c>
      <c r="K9" s="97"/>
      <c r="L9" s="102">
        <f>K9*D9</f>
        <v>0</v>
      </c>
      <c r="M9" s="97"/>
      <c r="N9" s="102">
        <f>M9*D9</f>
        <v>0</v>
      </c>
      <c r="O9" s="97"/>
      <c r="P9" s="102">
        <f>O9*D9</f>
        <v>0</v>
      </c>
      <c r="Q9" s="97"/>
      <c r="R9" s="102">
        <f>Q9*D9</f>
        <v>0</v>
      </c>
      <c r="S9" s="97"/>
      <c r="T9" s="102">
        <f>S9*D9</f>
        <v>0</v>
      </c>
      <c r="U9" s="97"/>
      <c r="V9" s="102">
        <f>U9*D9</f>
        <v>0</v>
      </c>
      <c r="W9" s="97"/>
      <c r="X9" s="102">
        <f>W9*D9</f>
        <v>0</v>
      </c>
      <c r="Y9" s="97"/>
      <c r="Z9" s="102">
        <f>Y9*D9</f>
        <v>0</v>
      </c>
      <c r="AA9" s="97"/>
      <c r="AB9" s="102">
        <f>AA9*D9</f>
        <v>0</v>
      </c>
      <c r="AC9" s="97"/>
      <c r="AD9" s="102">
        <f>AC9*D9</f>
        <v>0</v>
      </c>
      <c r="AE9" s="203">
        <f t="shared" ref="AE9:AE24" si="0">H9+J9+L9+N9+P9+R9+T9+V9+X9+Z9+AB9+AD9</f>
        <v>0</v>
      </c>
    </row>
    <row r="10" spans="1:31" ht="24.6">
      <c r="A10" s="229"/>
      <c r="B10" s="244" t="s">
        <v>36</v>
      </c>
      <c r="C10" s="245"/>
      <c r="D10" s="101"/>
      <c r="E10" s="97"/>
      <c r="F10" s="97"/>
      <c r="G10" s="97"/>
      <c r="H10" s="102"/>
      <c r="I10" s="97"/>
      <c r="J10" s="102"/>
      <c r="K10" s="97"/>
      <c r="L10" s="102"/>
      <c r="M10" s="97"/>
      <c r="N10" s="102"/>
      <c r="O10" s="97"/>
      <c r="P10" s="102"/>
      <c r="Q10" s="97"/>
      <c r="R10" s="102"/>
      <c r="S10" s="97"/>
      <c r="T10" s="102"/>
      <c r="U10" s="97"/>
      <c r="V10" s="102"/>
      <c r="W10" s="97"/>
      <c r="X10" s="102"/>
      <c r="Y10" s="97"/>
      <c r="Z10" s="102"/>
      <c r="AA10" s="97"/>
      <c r="AB10" s="102"/>
      <c r="AC10" s="97"/>
      <c r="AD10" s="102"/>
      <c r="AE10" s="203"/>
    </row>
    <row r="11" spans="1:31" ht="24.6">
      <c r="A11" s="229"/>
      <c r="B11" s="244" t="s">
        <v>37</v>
      </c>
      <c r="C11" s="245"/>
      <c r="D11" s="101"/>
      <c r="E11" s="97"/>
      <c r="F11" s="97"/>
      <c r="G11" s="97"/>
      <c r="H11" s="102"/>
      <c r="I11" s="97"/>
      <c r="J11" s="102"/>
      <c r="K11" s="97"/>
      <c r="L11" s="102"/>
      <c r="M11" s="97"/>
      <c r="N11" s="102"/>
      <c r="O11" s="97"/>
      <c r="P11" s="102"/>
      <c r="Q11" s="97"/>
      <c r="R11" s="102"/>
      <c r="S11" s="97"/>
      <c r="T11" s="102"/>
      <c r="U11" s="97"/>
      <c r="V11" s="102"/>
      <c r="W11" s="97"/>
      <c r="X11" s="102"/>
      <c r="Y11" s="97"/>
      <c r="Z11" s="102"/>
      <c r="AA11" s="97"/>
      <c r="AB11" s="102"/>
      <c r="AC11" s="97"/>
      <c r="AD11" s="102"/>
      <c r="AE11" s="203"/>
    </row>
    <row r="12" spans="1:31" ht="24.6">
      <c r="A12" s="229"/>
      <c r="B12" s="246" t="s">
        <v>38</v>
      </c>
      <c r="C12" s="247"/>
      <c r="D12" s="101">
        <v>2.7406000000000001</v>
      </c>
      <c r="E12" s="97" t="s">
        <v>13</v>
      </c>
      <c r="F12" s="97" t="s">
        <v>5</v>
      </c>
      <c r="G12" s="103">
        <f>'[5]น้ำมัน-ดีเซล'!$G$5</f>
        <v>270.798</v>
      </c>
      <c r="H12" s="102">
        <f t="shared" ref="H12:H23" si="1">G12*D12</f>
        <v>742.14899880000007</v>
      </c>
      <c r="I12" s="103">
        <f>'[5]น้ำมัน-ดีเซล'!$G$6</f>
        <v>262.99599999999998</v>
      </c>
      <c r="J12" s="102">
        <f t="shared" ref="J12:J23" si="2">I12*D12</f>
        <v>720.76683760000003</v>
      </c>
      <c r="K12" s="103">
        <f>'[5]น้ำมัน-ดีเซล'!$G$7</f>
        <v>237.411</v>
      </c>
      <c r="L12" s="102">
        <f t="shared" ref="L12:L23" si="3">K12*D12</f>
        <v>650.64858660000004</v>
      </c>
      <c r="M12" s="103">
        <f>'[5]น้ำมัน-ดีเซล'!$G$8</f>
        <v>420.363</v>
      </c>
      <c r="N12" s="102">
        <f t="shared" ref="N12:N23" si="4">M12*D12</f>
        <v>1152.0468378</v>
      </c>
      <c r="O12" s="103">
        <f>'[5]น้ำมัน-ดีเซล'!$G$9</f>
        <v>165.21899999999999</v>
      </c>
      <c r="P12" s="102">
        <f t="shared" ref="P12:P23" si="5">O12*D12</f>
        <v>452.79919139999998</v>
      </c>
      <c r="Q12" s="103">
        <f>'[5]น้ำมัน-ดีเซล'!$G$10</f>
        <v>151.80799999999999</v>
      </c>
      <c r="R12" s="102">
        <f t="shared" ref="R12:R23" si="6">Q12*D12</f>
        <v>416.04500480000002</v>
      </c>
      <c r="S12" s="103">
        <f>'[5]น้ำมัน-ดีเซล'!$G$11</f>
        <v>120.789</v>
      </c>
      <c r="T12" s="102">
        <f t="shared" ref="T12:T23" si="7">S12*D12</f>
        <v>331.03433340000004</v>
      </c>
      <c r="U12" s="103">
        <f>'[5]น้ำมัน-ดีเซล'!$G$12</f>
        <v>273.73899999999998</v>
      </c>
      <c r="V12" s="102">
        <f t="shared" ref="V12:V23" si="8">U12*D12</f>
        <v>750.2091034</v>
      </c>
      <c r="W12" s="103">
        <f>'[5]น้ำมัน-ดีเซล'!$G$13</f>
        <v>216.02100000000002</v>
      </c>
      <c r="X12" s="102">
        <f t="shared" ref="X12:X23" si="9">W12*D12</f>
        <v>592.02715260000002</v>
      </c>
      <c r="Y12" s="103">
        <f>'[5]น้ำมัน-ดีเซล'!$G$14</f>
        <v>204.203</v>
      </c>
      <c r="Z12" s="102">
        <f t="shared" ref="Z12:Z23" si="10">Y12*D12</f>
        <v>559.63874180000005</v>
      </c>
      <c r="AA12" s="103">
        <f>'[5]น้ำมัน-ดีเซล'!$G$15</f>
        <v>150.57900000000001</v>
      </c>
      <c r="AB12" s="102">
        <f t="shared" ref="AB12:AB23" si="11">AA12*D12</f>
        <v>412.67680740000003</v>
      </c>
      <c r="AC12" s="103">
        <f>'[5]น้ำมัน-ดีเซล'!$G$16</f>
        <v>79.256999999999991</v>
      </c>
      <c r="AD12" s="102">
        <f t="shared" ref="AD12:AD23" si="12">AC12*D12</f>
        <v>217.2117342</v>
      </c>
      <c r="AE12" s="203">
        <f t="shared" si="0"/>
        <v>6997.2533297999998</v>
      </c>
    </row>
    <row r="13" spans="1:31" ht="24.6">
      <c r="A13" s="229"/>
      <c r="B13" s="246" t="s">
        <v>61</v>
      </c>
      <c r="C13" s="247"/>
      <c r="D13" s="101">
        <v>2.2393999999999998</v>
      </c>
      <c r="E13" s="97" t="s">
        <v>13</v>
      </c>
      <c r="F13" s="97" t="s">
        <v>5</v>
      </c>
      <c r="G13" s="103">
        <f>'[5]น้ำมัน-แก๊สโซฮฮอล์ 91'!$G$5</f>
        <v>80.751000000000005</v>
      </c>
      <c r="H13" s="102">
        <f t="shared" si="1"/>
        <v>180.8337894</v>
      </c>
      <c r="I13" s="103">
        <f>'[5]น้ำมัน-แก๊สโซฮฮอล์ 91'!$G$6</f>
        <v>70.27</v>
      </c>
      <c r="J13" s="102">
        <f t="shared" si="2"/>
        <v>157.36263799999998</v>
      </c>
      <c r="K13" s="103">
        <f>'[5]น้ำมัน-แก๊สโซฮฮอล์ 91'!$G$7</f>
        <v>108.70499999999998</v>
      </c>
      <c r="L13" s="102">
        <f t="shared" si="3"/>
        <v>243.43397699999994</v>
      </c>
      <c r="M13" s="103">
        <f>'[5]น้ำมัน-แก๊สโซฮฮอล์ 91'!$G$8</f>
        <v>37.234000000000002</v>
      </c>
      <c r="N13" s="102">
        <f t="shared" si="4"/>
        <v>83.3818196</v>
      </c>
      <c r="O13" s="103">
        <f>'[5]น้ำมัน-แก๊สโซฮฮอล์ 91'!$G$9</f>
        <v>49.609000000000002</v>
      </c>
      <c r="P13" s="102">
        <f t="shared" si="5"/>
        <v>111.0943946</v>
      </c>
      <c r="Q13" s="103">
        <f>'[5]น้ำมัน-แก๊สโซฮฮอล์ 91'!$G$10</f>
        <v>68.849999999999994</v>
      </c>
      <c r="R13" s="102">
        <f t="shared" si="6"/>
        <v>154.18268999999998</v>
      </c>
      <c r="S13" s="103">
        <f>'[5]น้ำมัน-แก๊สโซฮฮอล์ 91'!$G$11</f>
        <v>76.522999999999996</v>
      </c>
      <c r="T13" s="102">
        <f t="shared" si="7"/>
        <v>171.36560619999997</v>
      </c>
      <c r="U13" s="103">
        <f>'[5]น้ำมัน-แก๊สโซฮฮอล์ 91'!$G$12</f>
        <v>73.775999999999996</v>
      </c>
      <c r="V13" s="102">
        <f t="shared" si="8"/>
        <v>165.21397439999998</v>
      </c>
      <c r="W13" s="103">
        <f>'[5]น้ำมัน-แก๊สโซฮฮอล์ 91'!$G$13</f>
        <v>85.307999999999993</v>
      </c>
      <c r="X13" s="102">
        <f t="shared" si="9"/>
        <v>191.03873519999996</v>
      </c>
      <c r="Y13" s="103">
        <f>'[5]น้ำมัน-แก๊สโซฮฮอล์ 91'!$G$14</f>
        <v>27.777999999999999</v>
      </c>
      <c r="Z13" s="102">
        <f t="shared" si="10"/>
        <v>62.206053199999992</v>
      </c>
      <c r="AA13" s="103">
        <f>'[5]น้ำมัน-แก๊สโซฮฮอล์ 91'!$G$15</f>
        <v>69.481999999999999</v>
      </c>
      <c r="AB13" s="102">
        <f t="shared" si="11"/>
        <v>155.59799079999999</v>
      </c>
      <c r="AC13" s="103">
        <f>'[5]น้ำมัน-แก๊สโซฮฮอล์ 91'!$G$16</f>
        <v>52.631</v>
      </c>
      <c r="AD13" s="102">
        <f t="shared" si="12"/>
        <v>117.8618614</v>
      </c>
      <c r="AE13" s="203">
        <f t="shared" si="0"/>
        <v>1793.5735297999995</v>
      </c>
    </row>
    <row r="14" spans="1:31" ht="24.6">
      <c r="A14" s="229"/>
      <c r="B14" s="246" t="s">
        <v>39</v>
      </c>
      <c r="C14" s="247"/>
      <c r="D14" s="101">
        <v>2.2393999999999998</v>
      </c>
      <c r="E14" s="97" t="s">
        <v>13</v>
      </c>
      <c r="F14" s="97" t="s">
        <v>5</v>
      </c>
      <c r="G14" s="97"/>
      <c r="H14" s="102">
        <f t="shared" si="1"/>
        <v>0</v>
      </c>
      <c r="I14" s="97"/>
      <c r="J14" s="102">
        <f t="shared" si="2"/>
        <v>0</v>
      </c>
      <c r="K14" s="97"/>
      <c r="L14" s="102">
        <f t="shared" si="3"/>
        <v>0</v>
      </c>
      <c r="M14" s="97"/>
      <c r="N14" s="102">
        <f t="shared" si="4"/>
        <v>0</v>
      </c>
      <c r="O14" s="97"/>
      <c r="P14" s="102">
        <f t="shared" si="5"/>
        <v>0</v>
      </c>
      <c r="Q14" s="97"/>
      <c r="R14" s="102">
        <f t="shared" si="6"/>
        <v>0</v>
      </c>
      <c r="S14" s="97"/>
      <c r="T14" s="102">
        <f t="shared" si="7"/>
        <v>0</v>
      </c>
      <c r="U14" s="97"/>
      <c r="V14" s="102">
        <f t="shared" si="8"/>
        <v>0</v>
      </c>
      <c r="W14" s="97"/>
      <c r="X14" s="102">
        <f t="shared" si="9"/>
        <v>0</v>
      </c>
      <c r="Y14" s="97"/>
      <c r="Z14" s="102">
        <f t="shared" si="10"/>
        <v>0</v>
      </c>
      <c r="AA14" s="97"/>
      <c r="AB14" s="102">
        <f t="shared" si="11"/>
        <v>0</v>
      </c>
      <c r="AC14" s="97"/>
      <c r="AD14" s="102">
        <f t="shared" si="12"/>
        <v>0</v>
      </c>
      <c r="AE14" s="203">
        <f t="shared" si="0"/>
        <v>0</v>
      </c>
    </row>
    <row r="15" spans="1:31" ht="24.6">
      <c r="A15" s="229"/>
      <c r="B15" s="244" t="s">
        <v>59</v>
      </c>
      <c r="C15" s="245"/>
      <c r="D15" s="101">
        <v>1</v>
      </c>
      <c r="E15" s="97" t="s">
        <v>60</v>
      </c>
      <c r="F15" s="97" t="s">
        <v>10</v>
      </c>
      <c r="G15" s="97"/>
      <c r="H15" s="102">
        <f t="shared" si="1"/>
        <v>0</v>
      </c>
      <c r="I15" s="97"/>
      <c r="J15" s="102">
        <f t="shared" si="2"/>
        <v>0</v>
      </c>
      <c r="K15" s="97"/>
      <c r="L15" s="102">
        <f t="shared" si="3"/>
        <v>0</v>
      </c>
      <c r="M15" s="97"/>
      <c r="N15" s="102">
        <f t="shared" si="4"/>
        <v>0</v>
      </c>
      <c r="O15" s="97"/>
      <c r="P15" s="102">
        <f t="shared" si="5"/>
        <v>0</v>
      </c>
      <c r="Q15" s="97"/>
      <c r="R15" s="102">
        <f t="shared" si="6"/>
        <v>0</v>
      </c>
      <c r="S15" s="97"/>
      <c r="T15" s="102">
        <f t="shared" si="7"/>
        <v>0</v>
      </c>
      <c r="U15" s="97"/>
      <c r="V15" s="102">
        <f t="shared" si="8"/>
        <v>0</v>
      </c>
      <c r="W15" s="97"/>
      <c r="X15" s="102">
        <f t="shared" si="9"/>
        <v>0</v>
      </c>
      <c r="Y15" s="97"/>
      <c r="Z15" s="102">
        <f t="shared" si="10"/>
        <v>0</v>
      </c>
      <c r="AA15" s="97"/>
      <c r="AB15" s="102">
        <f t="shared" si="11"/>
        <v>0</v>
      </c>
      <c r="AC15" s="97"/>
      <c r="AD15" s="102">
        <f t="shared" si="12"/>
        <v>0</v>
      </c>
      <c r="AE15" s="203">
        <f t="shared" si="0"/>
        <v>0</v>
      </c>
    </row>
    <row r="16" spans="1:31" ht="24.6">
      <c r="A16" s="229"/>
      <c r="B16" s="240" t="s">
        <v>57</v>
      </c>
      <c r="C16" s="241"/>
      <c r="D16" s="104">
        <v>28</v>
      </c>
      <c r="E16" s="97" t="s">
        <v>45</v>
      </c>
      <c r="F16" s="97" t="s">
        <v>41</v>
      </c>
      <c r="G16" s="107"/>
      <c r="H16" s="102">
        <f t="shared" si="1"/>
        <v>0</v>
      </c>
      <c r="I16" s="202"/>
      <c r="J16" s="102">
        <f t="shared" si="2"/>
        <v>0</v>
      </c>
      <c r="K16" s="202"/>
      <c r="L16" s="102">
        <f t="shared" si="3"/>
        <v>0</v>
      </c>
      <c r="M16" s="202"/>
      <c r="N16" s="102">
        <f t="shared" si="4"/>
        <v>0</v>
      </c>
      <c r="O16" s="202"/>
      <c r="P16" s="102">
        <f t="shared" si="5"/>
        <v>0</v>
      </c>
      <c r="Q16" s="202"/>
      <c r="R16" s="102">
        <f t="shared" si="6"/>
        <v>0</v>
      </c>
      <c r="S16" s="202"/>
      <c r="T16" s="102">
        <f t="shared" si="7"/>
        <v>0</v>
      </c>
      <c r="U16" s="202"/>
      <c r="V16" s="102">
        <f t="shared" si="8"/>
        <v>0</v>
      </c>
      <c r="W16" s="202"/>
      <c r="X16" s="102">
        <f t="shared" si="9"/>
        <v>0</v>
      </c>
      <c r="Y16" s="202"/>
      <c r="Z16" s="102">
        <f t="shared" si="10"/>
        <v>0</v>
      </c>
      <c r="AA16" s="202"/>
      <c r="AB16" s="102">
        <f t="shared" si="11"/>
        <v>0</v>
      </c>
      <c r="AC16" s="202"/>
      <c r="AD16" s="102">
        <f t="shared" si="12"/>
        <v>0</v>
      </c>
      <c r="AE16" s="203">
        <f t="shared" si="0"/>
        <v>0</v>
      </c>
    </row>
    <row r="17" spans="1:47" ht="24.6">
      <c r="A17" s="229"/>
      <c r="B17" s="242" t="s">
        <v>58</v>
      </c>
      <c r="C17" s="243"/>
      <c r="D17" s="101">
        <v>28</v>
      </c>
      <c r="E17" s="97" t="s">
        <v>45</v>
      </c>
      <c r="F17" s="97" t="s">
        <v>41</v>
      </c>
      <c r="G17" s="201">
        <f>'CH4จากบ่อบำบัดไม่เติมอากาศ '!$B$13</f>
        <v>0.624</v>
      </c>
      <c r="H17" s="102">
        <f t="shared" si="1"/>
        <v>17.472000000000001</v>
      </c>
      <c r="I17" s="201">
        <f>'CH4จากบ่อบำบัดไม่เติมอากาศ '!$C$13</f>
        <v>2.1072000000000002</v>
      </c>
      <c r="J17" s="102">
        <f t="shared" si="2"/>
        <v>59.001600000000003</v>
      </c>
      <c r="K17" s="201">
        <f>'CH4จากบ่อบำบัดไม่เติมอากาศ '!$D$13</f>
        <v>1.4208000000000001</v>
      </c>
      <c r="L17" s="102">
        <f t="shared" si="3"/>
        <v>39.782400000000003</v>
      </c>
      <c r="M17" s="201">
        <f>'CH4จากบ่อบำบัดไม่เติมอากาศ '!$E$13</f>
        <v>2.8324800000000003</v>
      </c>
      <c r="N17" s="102">
        <f t="shared" si="4"/>
        <v>79.309440000000009</v>
      </c>
      <c r="O17" s="201">
        <f>'CH4จากบ่อบำบัดไม่เติมอากาศ '!$F$13</f>
        <v>2.9136000000000002</v>
      </c>
      <c r="P17" s="102">
        <f t="shared" si="5"/>
        <v>81.580800000000011</v>
      </c>
      <c r="Q17" s="201">
        <f>'CH4จากบ่อบำบัดไม่เติมอากาศ '!$G$13</f>
        <v>2.5392000000000006</v>
      </c>
      <c r="R17" s="102">
        <f t="shared" si="6"/>
        <v>71.097600000000014</v>
      </c>
      <c r="S17" s="201">
        <f>'CH4จากบ่อบำบัดไม่เติมอากาศ '!$H$13</f>
        <v>2.6399999999999997</v>
      </c>
      <c r="T17" s="102">
        <f t="shared" si="7"/>
        <v>73.919999999999987</v>
      </c>
      <c r="U17" s="201">
        <f>'CH4จากบ่อบำบัดไม่เติมอากาศ '!$I$13</f>
        <v>2.3952000000000004</v>
      </c>
      <c r="V17" s="102">
        <f t="shared" si="8"/>
        <v>67.065600000000018</v>
      </c>
      <c r="W17" s="201">
        <f>'CH4จากบ่อบำบัดไม่เติมอากาศ '!$J$13</f>
        <v>2.1168</v>
      </c>
      <c r="X17" s="102">
        <f t="shared" si="9"/>
        <v>59.270400000000002</v>
      </c>
      <c r="Y17" s="201">
        <f>'CH4จากบ่อบำบัดไม่เติมอากาศ '!$K$13</f>
        <v>2.3040000000000003</v>
      </c>
      <c r="Z17" s="102">
        <f t="shared" si="10"/>
        <v>64.512</v>
      </c>
      <c r="AA17" s="201">
        <f>'CH4จากบ่อบำบัดไม่เติมอากาศ '!$L$13</f>
        <v>2.3472000000000004</v>
      </c>
      <c r="AB17" s="102">
        <f t="shared" si="11"/>
        <v>65.721600000000009</v>
      </c>
      <c r="AC17" s="201">
        <f>'CH4จากบ่อบำบัดไม่เติมอากาศ '!$M$13</f>
        <v>2.7216000000000005</v>
      </c>
      <c r="AD17" s="102">
        <f t="shared" si="12"/>
        <v>76.204800000000006</v>
      </c>
      <c r="AE17" s="203">
        <f t="shared" si="0"/>
        <v>754.93824000000006</v>
      </c>
    </row>
    <row r="18" spans="1:47" ht="25.2" customHeight="1">
      <c r="A18" s="229"/>
      <c r="B18" s="244" t="s">
        <v>203</v>
      </c>
      <c r="C18" s="245"/>
      <c r="D18" s="101">
        <v>1760</v>
      </c>
      <c r="E18" s="97" t="s">
        <v>204</v>
      </c>
      <c r="F18" s="97" t="s">
        <v>207</v>
      </c>
      <c r="G18" s="105"/>
      <c r="H18" s="102"/>
      <c r="I18" s="105"/>
      <c r="J18" s="102"/>
      <c r="K18" s="105"/>
      <c r="L18" s="102"/>
      <c r="M18" s="105"/>
      <c r="N18" s="102"/>
      <c r="O18" s="105"/>
      <c r="P18" s="102"/>
      <c r="Q18" s="105"/>
      <c r="R18" s="102"/>
      <c r="S18" s="105"/>
      <c r="T18" s="102"/>
      <c r="U18" s="105"/>
      <c r="V18" s="102"/>
      <c r="W18" s="105"/>
      <c r="X18" s="102"/>
      <c r="Y18" s="105"/>
      <c r="Z18" s="102"/>
      <c r="AA18" s="105"/>
      <c r="AB18" s="102"/>
      <c r="AC18" s="105"/>
      <c r="AD18" s="102"/>
      <c r="AE18" s="203"/>
    </row>
    <row r="19" spans="1:47" ht="24.6">
      <c r="A19" s="229"/>
      <c r="B19" s="244" t="s">
        <v>202</v>
      </c>
      <c r="C19" s="245"/>
      <c r="D19" s="101">
        <v>677</v>
      </c>
      <c r="E19" s="97" t="s">
        <v>205</v>
      </c>
      <c r="F19" s="106" t="s">
        <v>206</v>
      </c>
      <c r="G19" s="97"/>
      <c r="H19" s="102">
        <f t="shared" si="1"/>
        <v>0</v>
      </c>
      <c r="I19" s="97"/>
      <c r="J19" s="102">
        <f t="shared" si="2"/>
        <v>0</v>
      </c>
      <c r="K19" s="97"/>
      <c r="L19" s="102">
        <f t="shared" si="3"/>
        <v>0</v>
      </c>
      <c r="M19" s="97"/>
      <c r="N19" s="102">
        <f t="shared" si="4"/>
        <v>0</v>
      </c>
      <c r="O19" s="97"/>
      <c r="P19" s="102">
        <f t="shared" si="5"/>
        <v>0</v>
      </c>
      <c r="Q19" s="97"/>
      <c r="R19" s="102">
        <f t="shared" si="6"/>
        <v>0</v>
      </c>
      <c r="S19" s="97"/>
      <c r="T19" s="102">
        <f t="shared" si="7"/>
        <v>0</v>
      </c>
      <c r="U19" s="97"/>
      <c r="V19" s="102">
        <f t="shared" si="8"/>
        <v>0</v>
      </c>
      <c r="W19" s="97"/>
      <c r="X19" s="102">
        <f>W19*D19</f>
        <v>0</v>
      </c>
      <c r="Y19" s="97"/>
      <c r="Z19" s="102">
        <f t="shared" si="10"/>
        <v>0</v>
      </c>
      <c r="AA19" s="97"/>
      <c r="AB19" s="102">
        <f t="shared" si="11"/>
        <v>0</v>
      </c>
      <c r="AC19" s="97"/>
      <c r="AD19" s="102">
        <f t="shared" si="12"/>
        <v>0</v>
      </c>
      <c r="AE19" s="203">
        <f t="shared" si="0"/>
        <v>0</v>
      </c>
    </row>
    <row r="20" spans="1:47" ht="48">
      <c r="A20" s="96" t="s">
        <v>96</v>
      </c>
      <c r="B20" s="246" t="s">
        <v>7</v>
      </c>
      <c r="C20" s="247"/>
      <c r="D20" s="101">
        <v>0.49990000000000001</v>
      </c>
      <c r="E20" s="97" t="s">
        <v>14</v>
      </c>
      <c r="F20" s="97" t="s">
        <v>8</v>
      </c>
      <c r="G20" s="103">
        <f>[6]ไฟฟ้า!$S$5</f>
        <v>39391.65</v>
      </c>
      <c r="H20" s="102">
        <f t="shared" si="1"/>
        <v>19691.885835000001</v>
      </c>
      <c r="I20" s="103">
        <f>[6]ไฟฟ้า!$S$6</f>
        <v>35938.89</v>
      </c>
      <c r="J20" s="102">
        <f t="shared" si="2"/>
        <v>17965.851111</v>
      </c>
      <c r="K20" s="103">
        <f>[6]ไฟฟ้า!$S$7</f>
        <v>29944.11</v>
      </c>
      <c r="L20" s="102">
        <f t="shared" si="3"/>
        <v>14969.060589000001</v>
      </c>
      <c r="M20" s="103">
        <f>[6]ไฟฟ้า!$S$8</f>
        <v>20563.849999999999</v>
      </c>
      <c r="N20" s="102">
        <f t="shared" si="4"/>
        <v>10279.868614999999</v>
      </c>
      <c r="O20" s="103">
        <f>[6]ไฟฟ้า!$S$9</f>
        <v>22090.989999999998</v>
      </c>
      <c r="P20" s="102">
        <f t="shared" si="5"/>
        <v>11043.285900999999</v>
      </c>
      <c r="Q20" s="103">
        <f>[6]ไฟฟ้า!$S$10</f>
        <v>30319.629999999997</v>
      </c>
      <c r="R20" s="102">
        <f t="shared" si="6"/>
        <v>15156.783036999999</v>
      </c>
      <c r="S20" s="103">
        <f>[6]ไฟฟ้า!$S$11</f>
        <v>40438.86</v>
      </c>
      <c r="T20" s="102">
        <f t="shared" si="7"/>
        <v>20215.386114000001</v>
      </c>
      <c r="U20" s="103">
        <f>[6]ไฟฟ้า!$S$12</f>
        <v>41625.300000000003</v>
      </c>
      <c r="V20" s="102">
        <f t="shared" si="8"/>
        <v>20808.487470000004</v>
      </c>
      <c r="W20" s="103">
        <f>[6]ไฟฟ้า!$S$13</f>
        <v>36665.379999999997</v>
      </c>
      <c r="X20" s="102">
        <f t="shared" si="9"/>
        <v>18329.023461999997</v>
      </c>
      <c r="Y20" s="103">
        <f>[6]ไฟฟ้า!$S$14</f>
        <v>31773.3</v>
      </c>
      <c r="Z20" s="102">
        <f t="shared" si="10"/>
        <v>15883.472669999999</v>
      </c>
      <c r="AA20" s="103">
        <f>[6]ไฟฟ้า!$S$15</f>
        <v>25409.879999999997</v>
      </c>
      <c r="AB20" s="102">
        <f t="shared" si="11"/>
        <v>12702.399012</v>
      </c>
      <c r="AC20" s="103">
        <f>[6]ไฟฟ้า!$S$16</f>
        <v>21915.57</v>
      </c>
      <c r="AD20" s="102">
        <f t="shared" si="12"/>
        <v>10955.593443</v>
      </c>
      <c r="AE20" s="203">
        <f t="shared" si="0"/>
        <v>188001.097259</v>
      </c>
      <c r="AF20" s="93">
        <f>AE20/1000</f>
        <v>188.00109725900001</v>
      </c>
    </row>
    <row r="21" spans="1:47" ht="24.6">
      <c r="A21" s="229" t="s">
        <v>98</v>
      </c>
      <c r="B21" s="246" t="s">
        <v>40</v>
      </c>
      <c r="C21" s="247"/>
      <c r="D21" s="101">
        <v>2.1019999999999999</v>
      </c>
      <c r="E21" s="97" t="s">
        <v>15</v>
      </c>
      <c r="F21" s="97" t="s">
        <v>10</v>
      </c>
      <c r="G21" s="103">
        <f>[7]กระดาษ!$H$5</f>
        <v>360</v>
      </c>
      <c r="H21" s="102">
        <f t="shared" si="1"/>
        <v>756.71999999999991</v>
      </c>
      <c r="I21" s="103">
        <f>[7]กระดาษ!$H$6</f>
        <v>605</v>
      </c>
      <c r="J21" s="102">
        <f t="shared" si="2"/>
        <v>1271.7099999999998</v>
      </c>
      <c r="K21" s="103">
        <f>[7]กระดาษ!$H$7</f>
        <v>475</v>
      </c>
      <c r="L21" s="102">
        <f t="shared" si="3"/>
        <v>998.44999999999993</v>
      </c>
      <c r="M21" s="103">
        <f>[7]กระดาษ!$H$8</f>
        <v>862.5</v>
      </c>
      <c r="N21" s="102">
        <f t="shared" si="4"/>
        <v>1812.9749999999999</v>
      </c>
      <c r="O21" s="103">
        <f>[7]กระดาษ!$H$9</f>
        <v>487.5</v>
      </c>
      <c r="P21" s="102">
        <f t="shared" si="5"/>
        <v>1024.7249999999999</v>
      </c>
      <c r="Q21" s="103">
        <f>[7]กระดาษ!$H$10</f>
        <v>527.5</v>
      </c>
      <c r="R21" s="102">
        <f t="shared" si="6"/>
        <v>1108.8049999999998</v>
      </c>
      <c r="S21" s="103">
        <f>[7]กระดาษ!$H$11</f>
        <v>587.5</v>
      </c>
      <c r="T21" s="102">
        <f t="shared" si="7"/>
        <v>1234.925</v>
      </c>
      <c r="U21" s="103">
        <f>[7]กระดาษ!$H$12</f>
        <v>250</v>
      </c>
      <c r="V21" s="102">
        <f t="shared" si="8"/>
        <v>525.5</v>
      </c>
      <c r="W21" s="103">
        <f>[7]กระดาษ!$H$13</f>
        <v>507.5</v>
      </c>
      <c r="X21" s="102">
        <f t="shared" si="9"/>
        <v>1066.7649999999999</v>
      </c>
      <c r="Y21" s="103">
        <f>[7]กระดาษ!$H$14</f>
        <v>395</v>
      </c>
      <c r="Z21" s="102">
        <f t="shared" si="10"/>
        <v>830.29</v>
      </c>
      <c r="AA21" s="103">
        <f>[7]กระดาษ!$H$15</f>
        <v>527.5</v>
      </c>
      <c r="AB21" s="102">
        <f t="shared" si="11"/>
        <v>1108.8049999999998</v>
      </c>
      <c r="AC21" s="103">
        <f>[7]กระดาษ!$H$16</f>
        <v>530</v>
      </c>
      <c r="AD21" s="102">
        <f t="shared" si="12"/>
        <v>1114.06</v>
      </c>
      <c r="AE21" s="203">
        <f t="shared" si="0"/>
        <v>12853.729999999998</v>
      </c>
    </row>
    <row r="22" spans="1:47" ht="24.6">
      <c r="A22" s="229"/>
      <c r="B22" s="246" t="s">
        <v>72</v>
      </c>
      <c r="C22" s="247"/>
      <c r="D22" s="101">
        <v>0.79479999999999995</v>
      </c>
      <c r="E22" s="97" t="s">
        <v>16</v>
      </c>
      <c r="F22" s="97" t="s">
        <v>11</v>
      </c>
      <c r="G22" s="97"/>
      <c r="H22" s="102">
        <f t="shared" si="1"/>
        <v>0</v>
      </c>
      <c r="I22" s="97"/>
      <c r="J22" s="102">
        <f t="shared" si="2"/>
        <v>0</v>
      </c>
      <c r="K22" s="97"/>
      <c r="L22" s="102">
        <f t="shared" si="3"/>
        <v>0</v>
      </c>
      <c r="M22" s="97"/>
      <c r="N22" s="102">
        <f t="shared" si="4"/>
        <v>0</v>
      </c>
      <c r="O22" s="200"/>
      <c r="P22" s="102">
        <f t="shared" si="5"/>
        <v>0</v>
      </c>
      <c r="Q22" s="200"/>
      <c r="R22" s="102">
        <f t="shared" si="6"/>
        <v>0</v>
      </c>
      <c r="S22" s="200"/>
      <c r="T22" s="102">
        <f t="shared" si="7"/>
        <v>0</v>
      </c>
      <c r="U22" s="200"/>
      <c r="V22" s="102">
        <f t="shared" si="8"/>
        <v>0</v>
      </c>
      <c r="W22" s="200"/>
      <c r="X22" s="102">
        <f t="shared" si="9"/>
        <v>0</v>
      </c>
      <c r="Y22" s="200"/>
      <c r="Z22" s="102">
        <f t="shared" si="10"/>
        <v>0</v>
      </c>
      <c r="AA22" s="200"/>
      <c r="AB22" s="102">
        <f t="shared" si="11"/>
        <v>0</v>
      </c>
      <c r="AC22" s="200"/>
      <c r="AD22" s="102">
        <f t="shared" si="12"/>
        <v>0</v>
      </c>
      <c r="AE22" s="203">
        <f t="shared" si="0"/>
        <v>0</v>
      </c>
    </row>
    <row r="23" spans="1:47" ht="24.6">
      <c r="A23" s="229"/>
      <c r="B23" s="246" t="s">
        <v>73</v>
      </c>
      <c r="C23" s="247"/>
      <c r="D23" s="101">
        <v>0.54100000000000004</v>
      </c>
      <c r="E23" s="97" t="s">
        <v>16</v>
      </c>
      <c r="F23" s="97" t="s">
        <v>11</v>
      </c>
      <c r="G23" s="103">
        <f>[8]น้ำ!$M$5</f>
        <v>130</v>
      </c>
      <c r="H23" s="102">
        <f t="shared" si="1"/>
        <v>70.33</v>
      </c>
      <c r="I23" s="103">
        <f>[8]น้ำ!$M$6</f>
        <v>439</v>
      </c>
      <c r="J23" s="102">
        <f t="shared" si="2"/>
        <v>237.49900000000002</v>
      </c>
      <c r="K23" s="103">
        <f>[8]น้ำ!$M$7</f>
        <v>296</v>
      </c>
      <c r="L23" s="102">
        <f t="shared" si="3"/>
        <v>160.13600000000002</v>
      </c>
      <c r="M23" s="103">
        <f>[8]น้ำ!$M$8</f>
        <v>590.1</v>
      </c>
      <c r="N23" s="102">
        <f t="shared" si="4"/>
        <v>319.24410000000006</v>
      </c>
      <c r="O23" s="103">
        <f>[8]น้ำ!$M$9</f>
        <v>607</v>
      </c>
      <c r="P23" s="102">
        <f t="shared" si="5"/>
        <v>328.387</v>
      </c>
      <c r="Q23" s="103">
        <f>[8]น้ำ!$M$10</f>
        <v>529</v>
      </c>
      <c r="R23" s="102">
        <f t="shared" si="6"/>
        <v>286.18900000000002</v>
      </c>
      <c r="S23" s="103">
        <f>[8]น้ำ!$M$11</f>
        <v>550</v>
      </c>
      <c r="T23" s="102">
        <f t="shared" si="7"/>
        <v>297.55</v>
      </c>
      <c r="U23" s="103">
        <f>[8]น้ำ!$M$12</f>
        <v>499</v>
      </c>
      <c r="V23" s="102">
        <f t="shared" si="8"/>
        <v>269.959</v>
      </c>
      <c r="W23" s="103">
        <f>[8]น้ำ!$M$13</f>
        <v>441</v>
      </c>
      <c r="X23" s="102">
        <f t="shared" si="9"/>
        <v>238.58100000000002</v>
      </c>
      <c r="Y23" s="103">
        <f>[8]น้ำ!$M$14</f>
        <v>480</v>
      </c>
      <c r="Z23" s="102">
        <f t="shared" si="10"/>
        <v>259.68</v>
      </c>
      <c r="AA23" s="103">
        <f>[8]น้ำ!$M$15</f>
        <v>489</v>
      </c>
      <c r="AB23" s="102">
        <f t="shared" si="11"/>
        <v>264.54900000000004</v>
      </c>
      <c r="AC23" s="103">
        <f>[8]น้ำ!$M$16</f>
        <v>567</v>
      </c>
      <c r="AD23" s="102">
        <f t="shared" si="12"/>
        <v>306.74700000000001</v>
      </c>
      <c r="AE23" s="203">
        <f t="shared" si="0"/>
        <v>3038.8510999999999</v>
      </c>
    </row>
    <row r="24" spans="1:47" ht="24.6">
      <c r="A24" s="229"/>
      <c r="B24" s="248" t="s">
        <v>29</v>
      </c>
      <c r="C24" s="249"/>
      <c r="D24" s="101">
        <v>2.3199999999999998</v>
      </c>
      <c r="E24" s="97" t="s">
        <v>15</v>
      </c>
      <c r="F24" s="106" t="s">
        <v>10</v>
      </c>
      <c r="G24" s="188">
        <v>599.9</v>
      </c>
      <c r="H24" s="177">
        <f>G24*$D24</f>
        <v>1391.7679999999998</v>
      </c>
      <c r="I24" s="188">
        <v>679.9</v>
      </c>
      <c r="J24" s="177">
        <f>I24*$D24</f>
        <v>1577.3679999999999</v>
      </c>
      <c r="K24" s="188">
        <v>604.29999999999995</v>
      </c>
      <c r="L24" s="177">
        <f>K24*$D24</f>
        <v>1401.9759999999999</v>
      </c>
      <c r="M24" s="107">
        <v>613.70000000000005</v>
      </c>
      <c r="N24" s="102">
        <f>M24*D24</f>
        <v>1423.7840000000001</v>
      </c>
      <c r="O24" s="107">
        <v>557.70000000000005</v>
      </c>
      <c r="P24" s="102">
        <f>O24*D24</f>
        <v>1293.864</v>
      </c>
      <c r="Q24" s="107">
        <v>543.9</v>
      </c>
      <c r="R24" s="102">
        <f>Q24*D24</f>
        <v>1261.848</v>
      </c>
      <c r="S24" s="107">
        <v>433.9</v>
      </c>
      <c r="T24" s="102">
        <f>S24*D24</f>
        <v>1006.6479999999999</v>
      </c>
      <c r="U24" s="107">
        <v>813.4</v>
      </c>
      <c r="V24" s="102">
        <f>U24*D24</f>
        <v>1887.0879999999997</v>
      </c>
      <c r="W24" s="107">
        <v>586.20000000000005</v>
      </c>
      <c r="X24" s="102">
        <f>W24*D24</f>
        <v>1359.9839999999999</v>
      </c>
      <c r="Y24" s="107">
        <v>672.3</v>
      </c>
      <c r="Z24" s="102">
        <f>Y24*D24</f>
        <v>1559.7359999999999</v>
      </c>
      <c r="AA24" s="107">
        <v>536.1</v>
      </c>
      <c r="AB24" s="102">
        <f>AA24*D24</f>
        <v>1243.752</v>
      </c>
      <c r="AC24" s="107">
        <v>561.20000000000005</v>
      </c>
      <c r="AD24" s="102">
        <f>AC24*D24</f>
        <v>1301.9839999999999</v>
      </c>
      <c r="AE24" s="203">
        <f t="shared" si="0"/>
        <v>16709.8</v>
      </c>
    </row>
    <row r="25" spans="1:47" ht="24.6">
      <c r="A25" s="229"/>
      <c r="B25" s="250" t="s">
        <v>99</v>
      </c>
      <c r="C25" s="251"/>
      <c r="D25" s="101">
        <v>2.7078000000000002</v>
      </c>
      <c r="E25" s="97" t="s">
        <v>13</v>
      </c>
      <c r="F25" s="97" t="s">
        <v>5</v>
      </c>
      <c r="G25" s="97"/>
      <c r="H25" s="102">
        <f t="shared" ref="H25" si="13">G25*D25</f>
        <v>0</v>
      </c>
      <c r="I25" s="97"/>
      <c r="J25" s="102">
        <f t="shared" ref="J25" si="14">I25*D25</f>
        <v>0</v>
      </c>
      <c r="K25" s="97"/>
      <c r="L25" s="102">
        <f t="shared" ref="L25" si="15">K25*D25</f>
        <v>0</v>
      </c>
      <c r="M25" s="97"/>
      <c r="N25" s="102">
        <f t="shared" ref="N25" si="16">M25*D25</f>
        <v>0</v>
      </c>
      <c r="O25" s="200"/>
      <c r="P25" s="102">
        <f t="shared" ref="P25" si="17">O25*D25</f>
        <v>0</v>
      </c>
      <c r="Q25" s="200"/>
      <c r="R25" s="102">
        <f t="shared" ref="R25" si="18">Q25*D25</f>
        <v>0</v>
      </c>
      <c r="S25" s="200"/>
      <c r="T25" s="102">
        <f t="shared" ref="T25" si="19">S25*D25</f>
        <v>0</v>
      </c>
      <c r="U25" s="200"/>
      <c r="V25" s="102">
        <f t="shared" ref="V25" si="20">U25*D25</f>
        <v>0</v>
      </c>
      <c r="W25" s="200"/>
      <c r="X25" s="102">
        <f t="shared" ref="X25" si="21">W25*D25</f>
        <v>0</v>
      </c>
      <c r="Y25" s="200"/>
      <c r="Z25" s="102">
        <f t="shared" ref="Z25" si="22">Y25*D25</f>
        <v>0</v>
      </c>
      <c r="AA25" s="200"/>
      <c r="AB25" s="102">
        <f t="shared" ref="AB25" si="23">AA25*D25</f>
        <v>0</v>
      </c>
      <c r="AC25" s="200"/>
      <c r="AD25" s="102">
        <f t="shared" ref="AD25" si="24">AC25*D25</f>
        <v>0</v>
      </c>
      <c r="AE25" s="203">
        <f t="shared" ref="AE25" si="25">H25+J25+L25+N25+P25+R25+T25+V25+X25+Z25+AB25+AD25</f>
        <v>0</v>
      </c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T25" s="93"/>
      <c r="AU25" s="93"/>
    </row>
    <row r="26" spans="1:47" s="110" customFormat="1" ht="30" customHeight="1">
      <c r="A26" s="239" t="s">
        <v>28</v>
      </c>
      <c r="B26" s="239"/>
      <c r="C26" s="239"/>
      <c r="D26" s="239"/>
      <c r="E26" s="239"/>
      <c r="F26" s="239"/>
      <c r="G26" s="108"/>
      <c r="H26" s="109">
        <f>SUM(H6:H25)</f>
        <v>22851.158623200005</v>
      </c>
      <c r="I26" s="109"/>
      <c r="J26" s="109">
        <f t="shared" ref="J26:AE26" si="26">SUM(J6:J25)</f>
        <v>21989.559186599996</v>
      </c>
      <c r="K26" s="109"/>
      <c r="L26" s="109">
        <f t="shared" si="26"/>
        <v>18463.4875526</v>
      </c>
      <c r="M26" s="109"/>
      <c r="N26" s="109">
        <f t="shared" si="26"/>
        <v>15150.6098124</v>
      </c>
      <c r="O26" s="109"/>
      <c r="P26" s="109">
        <f t="shared" si="26"/>
        <v>14335.736287</v>
      </c>
      <c r="Q26" s="109"/>
      <c r="R26" s="109">
        <f t="shared" si="26"/>
        <v>18454.950331799999</v>
      </c>
      <c r="S26" s="109"/>
      <c r="T26" s="109">
        <f t="shared" si="26"/>
        <v>23330.829053599999</v>
      </c>
      <c r="U26" s="109"/>
      <c r="V26" s="109">
        <f t="shared" si="26"/>
        <v>24473.523147800002</v>
      </c>
      <c r="W26" s="109"/>
      <c r="X26" s="109">
        <f t="shared" si="26"/>
        <v>21836.689749799996</v>
      </c>
      <c r="Y26" s="109"/>
      <c r="Z26" s="109">
        <f t="shared" si="26"/>
        <v>19219.535465000001</v>
      </c>
      <c r="AA26" s="109"/>
      <c r="AB26" s="109">
        <f t="shared" si="26"/>
        <v>15953.501410200002</v>
      </c>
      <c r="AC26" s="109"/>
      <c r="AD26" s="109">
        <f t="shared" si="26"/>
        <v>14089.662838599999</v>
      </c>
      <c r="AE26" s="109">
        <f t="shared" si="26"/>
        <v>230149.24345859999</v>
      </c>
    </row>
    <row r="27" spans="1:47" ht="24.6">
      <c r="A27" s="111"/>
      <c r="B27" s="112"/>
      <c r="C27" s="112"/>
      <c r="D27" s="112"/>
      <c r="E27" s="112"/>
      <c r="F27" s="112"/>
      <c r="G27" s="113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T27" s="93"/>
      <c r="AU27" s="93"/>
    </row>
    <row r="28" spans="1:47" s="92" customFormat="1" ht="24.6">
      <c r="B28" s="91" t="s">
        <v>89</v>
      </c>
      <c r="C28" s="93" t="s">
        <v>209</v>
      </c>
      <c r="G28" s="115"/>
      <c r="H28" s="116"/>
      <c r="K28" s="117"/>
    </row>
    <row r="29" spans="1:47" ht="24.6">
      <c r="C29" s="93" t="s">
        <v>208</v>
      </c>
      <c r="L29" s="116"/>
      <c r="M29" s="116"/>
      <c r="N29" s="116"/>
      <c r="O29" s="116"/>
      <c r="Q29" s="116"/>
      <c r="R29" s="116"/>
      <c r="S29" s="116"/>
      <c r="T29" s="116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T29" s="93"/>
      <c r="AU29" s="93"/>
    </row>
    <row r="30" spans="1:47" ht="24.6">
      <c r="C30" s="118" t="s">
        <v>210</v>
      </c>
      <c r="L30" s="116"/>
      <c r="M30" s="116"/>
      <c r="N30" s="116"/>
      <c r="O30" s="116"/>
      <c r="Q30" s="116"/>
      <c r="R30" s="116"/>
      <c r="S30" s="116"/>
      <c r="T30" s="116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T30" s="93"/>
      <c r="AU30" s="93"/>
    </row>
    <row r="31" spans="1:47" ht="24.6">
      <c r="C31" s="118" t="s">
        <v>235</v>
      </c>
      <c r="L31" s="116"/>
      <c r="M31" s="116"/>
      <c r="N31" s="116"/>
      <c r="O31" s="116"/>
      <c r="Q31" s="116"/>
      <c r="R31" s="116"/>
      <c r="S31" s="116"/>
      <c r="T31" s="116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T31" s="93"/>
      <c r="AU31" s="93"/>
    </row>
    <row r="32" spans="1:47" ht="24.6">
      <c r="C32" s="118" t="s">
        <v>212</v>
      </c>
      <c r="L32" s="116"/>
      <c r="M32" s="116"/>
      <c r="N32" s="116"/>
      <c r="O32" s="116"/>
      <c r="Q32" s="116"/>
      <c r="R32" s="116"/>
      <c r="S32" s="116"/>
      <c r="T32" s="116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T32" s="93"/>
      <c r="AU32" s="93"/>
    </row>
    <row r="33" spans="1:47" ht="24.6">
      <c r="C33" s="118" t="s">
        <v>213</v>
      </c>
      <c r="L33" s="119"/>
      <c r="M33" s="120"/>
      <c r="N33" s="121"/>
      <c r="O33" s="119"/>
      <c r="Q33" s="119"/>
      <c r="R33" s="120"/>
      <c r="S33" s="121"/>
      <c r="T33" s="119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T33" s="93"/>
      <c r="AU33" s="93"/>
    </row>
    <row r="34" spans="1:47" ht="24.6">
      <c r="C34" s="118" t="s">
        <v>214</v>
      </c>
      <c r="F34" s="252"/>
      <c r="L34" s="119"/>
      <c r="M34" s="120"/>
      <c r="N34" s="121"/>
      <c r="O34" s="119"/>
      <c r="Q34" s="119"/>
      <c r="R34" s="120"/>
      <c r="S34" s="121"/>
      <c r="T34" s="119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T34" s="93"/>
      <c r="AU34" s="93"/>
    </row>
    <row r="35" spans="1:47" ht="24.6">
      <c r="C35" s="93" t="s">
        <v>215</v>
      </c>
      <c r="F35" s="252"/>
      <c r="L35" s="119"/>
      <c r="M35" s="120"/>
      <c r="N35" s="121"/>
      <c r="O35" s="119"/>
      <c r="Q35" s="119"/>
      <c r="R35" s="120"/>
      <c r="S35" s="121"/>
      <c r="T35" s="119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T35" s="93"/>
      <c r="AU35" s="93"/>
    </row>
    <row r="36" spans="1:47" ht="30" customHeight="1">
      <c r="F36" s="252"/>
      <c r="L36" s="119"/>
      <c r="M36" s="120"/>
      <c r="N36" s="121"/>
      <c r="O36" s="119"/>
      <c r="Q36" s="119"/>
      <c r="R36" s="120"/>
      <c r="S36" s="121"/>
      <c r="T36" s="119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T36" s="93"/>
      <c r="AU36" s="93"/>
    </row>
    <row r="37" spans="1:47" ht="24.6">
      <c r="C37" s="122" t="s">
        <v>216</v>
      </c>
      <c r="D37" s="237" t="s">
        <v>217</v>
      </c>
      <c r="E37" s="237"/>
      <c r="F37" s="238" t="s">
        <v>218</v>
      </c>
      <c r="G37" s="238"/>
      <c r="K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T37" s="93"/>
      <c r="AU37" s="93"/>
    </row>
    <row r="38" spans="1:47" ht="46.8">
      <c r="C38" s="123" t="s">
        <v>83</v>
      </c>
      <c r="D38" s="123" t="s">
        <v>253</v>
      </c>
      <c r="E38" s="123" t="s">
        <v>254</v>
      </c>
      <c r="F38" s="209" t="s">
        <v>253</v>
      </c>
      <c r="G38" s="209" t="s">
        <v>254</v>
      </c>
      <c r="K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T38" s="93"/>
      <c r="AU38" s="93"/>
    </row>
    <row r="39" spans="1:47" ht="24.6">
      <c r="C39" s="124" t="s">
        <v>4</v>
      </c>
      <c r="D39" s="125">
        <f>'สรุปการคำนวณ ปีฐาน'!C38</f>
        <v>9.3311101654000002</v>
      </c>
      <c r="E39" s="125">
        <f>(SUM(AE8:AE19))/1000</f>
        <v>9.5457650995999987</v>
      </c>
      <c r="F39" s="126">
        <f>D39*100/$D$42</f>
        <v>4.5024816285274794</v>
      </c>
      <c r="G39" s="126">
        <f>(E39*100)/$E$42</f>
        <v>4.1476413114158772</v>
      </c>
      <c r="K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T39" s="93"/>
      <c r="AU39" s="93"/>
    </row>
    <row r="40" spans="1:47" ht="24.6">
      <c r="C40" s="124" t="s">
        <v>6</v>
      </c>
      <c r="D40" s="125">
        <f>'สรุปการคำนวณ ปีฐาน'!C39</f>
        <v>167.22056919599999</v>
      </c>
      <c r="E40" s="125">
        <f>$AE$20/1000</f>
        <v>188.00109725900001</v>
      </c>
      <c r="F40" s="126">
        <f t="shared" ref="F40:F42" si="27">D40*100/$D$42</f>
        <v>80.687884653714519</v>
      </c>
      <c r="G40" s="126">
        <f>(E40*100)/$E$42</f>
        <v>81.686602325424658</v>
      </c>
      <c r="K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T40" s="93"/>
      <c r="AU40" s="93"/>
    </row>
    <row r="41" spans="1:47" ht="24.6">
      <c r="C41" s="124" t="s">
        <v>9</v>
      </c>
      <c r="D41" s="125">
        <f>'สรุปการคำนวณ ปีฐาน'!C40</f>
        <v>30.692034999999997</v>
      </c>
      <c r="E41" s="125">
        <f>SUM(AE21:AE24)/1000</f>
        <v>32.602381099999995</v>
      </c>
      <c r="F41" s="126">
        <f t="shared" si="27"/>
        <v>14.809633717758013</v>
      </c>
      <c r="G41" s="126">
        <f>(E41*100)/$E$42</f>
        <v>14.165756363159462</v>
      </c>
      <c r="K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T41" s="93"/>
      <c r="AU41" s="93"/>
    </row>
    <row r="42" spans="1:47" ht="24.6">
      <c r="A42" s="127"/>
      <c r="B42" s="128"/>
      <c r="C42" s="124" t="s">
        <v>28</v>
      </c>
      <c r="D42" s="125">
        <f>SUM(D39:D41)</f>
        <v>207.24371436139998</v>
      </c>
      <c r="E42" s="125">
        <f>SUM(E39:E41)</f>
        <v>230.14924345860001</v>
      </c>
      <c r="F42" s="126">
        <f t="shared" si="27"/>
        <v>100</v>
      </c>
      <c r="G42" s="126">
        <f>(E42*100)/$E$42</f>
        <v>99.999999999999986</v>
      </c>
      <c r="K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T42" s="93"/>
      <c r="AU42" s="93"/>
    </row>
    <row r="43" spans="1:47" ht="24.6">
      <c r="A43" s="127"/>
      <c r="B43" s="128"/>
      <c r="C43" s="120"/>
      <c r="K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T43" s="93"/>
      <c r="AU43" s="93"/>
    </row>
    <row r="44" spans="1:47" ht="24.6">
      <c r="A44" s="127"/>
      <c r="B44" s="128"/>
      <c r="C44" s="120"/>
      <c r="K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T44" s="93"/>
      <c r="AU44" s="93"/>
    </row>
    <row r="45" spans="1:47" ht="24.6">
      <c r="K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T45" s="93"/>
      <c r="AU45" s="93"/>
    </row>
    <row r="46" spans="1:47" ht="24.6">
      <c r="K46" s="93"/>
      <c r="AS46" s="95"/>
    </row>
    <row r="47" spans="1:47" ht="24.6">
      <c r="K47" s="93"/>
      <c r="AS47" s="95"/>
    </row>
    <row r="48" spans="1:47" ht="24.6">
      <c r="K48" s="93"/>
      <c r="AS48" s="95"/>
    </row>
    <row r="49" spans="1:47" ht="24.6">
      <c r="K49" s="93"/>
      <c r="AS49" s="95"/>
    </row>
    <row r="50" spans="1:47" ht="24.6">
      <c r="K50" s="93"/>
      <c r="AS50" s="95"/>
    </row>
    <row r="51" spans="1:47" ht="24.6">
      <c r="K51" s="93"/>
      <c r="AS51" s="95"/>
    </row>
    <row r="52" spans="1:47" ht="24.6">
      <c r="K52" s="93"/>
      <c r="AS52" s="95"/>
    </row>
    <row r="53" spans="1:47" ht="24.6">
      <c r="K53" s="93"/>
      <c r="AS53" s="95"/>
    </row>
    <row r="54" spans="1:47" ht="24.6">
      <c r="K54" s="93"/>
      <c r="AS54" s="95"/>
    </row>
    <row r="55" spans="1:47" ht="24.6">
      <c r="K55" s="93"/>
      <c r="AS55" s="95"/>
    </row>
    <row r="56" spans="1:47" ht="24.6">
      <c r="K56" s="93"/>
      <c r="AS56" s="95"/>
    </row>
    <row r="57" spans="1:47" ht="24.6">
      <c r="K57" s="93"/>
      <c r="AS57" s="95"/>
    </row>
    <row r="58" spans="1:47" ht="24.6">
      <c r="C58" s="253" t="s">
        <v>257</v>
      </c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AS58" s="95"/>
    </row>
    <row r="59" spans="1:47" ht="24.6">
      <c r="A59" s="129"/>
      <c r="B59" s="130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T59" s="93"/>
      <c r="AU59" s="93"/>
    </row>
    <row r="60" spans="1:47" ht="26.4">
      <c r="A60" s="131"/>
      <c r="B60" s="132"/>
      <c r="C60" s="133" t="s">
        <v>17</v>
      </c>
      <c r="D60" s="134" t="s">
        <v>26</v>
      </c>
      <c r="E60" s="134" t="s">
        <v>22</v>
      </c>
      <c r="F60" s="134" t="s">
        <v>27</v>
      </c>
      <c r="G60" s="134" t="s">
        <v>18</v>
      </c>
      <c r="H60" s="134" t="s">
        <v>19</v>
      </c>
      <c r="I60" s="134" t="s">
        <v>20</v>
      </c>
      <c r="J60" s="134" t="s">
        <v>21</v>
      </c>
      <c r="K60" s="135" t="s">
        <v>66</v>
      </c>
      <c r="L60" s="134" t="s">
        <v>67</v>
      </c>
      <c r="M60" s="134" t="s">
        <v>23</v>
      </c>
      <c r="N60" s="134" t="s">
        <v>224</v>
      </c>
      <c r="O60" s="134" t="s">
        <v>25</v>
      </c>
      <c r="P60" s="134" t="s">
        <v>28</v>
      </c>
      <c r="Q60" s="134" t="s">
        <v>225</v>
      </c>
      <c r="Y60" s="92"/>
      <c r="Z60" s="92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T60" s="93"/>
      <c r="AU60" s="93"/>
    </row>
    <row r="61" spans="1:47" ht="24.6">
      <c r="A61" s="131"/>
      <c r="B61" s="132"/>
      <c r="C61" s="136" t="s">
        <v>219</v>
      </c>
      <c r="D61" s="137">
        <f>H8</f>
        <v>0</v>
      </c>
      <c r="E61" s="138">
        <f>J8</f>
        <v>0</v>
      </c>
      <c r="F61" s="138">
        <f>L8</f>
        <v>0</v>
      </c>
      <c r="G61" s="138">
        <f>N8</f>
        <v>0</v>
      </c>
      <c r="H61" s="138">
        <f>P8</f>
        <v>0</v>
      </c>
      <c r="I61" s="138">
        <f>R8</f>
        <v>0</v>
      </c>
      <c r="J61" s="138">
        <f>T8</f>
        <v>0</v>
      </c>
      <c r="K61" s="138">
        <f>V8</f>
        <v>0</v>
      </c>
      <c r="L61" s="138">
        <f>X8</f>
        <v>0</v>
      </c>
      <c r="M61" s="138">
        <f>Z8</f>
        <v>0</v>
      </c>
      <c r="N61" s="138">
        <f>AB8</f>
        <v>0</v>
      </c>
      <c r="O61" s="138">
        <f>AD8</f>
        <v>0</v>
      </c>
      <c r="P61" s="138">
        <f t="shared" ref="P61:P80" si="28">SUM(D61:O61)</f>
        <v>0</v>
      </c>
      <c r="Q61" s="138">
        <f t="shared" ref="Q61:Q80" si="29">AVERAGE(D61:O61)</f>
        <v>0</v>
      </c>
      <c r="Y61" s="92"/>
      <c r="Z61" s="92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T61" s="93"/>
      <c r="AU61" s="93"/>
    </row>
    <row r="62" spans="1:47" ht="24.6">
      <c r="A62" s="131"/>
      <c r="B62" s="132"/>
      <c r="C62" s="136" t="s">
        <v>220</v>
      </c>
      <c r="D62" s="137">
        <f>H9</f>
        <v>0</v>
      </c>
      <c r="E62" s="138">
        <f>J9</f>
        <v>0</v>
      </c>
      <c r="F62" s="138">
        <f>L9</f>
        <v>0</v>
      </c>
      <c r="G62" s="138">
        <f>N9</f>
        <v>0</v>
      </c>
      <c r="H62" s="138">
        <f>P9</f>
        <v>0</v>
      </c>
      <c r="I62" s="138">
        <f>R9</f>
        <v>0</v>
      </c>
      <c r="J62" s="138">
        <f>T9</f>
        <v>0</v>
      </c>
      <c r="K62" s="138">
        <f>V9</f>
        <v>0</v>
      </c>
      <c r="L62" s="138">
        <f>X9</f>
        <v>0</v>
      </c>
      <c r="M62" s="138">
        <f>Z9</f>
        <v>0</v>
      </c>
      <c r="N62" s="138">
        <f>AB9</f>
        <v>0</v>
      </c>
      <c r="O62" s="138">
        <f>AD9</f>
        <v>0</v>
      </c>
      <c r="P62" s="138">
        <f t="shared" si="28"/>
        <v>0</v>
      </c>
      <c r="Q62" s="138">
        <f t="shared" si="29"/>
        <v>0</v>
      </c>
      <c r="Y62" s="92"/>
      <c r="Z62" s="92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T62" s="93"/>
      <c r="AU62" s="93"/>
    </row>
    <row r="63" spans="1:47" ht="24.6">
      <c r="A63" s="131"/>
      <c r="B63" s="132"/>
      <c r="C63" s="136" t="s">
        <v>226</v>
      </c>
      <c r="D63" s="138">
        <f t="shared" ref="D63:D76" si="30">H12</f>
        <v>742.14899880000007</v>
      </c>
      <c r="E63" s="138">
        <f t="shared" ref="E63:E76" si="31">J12</f>
        <v>720.76683760000003</v>
      </c>
      <c r="F63" s="138">
        <f t="shared" ref="F63:F76" si="32">L12</f>
        <v>650.64858660000004</v>
      </c>
      <c r="G63" s="138">
        <f t="shared" ref="G63:G76" si="33">N12</f>
        <v>1152.0468378</v>
      </c>
      <c r="H63" s="138">
        <f t="shared" ref="H63:H76" si="34">P12</f>
        <v>452.79919139999998</v>
      </c>
      <c r="I63" s="138">
        <f t="shared" ref="I63:I76" si="35">R12</f>
        <v>416.04500480000002</v>
      </c>
      <c r="J63" s="138">
        <f t="shared" ref="J63:J76" si="36">T12</f>
        <v>331.03433340000004</v>
      </c>
      <c r="K63" s="138">
        <f t="shared" ref="K63:K76" si="37">V12</f>
        <v>750.2091034</v>
      </c>
      <c r="L63" s="138">
        <f t="shared" ref="L63:L76" si="38">X12</f>
        <v>592.02715260000002</v>
      </c>
      <c r="M63" s="138">
        <f t="shared" ref="M63:M76" si="39">Z12</f>
        <v>559.63874180000005</v>
      </c>
      <c r="N63" s="138">
        <f t="shared" ref="N63:N76" si="40">AB12</f>
        <v>412.67680740000003</v>
      </c>
      <c r="O63" s="138">
        <f t="shared" ref="O63:O76" si="41">AD12</f>
        <v>217.2117342</v>
      </c>
      <c r="P63" s="138">
        <f t="shared" si="28"/>
        <v>6997.2533297999998</v>
      </c>
      <c r="Q63" s="138">
        <f t="shared" si="29"/>
        <v>583.10444414999995</v>
      </c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T63" s="93"/>
      <c r="AU63" s="93"/>
    </row>
    <row r="64" spans="1:47" ht="24.6">
      <c r="A64" s="131"/>
      <c r="B64" s="132"/>
      <c r="C64" s="136" t="s">
        <v>227</v>
      </c>
      <c r="D64" s="138">
        <f t="shared" si="30"/>
        <v>180.8337894</v>
      </c>
      <c r="E64" s="138">
        <f t="shared" si="31"/>
        <v>157.36263799999998</v>
      </c>
      <c r="F64" s="138">
        <f t="shared" si="32"/>
        <v>243.43397699999994</v>
      </c>
      <c r="G64" s="138">
        <f t="shared" si="33"/>
        <v>83.3818196</v>
      </c>
      <c r="H64" s="138">
        <f t="shared" si="34"/>
        <v>111.0943946</v>
      </c>
      <c r="I64" s="138">
        <f t="shared" si="35"/>
        <v>154.18268999999998</v>
      </c>
      <c r="J64" s="138">
        <f t="shared" si="36"/>
        <v>171.36560619999997</v>
      </c>
      <c r="K64" s="138">
        <f t="shared" si="37"/>
        <v>165.21397439999998</v>
      </c>
      <c r="L64" s="138">
        <f t="shared" si="38"/>
        <v>191.03873519999996</v>
      </c>
      <c r="M64" s="138">
        <f t="shared" si="39"/>
        <v>62.206053199999992</v>
      </c>
      <c r="N64" s="138">
        <f t="shared" si="40"/>
        <v>155.59799079999999</v>
      </c>
      <c r="O64" s="138">
        <f t="shared" si="41"/>
        <v>117.8618614</v>
      </c>
      <c r="P64" s="138">
        <f t="shared" si="28"/>
        <v>1793.5735297999995</v>
      </c>
      <c r="Q64" s="138">
        <f t="shared" si="29"/>
        <v>149.46446081666662</v>
      </c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T64" s="93"/>
      <c r="AU64" s="93"/>
    </row>
    <row r="65" spans="1:47" ht="30" customHeight="1">
      <c r="A65" s="131"/>
      <c r="B65" s="132"/>
      <c r="C65" s="136" t="s">
        <v>228</v>
      </c>
      <c r="D65" s="138">
        <f t="shared" si="30"/>
        <v>0</v>
      </c>
      <c r="E65" s="138">
        <f t="shared" si="31"/>
        <v>0</v>
      </c>
      <c r="F65" s="138">
        <f t="shared" si="32"/>
        <v>0</v>
      </c>
      <c r="G65" s="138">
        <f t="shared" si="33"/>
        <v>0</v>
      </c>
      <c r="H65" s="138">
        <f t="shared" si="34"/>
        <v>0</v>
      </c>
      <c r="I65" s="138">
        <f t="shared" si="35"/>
        <v>0</v>
      </c>
      <c r="J65" s="138">
        <f t="shared" si="36"/>
        <v>0</v>
      </c>
      <c r="K65" s="138">
        <f t="shared" si="37"/>
        <v>0</v>
      </c>
      <c r="L65" s="138">
        <f t="shared" si="38"/>
        <v>0</v>
      </c>
      <c r="M65" s="138">
        <f t="shared" si="39"/>
        <v>0</v>
      </c>
      <c r="N65" s="138">
        <f t="shared" si="40"/>
        <v>0</v>
      </c>
      <c r="O65" s="138">
        <f t="shared" si="41"/>
        <v>0</v>
      </c>
      <c r="P65" s="138">
        <f t="shared" si="28"/>
        <v>0</v>
      </c>
      <c r="Q65" s="138">
        <f t="shared" si="29"/>
        <v>0</v>
      </c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T65" s="93"/>
      <c r="AU65" s="93"/>
    </row>
    <row r="66" spans="1:47" ht="30" customHeight="1">
      <c r="A66" s="131"/>
      <c r="B66" s="132"/>
      <c r="C66" s="136" t="s">
        <v>221</v>
      </c>
      <c r="D66" s="138">
        <f t="shared" si="30"/>
        <v>0</v>
      </c>
      <c r="E66" s="138">
        <f t="shared" si="31"/>
        <v>0</v>
      </c>
      <c r="F66" s="138">
        <f t="shared" si="32"/>
        <v>0</v>
      </c>
      <c r="G66" s="138">
        <f t="shared" si="33"/>
        <v>0</v>
      </c>
      <c r="H66" s="138">
        <f t="shared" si="34"/>
        <v>0</v>
      </c>
      <c r="I66" s="138">
        <f t="shared" si="35"/>
        <v>0</v>
      </c>
      <c r="J66" s="138">
        <f t="shared" si="36"/>
        <v>0</v>
      </c>
      <c r="K66" s="138">
        <f t="shared" si="37"/>
        <v>0</v>
      </c>
      <c r="L66" s="138">
        <f t="shared" si="38"/>
        <v>0</v>
      </c>
      <c r="M66" s="138">
        <f t="shared" si="39"/>
        <v>0</v>
      </c>
      <c r="N66" s="138">
        <f t="shared" si="40"/>
        <v>0</v>
      </c>
      <c r="O66" s="138">
        <f t="shared" si="41"/>
        <v>0</v>
      </c>
      <c r="P66" s="138">
        <f t="shared" si="28"/>
        <v>0</v>
      </c>
      <c r="Q66" s="138">
        <f t="shared" si="29"/>
        <v>0</v>
      </c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T66" s="93"/>
      <c r="AU66" s="93"/>
    </row>
    <row r="67" spans="1:47" ht="30" customHeight="1">
      <c r="A67" s="131"/>
      <c r="B67" s="132"/>
      <c r="C67" s="136" t="s">
        <v>230</v>
      </c>
      <c r="D67" s="138">
        <f t="shared" si="30"/>
        <v>0</v>
      </c>
      <c r="E67" s="138">
        <f t="shared" si="31"/>
        <v>0</v>
      </c>
      <c r="F67" s="138">
        <f t="shared" si="32"/>
        <v>0</v>
      </c>
      <c r="G67" s="138">
        <f t="shared" si="33"/>
        <v>0</v>
      </c>
      <c r="H67" s="138">
        <f t="shared" si="34"/>
        <v>0</v>
      </c>
      <c r="I67" s="138">
        <f t="shared" si="35"/>
        <v>0</v>
      </c>
      <c r="J67" s="138">
        <f t="shared" si="36"/>
        <v>0</v>
      </c>
      <c r="K67" s="138">
        <f t="shared" si="37"/>
        <v>0</v>
      </c>
      <c r="L67" s="138">
        <f t="shared" si="38"/>
        <v>0</v>
      </c>
      <c r="M67" s="138">
        <f t="shared" si="39"/>
        <v>0</v>
      </c>
      <c r="N67" s="138">
        <f t="shared" si="40"/>
        <v>0</v>
      </c>
      <c r="O67" s="138">
        <f t="shared" si="41"/>
        <v>0</v>
      </c>
      <c r="P67" s="138">
        <f t="shared" si="28"/>
        <v>0</v>
      </c>
      <c r="Q67" s="138">
        <f t="shared" si="29"/>
        <v>0</v>
      </c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T67" s="93"/>
      <c r="AU67" s="93"/>
    </row>
    <row r="68" spans="1:47" ht="24.6">
      <c r="A68" s="131"/>
      <c r="B68" s="132"/>
      <c r="C68" s="136" t="s">
        <v>229</v>
      </c>
      <c r="D68" s="138">
        <f t="shared" si="30"/>
        <v>17.472000000000001</v>
      </c>
      <c r="E68" s="138">
        <f t="shared" si="31"/>
        <v>59.001600000000003</v>
      </c>
      <c r="F68" s="138">
        <f t="shared" si="32"/>
        <v>39.782400000000003</v>
      </c>
      <c r="G68" s="138">
        <f t="shared" si="33"/>
        <v>79.309440000000009</v>
      </c>
      <c r="H68" s="138">
        <f t="shared" si="34"/>
        <v>81.580800000000011</v>
      </c>
      <c r="I68" s="138">
        <f t="shared" si="35"/>
        <v>71.097600000000014</v>
      </c>
      <c r="J68" s="138">
        <f t="shared" si="36"/>
        <v>73.919999999999987</v>
      </c>
      <c r="K68" s="138">
        <f t="shared" si="37"/>
        <v>67.065600000000018</v>
      </c>
      <c r="L68" s="138">
        <f t="shared" si="38"/>
        <v>59.270400000000002</v>
      </c>
      <c r="M68" s="138">
        <f t="shared" si="39"/>
        <v>64.512</v>
      </c>
      <c r="N68" s="138">
        <f t="shared" si="40"/>
        <v>65.721600000000009</v>
      </c>
      <c r="O68" s="138">
        <f t="shared" si="41"/>
        <v>76.204800000000006</v>
      </c>
      <c r="P68" s="138">
        <f t="shared" si="28"/>
        <v>754.93824000000006</v>
      </c>
      <c r="Q68" s="138">
        <f t="shared" si="29"/>
        <v>62.911520000000003</v>
      </c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T68" s="93"/>
      <c r="AU68" s="93"/>
    </row>
    <row r="69" spans="1:47" ht="30" customHeight="1">
      <c r="A69" s="131"/>
      <c r="B69" s="132"/>
      <c r="C69" s="136" t="s">
        <v>222</v>
      </c>
      <c r="D69" s="138">
        <f t="shared" si="30"/>
        <v>0</v>
      </c>
      <c r="E69" s="138">
        <f t="shared" si="31"/>
        <v>0</v>
      </c>
      <c r="F69" s="138">
        <f t="shared" si="32"/>
        <v>0</v>
      </c>
      <c r="G69" s="138">
        <f t="shared" si="33"/>
        <v>0</v>
      </c>
      <c r="H69" s="138">
        <f t="shared" si="34"/>
        <v>0</v>
      </c>
      <c r="I69" s="138">
        <f t="shared" si="35"/>
        <v>0</v>
      </c>
      <c r="J69" s="138">
        <f t="shared" si="36"/>
        <v>0</v>
      </c>
      <c r="K69" s="138">
        <f t="shared" si="37"/>
        <v>0</v>
      </c>
      <c r="L69" s="138">
        <f t="shared" si="38"/>
        <v>0</v>
      </c>
      <c r="M69" s="138">
        <f t="shared" si="39"/>
        <v>0</v>
      </c>
      <c r="N69" s="138">
        <f t="shared" si="40"/>
        <v>0</v>
      </c>
      <c r="O69" s="138">
        <f t="shared" si="41"/>
        <v>0</v>
      </c>
      <c r="P69" s="138">
        <f t="shared" si="28"/>
        <v>0</v>
      </c>
      <c r="Q69" s="138">
        <f t="shared" si="29"/>
        <v>0</v>
      </c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T69" s="93"/>
      <c r="AU69" s="93"/>
    </row>
    <row r="70" spans="1:47" ht="30" customHeight="1">
      <c r="A70" s="131"/>
      <c r="B70" s="132"/>
      <c r="C70" s="136" t="s">
        <v>223</v>
      </c>
      <c r="D70" s="138">
        <f t="shared" si="30"/>
        <v>0</v>
      </c>
      <c r="E70" s="138">
        <f t="shared" si="31"/>
        <v>0</v>
      </c>
      <c r="F70" s="138">
        <f t="shared" si="32"/>
        <v>0</v>
      </c>
      <c r="G70" s="138">
        <f t="shared" si="33"/>
        <v>0</v>
      </c>
      <c r="H70" s="138">
        <f t="shared" si="34"/>
        <v>0</v>
      </c>
      <c r="I70" s="138">
        <f t="shared" si="35"/>
        <v>0</v>
      </c>
      <c r="J70" s="138">
        <f t="shared" si="36"/>
        <v>0</v>
      </c>
      <c r="K70" s="138">
        <f t="shared" si="37"/>
        <v>0</v>
      </c>
      <c r="L70" s="138">
        <f t="shared" si="38"/>
        <v>0</v>
      </c>
      <c r="M70" s="138">
        <f t="shared" si="39"/>
        <v>0</v>
      </c>
      <c r="N70" s="138">
        <f t="shared" si="40"/>
        <v>0</v>
      </c>
      <c r="O70" s="138">
        <f t="shared" si="41"/>
        <v>0</v>
      </c>
      <c r="P70" s="138">
        <f t="shared" si="28"/>
        <v>0</v>
      </c>
      <c r="Q70" s="138">
        <f t="shared" si="29"/>
        <v>0</v>
      </c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T70" s="93"/>
      <c r="AU70" s="93"/>
    </row>
    <row r="71" spans="1:47" ht="30" customHeight="1">
      <c r="A71" s="131"/>
      <c r="B71" s="132"/>
      <c r="C71" s="136" t="s">
        <v>7</v>
      </c>
      <c r="D71" s="138">
        <f t="shared" si="30"/>
        <v>19691.885835000001</v>
      </c>
      <c r="E71" s="138">
        <f t="shared" si="31"/>
        <v>17965.851111</v>
      </c>
      <c r="F71" s="138">
        <f t="shared" si="32"/>
        <v>14969.060589000001</v>
      </c>
      <c r="G71" s="138">
        <f t="shared" si="33"/>
        <v>10279.868614999999</v>
      </c>
      <c r="H71" s="138">
        <f t="shared" si="34"/>
        <v>11043.285900999999</v>
      </c>
      <c r="I71" s="138">
        <f t="shared" si="35"/>
        <v>15156.783036999999</v>
      </c>
      <c r="J71" s="138">
        <f t="shared" si="36"/>
        <v>20215.386114000001</v>
      </c>
      <c r="K71" s="138">
        <f t="shared" si="37"/>
        <v>20808.487470000004</v>
      </c>
      <c r="L71" s="138">
        <f t="shared" si="38"/>
        <v>18329.023461999997</v>
      </c>
      <c r="M71" s="138">
        <f t="shared" si="39"/>
        <v>15883.472669999999</v>
      </c>
      <c r="N71" s="138">
        <f t="shared" si="40"/>
        <v>12702.399012</v>
      </c>
      <c r="O71" s="138">
        <f t="shared" si="41"/>
        <v>10955.593443</v>
      </c>
      <c r="P71" s="138">
        <f t="shared" si="28"/>
        <v>188001.097259</v>
      </c>
      <c r="Q71" s="138">
        <f t="shared" si="29"/>
        <v>15666.758104916667</v>
      </c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T71" s="93"/>
      <c r="AU71" s="93"/>
    </row>
    <row r="72" spans="1:47" ht="30" customHeight="1">
      <c r="A72" s="131"/>
      <c r="B72" s="132"/>
      <c r="C72" s="136" t="s">
        <v>40</v>
      </c>
      <c r="D72" s="138">
        <f t="shared" si="30"/>
        <v>756.71999999999991</v>
      </c>
      <c r="E72" s="138">
        <f t="shared" si="31"/>
        <v>1271.7099999999998</v>
      </c>
      <c r="F72" s="138">
        <f t="shared" si="32"/>
        <v>998.44999999999993</v>
      </c>
      <c r="G72" s="138">
        <f t="shared" si="33"/>
        <v>1812.9749999999999</v>
      </c>
      <c r="H72" s="138">
        <f t="shared" si="34"/>
        <v>1024.7249999999999</v>
      </c>
      <c r="I72" s="138">
        <f t="shared" si="35"/>
        <v>1108.8049999999998</v>
      </c>
      <c r="J72" s="138">
        <f t="shared" si="36"/>
        <v>1234.925</v>
      </c>
      <c r="K72" s="138">
        <f t="shared" si="37"/>
        <v>525.5</v>
      </c>
      <c r="L72" s="138">
        <f t="shared" si="38"/>
        <v>1066.7649999999999</v>
      </c>
      <c r="M72" s="138">
        <f t="shared" si="39"/>
        <v>830.29</v>
      </c>
      <c r="N72" s="138">
        <f t="shared" si="40"/>
        <v>1108.8049999999998</v>
      </c>
      <c r="O72" s="138">
        <f t="shared" si="41"/>
        <v>1114.06</v>
      </c>
      <c r="P72" s="138">
        <f t="shared" si="28"/>
        <v>12853.729999999998</v>
      </c>
      <c r="Q72" s="138">
        <f t="shared" si="29"/>
        <v>1071.1441666666665</v>
      </c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T72" s="93"/>
      <c r="AU72" s="93"/>
    </row>
    <row r="73" spans="1:47" ht="30" customHeight="1">
      <c r="A73" s="131"/>
      <c r="B73" s="132"/>
      <c r="C73" s="136" t="s">
        <v>72</v>
      </c>
      <c r="D73" s="138">
        <f t="shared" si="30"/>
        <v>0</v>
      </c>
      <c r="E73" s="138">
        <f t="shared" si="31"/>
        <v>0</v>
      </c>
      <c r="F73" s="138">
        <f t="shared" si="32"/>
        <v>0</v>
      </c>
      <c r="G73" s="138">
        <f t="shared" si="33"/>
        <v>0</v>
      </c>
      <c r="H73" s="138">
        <f t="shared" si="34"/>
        <v>0</v>
      </c>
      <c r="I73" s="138">
        <f t="shared" si="35"/>
        <v>0</v>
      </c>
      <c r="J73" s="138">
        <f t="shared" si="36"/>
        <v>0</v>
      </c>
      <c r="K73" s="138">
        <f t="shared" si="37"/>
        <v>0</v>
      </c>
      <c r="L73" s="138">
        <f t="shared" si="38"/>
        <v>0</v>
      </c>
      <c r="M73" s="138">
        <f t="shared" si="39"/>
        <v>0</v>
      </c>
      <c r="N73" s="138">
        <f t="shared" si="40"/>
        <v>0</v>
      </c>
      <c r="O73" s="138">
        <f t="shared" si="41"/>
        <v>0</v>
      </c>
      <c r="P73" s="138">
        <f t="shared" si="28"/>
        <v>0</v>
      </c>
      <c r="Q73" s="138">
        <f t="shared" si="29"/>
        <v>0</v>
      </c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T73" s="93"/>
      <c r="AU73" s="93"/>
    </row>
    <row r="74" spans="1:47" ht="30" customHeight="1">
      <c r="A74" s="131"/>
      <c r="B74" s="132"/>
      <c r="C74" s="136" t="s">
        <v>73</v>
      </c>
      <c r="D74" s="138">
        <f t="shared" si="30"/>
        <v>70.33</v>
      </c>
      <c r="E74" s="138">
        <f t="shared" si="31"/>
        <v>237.49900000000002</v>
      </c>
      <c r="F74" s="138">
        <f t="shared" si="32"/>
        <v>160.13600000000002</v>
      </c>
      <c r="G74" s="138">
        <f t="shared" si="33"/>
        <v>319.24410000000006</v>
      </c>
      <c r="H74" s="138">
        <f t="shared" si="34"/>
        <v>328.387</v>
      </c>
      <c r="I74" s="138">
        <f t="shared" si="35"/>
        <v>286.18900000000002</v>
      </c>
      <c r="J74" s="138">
        <f t="shared" si="36"/>
        <v>297.55</v>
      </c>
      <c r="K74" s="138">
        <f t="shared" si="37"/>
        <v>269.959</v>
      </c>
      <c r="L74" s="138">
        <f t="shared" si="38"/>
        <v>238.58100000000002</v>
      </c>
      <c r="M74" s="138">
        <f t="shared" si="39"/>
        <v>259.68</v>
      </c>
      <c r="N74" s="138">
        <f t="shared" si="40"/>
        <v>264.54900000000004</v>
      </c>
      <c r="O74" s="138">
        <f t="shared" si="41"/>
        <v>306.74700000000001</v>
      </c>
      <c r="P74" s="138">
        <f t="shared" si="28"/>
        <v>3038.8510999999999</v>
      </c>
      <c r="Q74" s="138">
        <f t="shared" si="29"/>
        <v>253.23759166666665</v>
      </c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T74" s="93"/>
      <c r="AU74" s="93"/>
    </row>
    <row r="75" spans="1:47" ht="24.6">
      <c r="A75" s="131"/>
      <c r="B75" s="132"/>
      <c r="C75" s="139" t="s">
        <v>29</v>
      </c>
      <c r="D75" s="138">
        <f t="shared" si="30"/>
        <v>1391.7679999999998</v>
      </c>
      <c r="E75" s="138">
        <f t="shared" si="31"/>
        <v>1577.3679999999999</v>
      </c>
      <c r="F75" s="138">
        <f t="shared" si="32"/>
        <v>1401.9759999999999</v>
      </c>
      <c r="G75" s="138">
        <f t="shared" si="33"/>
        <v>1423.7840000000001</v>
      </c>
      <c r="H75" s="138">
        <f t="shared" si="34"/>
        <v>1293.864</v>
      </c>
      <c r="I75" s="138">
        <f t="shared" si="35"/>
        <v>1261.848</v>
      </c>
      <c r="J75" s="138">
        <f t="shared" si="36"/>
        <v>1006.6479999999999</v>
      </c>
      <c r="K75" s="138">
        <f t="shared" si="37"/>
        <v>1887.0879999999997</v>
      </c>
      <c r="L75" s="138">
        <f t="shared" si="38"/>
        <v>1359.9839999999999</v>
      </c>
      <c r="M75" s="138">
        <f t="shared" si="39"/>
        <v>1559.7359999999999</v>
      </c>
      <c r="N75" s="138">
        <f t="shared" si="40"/>
        <v>1243.752</v>
      </c>
      <c r="O75" s="138">
        <f t="shared" si="41"/>
        <v>1301.9839999999999</v>
      </c>
      <c r="P75" s="138">
        <f t="shared" si="28"/>
        <v>16709.8</v>
      </c>
      <c r="Q75" s="138">
        <f t="shared" si="29"/>
        <v>1392.4833333333333</v>
      </c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T75" s="93"/>
      <c r="AU75" s="93"/>
    </row>
    <row r="76" spans="1:47" ht="24.6">
      <c r="A76" s="129"/>
      <c r="B76" s="140"/>
      <c r="C76" s="141" t="s">
        <v>99</v>
      </c>
      <c r="D76" s="138">
        <f t="shared" si="30"/>
        <v>0</v>
      </c>
      <c r="E76" s="138">
        <f t="shared" si="31"/>
        <v>0</v>
      </c>
      <c r="F76" s="138">
        <f t="shared" si="32"/>
        <v>0</v>
      </c>
      <c r="G76" s="138">
        <f t="shared" si="33"/>
        <v>0</v>
      </c>
      <c r="H76" s="138">
        <f t="shared" si="34"/>
        <v>0</v>
      </c>
      <c r="I76" s="138">
        <f t="shared" si="35"/>
        <v>0</v>
      </c>
      <c r="J76" s="138">
        <f t="shared" si="36"/>
        <v>0</v>
      </c>
      <c r="K76" s="138">
        <f t="shared" si="37"/>
        <v>0</v>
      </c>
      <c r="L76" s="138">
        <f t="shared" si="38"/>
        <v>0</v>
      </c>
      <c r="M76" s="142">
        <f t="shared" si="39"/>
        <v>0</v>
      </c>
      <c r="N76" s="138">
        <f t="shared" si="40"/>
        <v>0</v>
      </c>
      <c r="O76" s="138">
        <f t="shared" si="41"/>
        <v>0</v>
      </c>
      <c r="P76" s="138">
        <f t="shared" si="28"/>
        <v>0</v>
      </c>
      <c r="Q76" s="138">
        <f t="shared" si="29"/>
        <v>0</v>
      </c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T76" s="93"/>
      <c r="AU76" s="93"/>
    </row>
    <row r="77" spans="1:47" ht="24.6">
      <c r="C77" s="143" t="s">
        <v>258</v>
      </c>
      <c r="D77" s="144">
        <f>[6]ไฟฟ้า!$F$5</f>
        <v>1986</v>
      </c>
      <c r="E77" s="144">
        <f>[6]ไฟฟ้า!$F$6</f>
        <v>2232</v>
      </c>
      <c r="F77" s="144">
        <f>[6]ไฟฟ้า!$F$7</f>
        <v>2370</v>
      </c>
      <c r="G77" s="144">
        <f>[6]ไฟฟ้า!$F$8</f>
        <v>2298</v>
      </c>
      <c r="H77" s="144">
        <f>[6]ไฟฟ้า!$F$9</f>
        <v>2544</v>
      </c>
      <c r="I77" s="144">
        <f>[6]ไฟฟ้า!$F$10</f>
        <v>2520</v>
      </c>
      <c r="J77" s="144">
        <f>[6]ไฟฟ้า!$F$11</f>
        <v>2064</v>
      </c>
      <c r="K77" s="144">
        <f>[6]ไฟฟ้า!$F$12</f>
        <v>2400</v>
      </c>
      <c r="L77" s="144">
        <f>[6]ไฟฟ้า!$F$13</f>
        <v>2358</v>
      </c>
      <c r="M77" s="144">
        <f>[6]ไฟฟ้า!$F$14</f>
        <v>2424</v>
      </c>
      <c r="N77" s="144">
        <f>[6]ไฟฟ้า!$F$15</f>
        <v>2754</v>
      </c>
      <c r="O77" s="144">
        <f>[6]ไฟฟ้า!$F$16</f>
        <v>2016</v>
      </c>
      <c r="P77" s="144">
        <f t="shared" si="28"/>
        <v>27966</v>
      </c>
      <c r="Q77" s="144">
        <f t="shared" si="29"/>
        <v>2330.5</v>
      </c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T77" s="93"/>
      <c r="AU77" s="93"/>
    </row>
    <row r="78" spans="1:47" ht="24.6">
      <c r="C78" s="143" t="s">
        <v>259</v>
      </c>
      <c r="D78" s="144">
        <v>300</v>
      </c>
      <c r="E78" s="144">
        <v>300</v>
      </c>
      <c r="F78" s="144">
        <v>300</v>
      </c>
      <c r="G78" s="144">
        <v>300</v>
      </c>
      <c r="H78" s="144">
        <v>300</v>
      </c>
      <c r="I78" s="144">
        <v>300</v>
      </c>
      <c r="J78" s="144">
        <v>300</v>
      </c>
      <c r="K78" s="144">
        <v>300</v>
      </c>
      <c r="L78" s="144">
        <v>300</v>
      </c>
      <c r="M78" s="144">
        <v>300</v>
      </c>
      <c r="N78" s="144">
        <v>300</v>
      </c>
      <c r="O78" s="144">
        <v>300</v>
      </c>
      <c r="P78" s="144">
        <f t="shared" si="28"/>
        <v>3600</v>
      </c>
      <c r="Q78" s="144">
        <f t="shared" si="29"/>
        <v>300</v>
      </c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T78" s="93"/>
      <c r="AU78" s="93"/>
    </row>
    <row r="79" spans="1:47" ht="24.6">
      <c r="C79" s="143" t="s">
        <v>260</v>
      </c>
      <c r="D79" s="144">
        <f>SUM(D61:D76)</f>
        <v>22851.158623200005</v>
      </c>
      <c r="E79" s="144">
        <f t="shared" ref="E79:H79" si="42">SUM(E61:E76)</f>
        <v>21989.559186599996</v>
      </c>
      <c r="F79" s="144">
        <f t="shared" si="42"/>
        <v>18463.4875526</v>
      </c>
      <c r="G79" s="144">
        <f t="shared" si="42"/>
        <v>15150.6098124</v>
      </c>
      <c r="H79" s="144">
        <f t="shared" si="42"/>
        <v>14335.736287</v>
      </c>
      <c r="I79" s="144">
        <f t="shared" ref="I79:O79" si="43">SUM(I61:I76)</f>
        <v>18454.950331799999</v>
      </c>
      <c r="J79" s="144">
        <f t="shared" si="43"/>
        <v>23330.829053599999</v>
      </c>
      <c r="K79" s="144">
        <f t="shared" si="43"/>
        <v>24473.523147800002</v>
      </c>
      <c r="L79" s="144">
        <f t="shared" si="43"/>
        <v>21836.689749799996</v>
      </c>
      <c r="M79" s="144">
        <f t="shared" si="43"/>
        <v>19219.535465000001</v>
      </c>
      <c r="N79" s="144">
        <f t="shared" si="43"/>
        <v>15953.501410200002</v>
      </c>
      <c r="O79" s="144">
        <f t="shared" si="43"/>
        <v>14089.662838599999</v>
      </c>
      <c r="P79" s="144">
        <f t="shared" si="28"/>
        <v>230149.24345859999</v>
      </c>
      <c r="Q79" s="144">
        <f t="shared" si="29"/>
        <v>19179.103621549999</v>
      </c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T79" s="93"/>
      <c r="AU79" s="93"/>
    </row>
    <row r="80" spans="1:47" ht="30" customHeight="1">
      <c r="C80" s="143" t="s">
        <v>261</v>
      </c>
      <c r="D80" s="144">
        <f>'สรุปการคำนวณ ปีฐาน'!$G$26</f>
        <v>14400.347644200001</v>
      </c>
      <c r="E80" s="144">
        <f>'สรุปการคำนวณ ปีฐาน'!$I$26</f>
        <v>16627.750662000002</v>
      </c>
      <c r="F80" s="144">
        <f>'สรุปการคำนวณ ปีฐาน'!$K$26</f>
        <v>13308.205579000001</v>
      </c>
      <c r="G80" s="144">
        <f>'สรุปการคำนวณ ปีฐาน'!$M$26</f>
        <v>14707.769565000001</v>
      </c>
      <c r="H80" s="144">
        <f>'สรุปการคำนวณ ปีฐาน'!$O$26</f>
        <v>13067.186457</v>
      </c>
      <c r="I80" s="144">
        <f>'สรุปการคำนวณ ปีฐาน'!$Q$26</f>
        <v>15461.364984199998</v>
      </c>
      <c r="J80" s="144">
        <f>'สรุปการคำนวณ ปีฐาน'!$S$26</f>
        <v>18522.777315400002</v>
      </c>
      <c r="K80" s="144">
        <f>'สรุปการคำนวณ ปีฐาน'!$U$26</f>
        <v>22172.199460399999</v>
      </c>
      <c r="L80" s="144">
        <f>'สรุปการคำนวณ ปีฐาน'!$W$26</f>
        <v>20708.345134800002</v>
      </c>
      <c r="M80" s="144">
        <f>'สรุปการคำนวณ ปีฐาน'!$Y$26</f>
        <v>21749.944259600004</v>
      </c>
      <c r="N80" s="144">
        <f>'สรุปการคำนวณ ปีฐาน'!$AA$26</f>
        <v>18194.873381599999</v>
      </c>
      <c r="O80" s="146">
        <f>'สรุปการคำนวณ ปีฐาน'!$AC$26</f>
        <v>18322.949918200004</v>
      </c>
      <c r="P80" s="144">
        <f t="shared" si="28"/>
        <v>207243.71436140002</v>
      </c>
      <c r="Q80" s="144">
        <f t="shared" si="29"/>
        <v>17270.309530116669</v>
      </c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T80" s="93"/>
      <c r="AU80" s="93"/>
    </row>
    <row r="81" spans="3:47" ht="30" customHeight="1">
      <c r="C81" s="143" t="s">
        <v>262</v>
      </c>
      <c r="D81" s="144">
        <f>D79-D80</f>
        <v>8450.8109790000035</v>
      </c>
      <c r="E81" s="144">
        <f t="shared" ref="E81:H81" si="44">E79-E80</f>
        <v>5361.8085245999937</v>
      </c>
      <c r="F81" s="144">
        <f t="shared" si="44"/>
        <v>5155.2819735999983</v>
      </c>
      <c r="G81" s="144">
        <f t="shared" si="44"/>
        <v>442.8402473999995</v>
      </c>
      <c r="H81" s="144">
        <f t="shared" si="44"/>
        <v>1268.5498299999999</v>
      </c>
      <c r="I81" s="144">
        <f t="shared" ref="I81:O81" si="45">I79-I80</f>
        <v>2993.5853476000011</v>
      </c>
      <c r="J81" s="144">
        <f t="shared" si="45"/>
        <v>4808.0517381999962</v>
      </c>
      <c r="K81" s="144">
        <f t="shared" si="45"/>
        <v>2301.3236874000031</v>
      </c>
      <c r="L81" s="144">
        <f t="shared" si="45"/>
        <v>1128.3446149999945</v>
      </c>
      <c r="M81" s="144">
        <f t="shared" si="45"/>
        <v>-2530.4087946000036</v>
      </c>
      <c r="N81" s="144">
        <f t="shared" si="45"/>
        <v>-2241.3719713999963</v>
      </c>
      <c r="O81" s="144">
        <f t="shared" si="45"/>
        <v>-4233.2870796000043</v>
      </c>
      <c r="P81" s="144">
        <f t="shared" ref="P81" si="46">P79-P80</f>
        <v>22905.529097199964</v>
      </c>
      <c r="Q81" s="144">
        <f t="shared" ref="Q81" si="47">Q79-Q80</f>
        <v>1908.7940914333303</v>
      </c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T81" s="93"/>
      <c r="AU81" s="93"/>
    </row>
    <row r="82" spans="3:47" ht="24.6">
      <c r="C82" s="143" t="s">
        <v>232</v>
      </c>
      <c r="D82" s="147">
        <f>D81*100/D80</f>
        <v>58.684770588880333</v>
      </c>
      <c r="E82" s="147">
        <f t="shared" ref="E82:H82" si="48">E81*100/E80</f>
        <v>32.246144614457855</v>
      </c>
      <c r="F82" s="147">
        <f t="shared" si="48"/>
        <v>38.737619005036244</v>
      </c>
      <c r="G82" s="147">
        <f t="shared" si="48"/>
        <v>3.0109272887564411</v>
      </c>
      <c r="H82" s="147">
        <f t="shared" si="48"/>
        <v>9.7079033361496627</v>
      </c>
      <c r="I82" s="147">
        <f t="shared" ref="I82:Q82" si="49">I81*100/I80</f>
        <v>19.361714510065266</v>
      </c>
      <c r="J82" s="147">
        <f t="shared" si="49"/>
        <v>25.957509807141822</v>
      </c>
      <c r="K82" s="147">
        <f t="shared" si="49"/>
        <v>10.379320696217865</v>
      </c>
      <c r="L82" s="147">
        <f t="shared" si="49"/>
        <v>5.4487435266076947</v>
      </c>
      <c r="M82" s="147">
        <f t="shared" si="49"/>
        <v>-11.634093239034993</v>
      </c>
      <c r="N82" s="147">
        <f t="shared" si="49"/>
        <v>-12.318700572363626</v>
      </c>
      <c r="O82" s="147">
        <f t="shared" si="49"/>
        <v>-23.103742020247093</v>
      </c>
      <c r="P82" s="147">
        <f t="shared" si="49"/>
        <v>11.052460224321385</v>
      </c>
      <c r="Q82" s="147">
        <f t="shared" si="49"/>
        <v>11.052460224321385</v>
      </c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</row>
    <row r="83" spans="3:47" ht="24.6">
      <c r="C83" s="143" t="s">
        <v>263</v>
      </c>
      <c r="D83" s="144">
        <f t="shared" ref="D83:O83" si="50">D79/D77</f>
        <v>11.506122166767375</v>
      </c>
      <c r="E83" s="144">
        <f t="shared" si="50"/>
        <v>9.8519530405913969</v>
      </c>
      <c r="F83" s="144">
        <f t="shared" si="50"/>
        <v>7.7905010770464136</v>
      </c>
      <c r="G83" s="144">
        <f t="shared" si="50"/>
        <v>6.5929546616187986</v>
      </c>
      <c r="H83" s="144">
        <f t="shared" si="50"/>
        <v>5.6351164650157228</v>
      </c>
      <c r="I83" s="144">
        <f t="shared" si="50"/>
        <v>7.3233929888095233</v>
      </c>
      <c r="J83" s="144">
        <f t="shared" si="50"/>
        <v>11.303696246899223</v>
      </c>
      <c r="K83" s="144">
        <f t="shared" si="50"/>
        <v>10.197301311583335</v>
      </c>
      <c r="L83" s="144">
        <f t="shared" si="50"/>
        <v>9.260682675911788</v>
      </c>
      <c r="M83" s="144">
        <f t="shared" si="50"/>
        <v>7.9288512644389444</v>
      </c>
      <c r="N83" s="144">
        <f t="shared" si="50"/>
        <v>5.7928472803921576</v>
      </c>
      <c r="O83" s="144">
        <f t="shared" si="50"/>
        <v>6.9889200588293647</v>
      </c>
      <c r="P83" s="144">
        <f>SUM(D83:O83)</f>
        <v>100.17233923790403</v>
      </c>
      <c r="Q83" s="144">
        <f>AVERAGE(D83:O83)</f>
        <v>8.3476949364920028</v>
      </c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</row>
    <row r="84" spans="3:47" ht="24.6">
      <c r="C84" s="143" t="s">
        <v>264</v>
      </c>
      <c r="D84" s="144">
        <f t="shared" ref="D84:O84" si="51">D80/D78</f>
        <v>48.001158814</v>
      </c>
      <c r="E84" s="144">
        <f t="shared" si="51"/>
        <v>55.425835540000008</v>
      </c>
      <c r="F84" s="144">
        <f t="shared" si="51"/>
        <v>44.360685263333338</v>
      </c>
      <c r="G84" s="144">
        <f t="shared" si="51"/>
        <v>49.025898550000001</v>
      </c>
      <c r="H84" s="144">
        <f t="shared" si="51"/>
        <v>43.557288190000001</v>
      </c>
      <c r="I84" s="144">
        <f t="shared" si="51"/>
        <v>51.537883280666662</v>
      </c>
      <c r="J84" s="144">
        <f t="shared" si="51"/>
        <v>61.742591051333342</v>
      </c>
      <c r="K84" s="144">
        <f t="shared" si="51"/>
        <v>73.907331534666667</v>
      </c>
      <c r="L84" s="144">
        <f t="shared" si="51"/>
        <v>69.027817116000008</v>
      </c>
      <c r="M84" s="144">
        <f t="shared" si="51"/>
        <v>72.499814198666684</v>
      </c>
      <c r="N84" s="144">
        <f t="shared" si="51"/>
        <v>60.64957793866666</v>
      </c>
      <c r="O84" s="144">
        <f t="shared" si="51"/>
        <v>61.076499727333342</v>
      </c>
      <c r="P84" s="144">
        <f>SUM(D84:O84)</f>
        <v>690.81238120466674</v>
      </c>
      <c r="Q84" s="144">
        <f>AVERAGE(D84:O84)</f>
        <v>57.567698433722228</v>
      </c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</row>
    <row r="85" spans="3:47" ht="24.6">
      <c r="C85" s="143" t="s">
        <v>265</v>
      </c>
      <c r="D85" s="144">
        <f>D83-D84</f>
        <v>-36.495036647232624</v>
      </c>
      <c r="E85" s="144">
        <f t="shared" ref="E85:H85" si="52">E83-E84</f>
        <v>-45.573882499408612</v>
      </c>
      <c r="F85" s="144">
        <f t="shared" si="52"/>
        <v>-36.570184186286923</v>
      </c>
      <c r="G85" s="144">
        <f t="shared" si="52"/>
        <v>-42.432943888381203</v>
      </c>
      <c r="H85" s="144">
        <f t="shared" si="52"/>
        <v>-37.922171724984281</v>
      </c>
      <c r="I85" s="144">
        <f t="shared" ref="I85:P85" si="53">I83-I84</f>
        <v>-44.214490291857139</v>
      </c>
      <c r="J85" s="144">
        <f t="shared" si="53"/>
        <v>-50.438894804434121</v>
      </c>
      <c r="K85" s="144">
        <f t="shared" si="53"/>
        <v>-63.710030223083336</v>
      </c>
      <c r="L85" s="144">
        <f t="shared" si="53"/>
        <v>-59.767134440088221</v>
      </c>
      <c r="M85" s="144">
        <f t="shared" si="53"/>
        <v>-64.570962934227737</v>
      </c>
      <c r="N85" s="144">
        <f t="shared" si="53"/>
        <v>-54.8567306582745</v>
      </c>
      <c r="O85" s="144">
        <f t="shared" si="53"/>
        <v>-54.087579668503977</v>
      </c>
      <c r="P85" s="144">
        <f t="shared" si="53"/>
        <v>-590.64004196676274</v>
      </c>
      <c r="Q85" s="144">
        <f t="shared" ref="Q85" si="54">Q83-Q84</f>
        <v>-49.220003497230223</v>
      </c>
      <c r="R85" s="110"/>
      <c r="S85" s="110"/>
      <c r="T85" s="110"/>
      <c r="U85" s="110"/>
      <c r="V85" s="110"/>
      <c r="W85" s="110"/>
      <c r="X85" s="110"/>
      <c r="Y85" s="110"/>
      <c r="Z85" s="110"/>
      <c r="AA85" s="145"/>
      <c r="AB85" s="145"/>
      <c r="AC85" s="145"/>
      <c r="AD85" s="145"/>
    </row>
    <row r="86" spans="3:47" ht="24.6">
      <c r="C86" s="143" t="s">
        <v>231</v>
      </c>
      <c r="D86" s="144">
        <f>D85*100/D84</f>
        <v>-76.029490847601153</v>
      </c>
      <c r="E86" s="144">
        <f t="shared" ref="E86:H86" si="55">E85*100/E84</f>
        <v>-82.224980562572867</v>
      </c>
      <c r="F86" s="144">
        <f t="shared" si="55"/>
        <v>-82.438276075311862</v>
      </c>
      <c r="G86" s="144">
        <f t="shared" si="55"/>
        <v>-86.552098265175403</v>
      </c>
      <c r="H86" s="144">
        <f t="shared" si="55"/>
        <v>-87.062747248095562</v>
      </c>
      <c r="I86" s="144">
        <f t="shared" ref="I86:Q86" si="56">I85*100/I84</f>
        <v>-85.79027208213509</v>
      </c>
      <c r="J86" s="144">
        <f t="shared" si="56"/>
        <v>-81.692222411752653</v>
      </c>
      <c r="K86" s="144">
        <f t="shared" si="56"/>
        <v>-86.202584912972782</v>
      </c>
      <c r="L86" s="144">
        <f t="shared" si="56"/>
        <v>-86.584129322314539</v>
      </c>
      <c r="M86" s="144">
        <f t="shared" si="56"/>
        <v>-89.063625400870663</v>
      </c>
      <c r="N86" s="144">
        <f t="shared" si="56"/>
        <v>-90.448660193067937</v>
      </c>
      <c r="O86" s="144">
        <f t="shared" si="56"/>
        <v>-88.557104467298672</v>
      </c>
      <c r="P86" s="144">
        <f t="shared" si="56"/>
        <v>-85.499342229040622</v>
      </c>
      <c r="Q86" s="144">
        <f t="shared" si="56"/>
        <v>-85.499342229040622</v>
      </c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</row>
    <row r="87" spans="3:47" ht="30" customHeight="1">
      <c r="G87" s="93"/>
      <c r="K87" s="93"/>
    </row>
    <row r="88" spans="3:47" ht="30" customHeight="1">
      <c r="D88" s="94"/>
      <c r="E88" s="94"/>
      <c r="F88" s="94"/>
      <c r="H88" s="94"/>
      <c r="I88" s="94"/>
      <c r="J88" s="148"/>
      <c r="K88" s="94"/>
      <c r="L88" s="94"/>
      <c r="M88" s="94"/>
      <c r="N88" s="94"/>
      <c r="P88" s="208"/>
      <c r="Q88" s="94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T88" s="93"/>
      <c r="AU88" s="93"/>
    </row>
    <row r="89" spans="3:47" ht="30" customHeight="1">
      <c r="D89" s="94"/>
      <c r="E89" s="94"/>
      <c r="F89" s="94"/>
      <c r="H89" s="94"/>
      <c r="I89" s="94"/>
      <c r="J89" s="148"/>
      <c r="K89" s="94"/>
      <c r="L89" s="94"/>
      <c r="M89" s="94"/>
      <c r="N89" s="94"/>
      <c r="P89" s="94"/>
      <c r="Q89" s="94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T89" s="93"/>
      <c r="AU89" s="93"/>
    </row>
    <row r="90" spans="3:47" ht="30" customHeight="1">
      <c r="D90" s="94"/>
      <c r="E90" s="94"/>
      <c r="F90" s="94"/>
      <c r="H90" s="94"/>
      <c r="I90" s="94"/>
      <c r="J90" s="94"/>
      <c r="K90" s="94"/>
      <c r="L90" s="94"/>
      <c r="M90" s="94"/>
      <c r="N90" s="94"/>
      <c r="P90" s="94"/>
      <c r="Q90" s="94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T90" s="93"/>
      <c r="AU90" s="93"/>
    </row>
    <row r="91" spans="3:47" ht="30" customHeight="1">
      <c r="D91" s="94"/>
      <c r="E91" s="94"/>
      <c r="F91" s="94"/>
      <c r="H91" s="94"/>
      <c r="I91" s="94"/>
      <c r="J91" s="94"/>
      <c r="K91" s="94"/>
      <c r="L91" s="94"/>
      <c r="M91" s="94"/>
      <c r="N91" s="94"/>
      <c r="O91" s="95"/>
      <c r="P91" s="94"/>
      <c r="Q91" s="94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T91" s="93"/>
      <c r="AU91" s="93"/>
    </row>
    <row r="92" spans="3:47" ht="30" customHeight="1">
      <c r="D92" s="94"/>
      <c r="E92" s="94"/>
      <c r="F92" s="94"/>
      <c r="H92" s="94"/>
      <c r="I92" s="94"/>
      <c r="J92" s="94"/>
      <c r="K92" s="94"/>
      <c r="L92" s="94"/>
      <c r="M92" s="94"/>
      <c r="N92" s="94"/>
      <c r="O92" s="95"/>
      <c r="P92" s="94"/>
      <c r="Q92" s="94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T92" s="93"/>
      <c r="AU92" s="93"/>
    </row>
    <row r="93" spans="3:47" ht="30" customHeight="1">
      <c r="D93" s="94"/>
      <c r="E93" s="94"/>
      <c r="F93" s="94"/>
      <c r="H93" s="94"/>
      <c r="I93" s="94"/>
      <c r="J93" s="94"/>
      <c r="K93" s="94"/>
      <c r="L93" s="94"/>
      <c r="M93" s="94"/>
      <c r="N93" s="94"/>
      <c r="O93" s="95"/>
      <c r="P93" s="94"/>
      <c r="Q93" s="94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T93" s="93"/>
      <c r="AU93" s="93"/>
    </row>
    <row r="94" spans="3:47" ht="30" customHeight="1">
      <c r="D94" s="94"/>
      <c r="E94" s="94"/>
      <c r="F94" s="94"/>
      <c r="H94" s="94"/>
      <c r="I94" s="94"/>
      <c r="J94" s="94"/>
      <c r="K94" s="94"/>
      <c r="L94" s="94"/>
      <c r="M94" s="94"/>
      <c r="N94" s="94"/>
      <c r="O94" s="95"/>
      <c r="P94" s="94"/>
      <c r="Q94" s="94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T94" s="93"/>
      <c r="AU94" s="93"/>
    </row>
    <row r="95" spans="3:47" ht="30" customHeight="1">
      <c r="D95" s="94"/>
      <c r="E95" s="94"/>
      <c r="F95" s="94"/>
      <c r="H95" s="94"/>
      <c r="I95" s="94"/>
      <c r="J95" s="94"/>
      <c r="K95" s="94"/>
      <c r="L95" s="94"/>
      <c r="M95" s="94"/>
      <c r="N95" s="94"/>
      <c r="O95" s="95"/>
      <c r="P95" s="94"/>
      <c r="Q95" s="94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T95" s="93"/>
      <c r="AU95" s="93"/>
    </row>
    <row r="96" spans="3:47" ht="30" customHeight="1">
      <c r="D96" s="94"/>
      <c r="E96" s="94"/>
      <c r="F96" s="94"/>
      <c r="H96" s="94"/>
      <c r="I96" s="94"/>
      <c r="J96" s="94"/>
      <c r="K96" s="94"/>
      <c r="L96" s="94"/>
      <c r="M96" s="94"/>
      <c r="N96" s="94"/>
      <c r="O96" s="95"/>
      <c r="P96" s="94"/>
      <c r="Q96" s="94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T96" s="93"/>
      <c r="AU96" s="93"/>
    </row>
    <row r="97" spans="1:47" ht="30" customHeight="1">
      <c r="D97" s="94"/>
      <c r="E97" s="94"/>
      <c r="F97" s="94"/>
      <c r="H97" s="94"/>
      <c r="I97" s="94"/>
      <c r="J97" s="94"/>
      <c r="K97" s="94"/>
      <c r="L97" s="94"/>
      <c r="M97" s="94"/>
      <c r="N97" s="94"/>
      <c r="O97" s="95"/>
      <c r="P97" s="94"/>
      <c r="Q97" s="94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T97" s="93"/>
      <c r="AU97" s="93"/>
    </row>
    <row r="98" spans="1:47" ht="30" customHeight="1">
      <c r="C98" s="94"/>
      <c r="D98" s="94"/>
      <c r="E98" s="94"/>
      <c r="F98" s="94"/>
      <c r="H98" s="94"/>
      <c r="I98" s="94"/>
      <c r="J98" s="94"/>
      <c r="K98" s="94"/>
      <c r="L98" s="94"/>
      <c r="M98" s="94"/>
      <c r="N98" s="94"/>
      <c r="O98" s="95"/>
      <c r="P98" s="94"/>
      <c r="Q98" s="94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T98" s="93"/>
      <c r="AU98" s="93"/>
    </row>
    <row r="99" spans="1:47" ht="30" customHeight="1">
      <c r="C99" s="94"/>
      <c r="D99" s="94"/>
      <c r="E99" s="94"/>
      <c r="F99" s="94"/>
      <c r="H99" s="94"/>
      <c r="I99" s="94"/>
      <c r="J99" s="94"/>
      <c r="K99" s="94"/>
      <c r="L99" s="94"/>
      <c r="M99" s="94"/>
      <c r="N99" s="94"/>
      <c r="O99" s="95"/>
      <c r="P99" s="94"/>
      <c r="Q99" s="94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T99" s="93"/>
      <c r="AU99" s="93"/>
    </row>
    <row r="100" spans="1:47" ht="30" customHeight="1">
      <c r="C100" s="94"/>
      <c r="D100" s="94"/>
      <c r="E100" s="94"/>
      <c r="F100" s="94"/>
      <c r="H100" s="94"/>
      <c r="I100" s="94"/>
      <c r="J100" s="94"/>
      <c r="K100" s="94"/>
      <c r="L100" s="94"/>
      <c r="M100" s="94"/>
      <c r="N100" s="94"/>
      <c r="O100" s="95"/>
      <c r="P100" s="94"/>
      <c r="Q100" s="94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T100" s="93"/>
      <c r="AU100" s="93"/>
    </row>
    <row r="101" spans="1:47" ht="30" customHeight="1">
      <c r="C101" s="94"/>
      <c r="D101" s="94"/>
      <c r="E101" s="94"/>
      <c r="F101" s="94"/>
      <c r="H101" s="94"/>
      <c r="I101" s="94"/>
      <c r="J101" s="94"/>
      <c r="K101" s="94"/>
      <c r="L101" s="94"/>
      <c r="M101" s="94"/>
      <c r="N101" s="94"/>
      <c r="O101" s="95"/>
      <c r="P101" s="94"/>
      <c r="Q101" s="94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T101" s="93"/>
      <c r="AU101" s="93"/>
    </row>
    <row r="102" spans="1:47" ht="30" customHeight="1">
      <c r="C102" s="94"/>
      <c r="D102" s="94"/>
      <c r="E102" s="94"/>
      <c r="F102" s="94"/>
      <c r="H102" s="94"/>
      <c r="I102" s="94"/>
      <c r="J102" s="94"/>
      <c r="K102" s="94"/>
      <c r="L102" s="94"/>
      <c r="M102" s="94"/>
      <c r="N102" s="94"/>
      <c r="O102" s="95"/>
      <c r="P102" s="94"/>
      <c r="Q102" s="94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T102" s="93"/>
      <c r="AU102" s="93"/>
    </row>
    <row r="103" spans="1:47" ht="30" customHeight="1"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T103" s="93"/>
      <c r="AU103" s="93"/>
    </row>
    <row r="104" spans="1:47" ht="30" customHeight="1"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T104" s="93"/>
      <c r="AU104" s="93"/>
    </row>
    <row r="105" spans="1:47" ht="30" customHeight="1"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T105" s="93"/>
      <c r="AU105" s="93"/>
    </row>
    <row r="106" spans="1:47" ht="30" customHeight="1"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T106" s="93"/>
      <c r="AU106" s="93"/>
    </row>
    <row r="107" spans="1:47" ht="30" customHeight="1"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T107" s="93"/>
      <c r="AU107" s="93"/>
    </row>
    <row r="108" spans="1:47" ht="30" customHeight="1"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T108" s="93"/>
      <c r="AU108" s="93"/>
    </row>
    <row r="109" spans="1:47" s="150" customFormat="1" ht="24.6">
      <c r="A109" s="255" t="s">
        <v>250</v>
      </c>
      <c r="B109" s="255"/>
      <c r="C109" s="255"/>
      <c r="D109" s="255"/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  <c r="AA109" s="255"/>
      <c r="AB109" s="255"/>
      <c r="AC109" s="255"/>
      <c r="AD109" s="255"/>
      <c r="AE109" s="255"/>
      <c r="AF109" s="149"/>
      <c r="AG109" s="149"/>
      <c r="AH109" s="149"/>
      <c r="AI109" s="149"/>
      <c r="AJ109" s="149"/>
      <c r="AK109" s="149"/>
      <c r="AL109" s="149"/>
    </row>
    <row r="110" spans="1:47" s="150" customFormat="1" ht="30.6" customHeight="1">
      <c r="A110" s="255"/>
      <c r="B110" s="255"/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  <c r="Y110" s="255"/>
      <c r="Z110" s="255"/>
      <c r="AA110" s="255"/>
      <c r="AB110" s="255"/>
      <c r="AC110" s="255"/>
      <c r="AD110" s="255"/>
      <c r="AE110" s="255"/>
      <c r="AF110" s="149"/>
      <c r="AG110" s="149"/>
      <c r="AH110" s="149"/>
      <c r="AI110" s="149"/>
      <c r="AJ110" s="149"/>
      <c r="AK110" s="149"/>
      <c r="AL110" s="149"/>
      <c r="AM110" s="151"/>
      <c r="AN110" s="151"/>
      <c r="AO110" s="151"/>
      <c r="AP110" s="151"/>
      <c r="AQ110" s="151"/>
      <c r="AR110" s="151"/>
      <c r="AT110" s="151"/>
      <c r="AU110" s="151"/>
    </row>
    <row r="111" spans="1:47" s="150" customFormat="1" ht="49.95" customHeight="1">
      <c r="A111" s="152" t="s">
        <v>234</v>
      </c>
      <c r="B111" s="152"/>
      <c r="C111" s="153"/>
      <c r="D111" s="154"/>
      <c r="E111" s="154"/>
      <c r="F111" s="154"/>
      <c r="G111" s="154"/>
      <c r="H111" s="154"/>
      <c r="I111" s="154"/>
      <c r="J111" s="154"/>
      <c r="K111" s="154"/>
      <c r="L111" s="154"/>
      <c r="M111" s="155"/>
      <c r="N111" s="156"/>
      <c r="O111" s="153" t="s">
        <v>236</v>
      </c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49"/>
      <c r="AG111" s="149"/>
      <c r="AH111" s="149"/>
      <c r="AI111" s="149"/>
      <c r="AJ111" s="149"/>
      <c r="AK111" s="149"/>
      <c r="AL111" s="149"/>
      <c r="AM111" s="151"/>
      <c r="AN111" s="151"/>
      <c r="AO111" s="151"/>
      <c r="AP111" s="151"/>
      <c r="AQ111" s="151"/>
      <c r="AR111" s="151"/>
      <c r="AT111" s="151"/>
      <c r="AU111" s="151"/>
    </row>
    <row r="112" spans="1:47" s="150" customFormat="1" ht="49.95" customHeight="1">
      <c r="A112" s="91" t="s">
        <v>248</v>
      </c>
      <c r="B112" s="91"/>
      <c r="C112" s="157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156"/>
      <c r="O112" s="91" t="s">
        <v>248</v>
      </c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9"/>
      <c r="AG112" s="159"/>
      <c r="AH112" s="159"/>
      <c r="AI112" s="149"/>
      <c r="AJ112" s="149"/>
      <c r="AK112" s="149"/>
      <c r="AL112" s="149"/>
      <c r="AM112" s="151"/>
      <c r="AN112" s="151"/>
      <c r="AO112" s="151"/>
      <c r="AP112" s="151"/>
      <c r="AQ112" s="151"/>
      <c r="AR112" s="151"/>
      <c r="AT112" s="151"/>
      <c r="AU112" s="151"/>
    </row>
    <row r="113" spans="1:47" s="150" customFormat="1" ht="57" customHeight="1">
      <c r="A113" s="262" t="s">
        <v>247</v>
      </c>
      <c r="B113" s="262"/>
      <c r="C113" s="160"/>
      <c r="D113" s="161"/>
      <c r="E113" s="93"/>
      <c r="F113" s="93"/>
      <c r="G113" s="93"/>
      <c r="H113" s="93"/>
      <c r="I113" s="93"/>
      <c r="J113" s="93"/>
      <c r="K113" s="93"/>
      <c r="L113" s="93"/>
      <c r="M113" s="158"/>
      <c r="N113" s="156"/>
      <c r="O113" s="262" t="s">
        <v>247</v>
      </c>
      <c r="P113" s="262"/>
      <c r="Q113" s="262"/>
      <c r="R113" s="160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9"/>
      <c r="AG113" s="159"/>
      <c r="AH113" s="159"/>
      <c r="AI113" s="149"/>
      <c r="AJ113" s="149"/>
      <c r="AK113" s="149"/>
      <c r="AL113" s="149"/>
      <c r="AM113" s="151"/>
      <c r="AN113" s="151"/>
      <c r="AO113" s="151"/>
      <c r="AP113" s="151"/>
      <c r="AQ113" s="151"/>
      <c r="AR113" s="151"/>
      <c r="AT113" s="151"/>
      <c r="AU113" s="151"/>
    </row>
    <row r="114" spans="1:47" s="150" customFormat="1" ht="49.95" customHeight="1">
      <c r="A114" s="91" t="s">
        <v>233</v>
      </c>
      <c r="B114" s="92"/>
      <c r="C114" s="92"/>
      <c r="D114" s="93"/>
      <c r="E114" s="93"/>
      <c r="F114" s="93"/>
      <c r="G114" s="93"/>
      <c r="H114" s="93"/>
      <c r="I114" s="93"/>
      <c r="J114" s="93"/>
      <c r="K114" s="93"/>
      <c r="L114" s="93"/>
      <c r="M114" s="158"/>
      <c r="N114" s="156"/>
      <c r="O114" s="92" t="s">
        <v>233</v>
      </c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9"/>
      <c r="AG114" s="159"/>
      <c r="AH114" s="159"/>
      <c r="AM114" s="151"/>
      <c r="AN114" s="151"/>
      <c r="AO114" s="151"/>
      <c r="AP114" s="151"/>
      <c r="AQ114" s="151"/>
      <c r="AR114" s="151"/>
      <c r="AT114" s="151"/>
      <c r="AU114" s="151"/>
    </row>
    <row r="115" spans="1:47" s="150" customFormat="1" ht="49.95" customHeight="1">
      <c r="A115" s="152" t="s">
        <v>237</v>
      </c>
      <c r="B115" s="153"/>
      <c r="C115" s="153"/>
      <c r="D115" s="153"/>
      <c r="E115" s="154"/>
      <c r="F115" s="154"/>
      <c r="G115" s="154"/>
      <c r="H115" s="154"/>
      <c r="I115" s="154"/>
      <c r="J115" s="154"/>
      <c r="K115" s="154"/>
      <c r="L115" s="154"/>
      <c r="M115" s="155"/>
      <c r="N115" s="156"/>
      <c r="O115" s="153" t="s">
        <v>238</v>
      </c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9"/>
      <c r="AG115" s="159"/>
      <c r="AH115" s="159"/>
      <c r="AM115" s="151"/>
      <c r="AN115" s="151"/>
      <c r="AO115" s="151"/>
      <c r="AP115" s="151"/>
      <c r="AQ115" s="151"/>
      <c r="AR115" s="151"/>
      <c r="AT115" s="151"/>
      <c r="AU115" s="151"/>
    </row>
    <row r="116" spans="1:47" s="150" customFormat="1" ht="49.95" customHeight="1">
      <c r="A116" s="91" t="s">
        <v>248</v>
      </c>
      <c r="B116" s="91"/>
      <c r="C116" s="92"/>
      <c r="D116" s="92"/>
      <c r="E116" s="93"/>
      <c r="F116" s="93"/>
      <c r="G116" s="93"/>
      <c r="H116" s="93"/>
      <c r="I116" s="93"/>
      <c r="J116" s="93"/>
      <c r="K116" s="93"/>
      <c r="L116" s="93"/>
      <c r="M116" s="158"/>
      <c r="N116" s="156"/>
      <c r="O116" s="91" t="s">
        <v>248</v>
      </c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9"/>
      <c r="AG116" s="159"/>
      <c r="AH116" s="159"/>
      <c r="AM116" s="151"/>
      <c r="AN116" s="151"/>
      <c r="AO116" s="151"/>
      <c r="AP116" s="151"/>
      <c r="AQ116" s="151"/>
      <c r="AR116" s="151"/>
      <c r="AT116" s="151"/>
      <c r="AU116" s="151"/>
    </row>
    <row r="117" spans="1:47" s="150" customFormat="1" ht="49.95" customHeight="1">
      <c r="A117" s="262" t="s">
        <v>247</v>
      </c>
      <c r="B117" s="262"/>
      <c r="C117" s="160"/>
      <c r="D117" s="161"/>
      <c r="E117" s="93"/>
      <c r="F117" s="93"/>
      <c r="G117" s="93"/>
      <c r="H117" s="93"/>
      <c r="I117" s="93"/>
      <c r="J117" s="93"/>
      <c r="K117" s="93"/>
      <c r="L117" s="93"/>
      <c r="M117" s="158"/>
      <c r="N117" s="156"/>
      <c r="O117" s="262" t="s">
        <v>247</v>
      </c>
      <c r="P117" s="262"/>
      <c r="Q117" s="262"/>
      <c r="R117" s="262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9"/>
      <c r="AG117" s="159"/>
      <c r="AH117" s="159"/>
      <c r="AM117" s="151"/>
      <c r="AN117" s="151"/>
      <c r="AO117" s="151"/>
      <c r="AP117" s="151"/>
      <c r="AQ117" s="151"/>
      <c r="AR117" s="151"/>
      <c r="AT117" s="151"/>
      <c r="AU117" s="151"/>
    </row>
    <row r="118" spans="1:47" s="150" customFormat="1" ht="49.95" customHeight="1">
      <c r="A118" s="91" t="s">
        <v>233</v>
      </c>
      <c r="B118" s="92"/>
      <c r="C118" s="92"/>
      <c r="D118" s="93"/>
      <c r="E118" s="93"/>
      <c r="F118" s="93"/>
      <c r="G118" s="93"/>
      <c r="H118" s="93"/>
      <c r="I118" s="93"/>
      <c r="J118" s="93"/>
      <c r="K118" s="93"/>
      <c r="L118" s="93"/>
      <c r="M118" s="158"/>
      <c r="N118" s="156"/>
      <c r="O118" s="92" t="s">
        <v>233</v>
      </c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9"/>
      <c r="AG118" s="159"/>
      <c r="AH118" s="159"/>
      <c r="AM118" s="151"/>
      <c r="AN118" s="151"/>
      <c r="AO118" s="151"/>
      <c r="AP118" s="151"/>
      <c r="AQ118" s="151"/>
      <c r="AR118" s="151"/>
      <c r="AT118" s="151"/>
      <c r="AU118" s="151"/>
    </row>
    <row r="119" spans="1:47" s="150" customFormat="1" ht="49.95" customHeight="1">
      <c r="A119" s="152" t="s">
        <v>239</v>
      </c>
      <c r="B119" s="153"/>
      <c r="C119" s="153"/>
      <c r="D119" s="153"/>
      <c r="E119" s="154"/>
      <c r="F119" s="154"/>
      <c r="G119" s="154"/>
      <c r="H119" s="154"/>
      <c r="I119" s="154"/>
      <c r="J119" s="154"/>
      <c r="K119" s="154"/>
      <c r="L119" s="154"/>
      <c r="M119" s="155"/>
      <c r="N119" s="156"/>
      <c r="O119" s="153" t="s">
        <v>240</v>
      </c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9"/>
      <c r="AG119" s="159"/>
      <c r="AH119" s="159"/>
      <c r="AM119" s="151"/>
      <c r="AN119" s="151"/>
      <c r="AO119" s="151"/>
      <c r="AP119" s="151"/>
      <c r="AQ119" s="151"/>
      <c r="AR119" s="151"/>
      <c r="AT119" s="151"/>
      <c r="AU119" s="151"/>
    </row>
    <row r="120" spans="1:47" s="150" customFormat="1" ht="49.95" customHeight="1">
      <c r="A120" s="91" t="s">
        <v>248</v>
      </c>
      <c r="B120" s="91"/>
      <c r="C120" s="92"/>
      <c r="D120" s="92"/>
      <c r="E120" s="93"/>
      <c r="F120" s="93"/>
      <c r="G120" s="93"/>
      <c r="H120" s="93"/>
      <c r="I120" s="93"/>
      <c r="J120" s="93"/>
      <c r="K120" s="93"/>
      <c r="L120" s="93"/>
      <c r="M120" s="158"/>
      <c r="N120" s="156"/>
      <c r="O120" s="91" t="s">
        <v>248</v>
      </c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9"/>
      <c r="AG120" s="159"/>
      <c r="AH120" s="159"/>
      <c r="AM120" s="151"/>
      <c r="AN120" s="151"/>
      <c r="AO120" s="151"/>
      <c r="AP120" s="151"/>
      <c r="AQ120" s="151"/>
      <c r="AR120" s="151"/>
      <c r="AT120" s="151"/>
      <c r="AU120" s="151"/>
    </row>
    <row r="121" spans="1:47" s="150" customFormat="1" ht="49.95" customHeight="1">
      <c r="A121" s="262" t="s">
        <v>247</v>
      </c>
      <c r="B121" s="262"/>
      <c r="C121" s="160"/>
      <c r="D121" s="161"/>
      <c r="E121" s="93"/>
      <c r="F121" s="93"/>
      <c r="G121" s="93"/>
      <c r="H121" s="93"/>
      <c r="I121" s="93"/>
      <c r="J121" s="93"/>
      <c r="K121" s="93"/>
      <c r="L121" s="93"/>
      <c r="M121" s="158"/>
      <c r="N121" s="156"/>
      <c r="O121" s="262" t="s">
        <v>247</v>
      </c>
      <c r="P121" s="262"/>
      <c r="Q121" s="262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9"/>
      <c r="AG121" s="159"/>
      <c r="AH121" s="159"/>
      <c r="AM121" s="151"/>
      <c r="AN121" s="151"/>
      <c r="AO121" s="151"/>
      <c r="AP121" s="151"/>
      <c r="AQ121" s="151"/>
      <c r="AR121" s="151"/>
      <c r="AT121" s="151"/>
      <c r="AU121" s="151"/>
    </row>
    <row r="122" spans="1:47" s="150" customFormat="1" ht="49.95" customHeight="1">
      <c r="A122" s="91" t="s">
        <v>233</v>
      </c>
      <c r="B122" s="92"/>
      <c r="C122" s="92"/>
      <c r="D122" s="93"/>
      <c r="E122" s="93"/>
      <c r="F122" s="93"/>
      <c r="G122" s="93"/>
      <c r="H122" s="93"/>
      <c r="I122" s="93"/>
      <c r="J122" s="93"/>
      <c r="K122" s="93"/>
      <c r="L122" s="93"/>
      <c r="M122" s="158"/>
      <c r="N122" s="156"/>
      <c r="O122" s="92" t="s">
        <v>233</v>
      </c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9"/>
      <c r="AG122" s="159"/>
      <c r="AH122" s="159"/>
      <c r="AM122" s="151"/>
      <c r="AN122" s="151"/>
      <c r="AO122" s="151"/>
      <c r="AP122" s="151"/>
      <c r="AQ122" s="151"/>
      <c r="AR122" s="151"/>
      <c r="AT122" s="151"/>
      <c r="AU122" s="151"/>
    </row>
    <row r="123" spans="1:47" s="150" customFormat="1" ht="49.95" customHeight="1">
      <c r="A123" s="152" t="s">
        <v>241</v>
      </c>
      <c r="B123" s="153"/>
      <c r="C123" s="153"/>
      <c r="D123" s="153"/>
      <c r="E123" s="154"/>
      <c r="F123" s="154"/>
      <c r="G123" s="154"/>
      <c r="H123" s="154"/>
      <c r="I123" s="154"/>
      <c r="J123" s="154"/>
      <c r="K123" s="154"/>
      <c r="L123" s="154"/>
      <c r="M123" s="155"/>
      <c r="N123" s="156"/>
      <c r="O123" s="153" t="s">
        <v>242</v>
      </c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  <c r="AF123" s="159"/>
      <c r="AG123" s="159"/>
      <c r="AH123" s="159"/>
      <c r="AM123" s="151"/>
      <c r="AN123" s="151"/>
      <c r="AO123" s="151"/>
      <c r="AP123" s="151"/>
      <c r="AQ123" s="151"/>
      <c r="AR123" s="151"/>
      <c r="AT123" s="151"/>
      <c r="AU123" s="151"/>
    </row>
    <row r="124" spans="1:47" s="150" customFormat="1" ht="49.95" customHeight="1">
      <c r="A124" s="91" t="s">
        <v>248</v>
      </c>
      <c r="B124" s="91"/>
      <c r="C124" s="92"/>
      <c r="D124" s="92"/>
      <c r="E124" s="93"/>
      <c r="F124" s="93"/>
      <c r="G124" s="93"/>
      <c r="H124" s="93"/>
      <c r="I124" s="93"/>
      <c r="J124" s="93"/>
      <c r="K124" s="93"/>
      <c r="L124" s="93"/>
      <c r="M124" s="158"/>
      <c r="N124" s="156"/>
      <c r="O124" s="91" t="s">
        <v>248</v>
      </c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9"/>
      <c r="AG124" s="159"/>
      <c r="AH124" s="159"/>
      <c r="AM124" s="151"/>
      <c r="AN124" s="151"/>
      <c r="AO124" s="151"/>
      <c r="AP124" s="151"/>
      <c r="AQ124" s="151"/>
      <c r="AR124" s="151"/>
      <c r="AT124" s="151"/>
      <c r="AU124" s="151"/>
    </row>
    <row r="125" spans="1:47" s="150" customFormat="1" ht="49.95" customHeight="1">
      <c r="A125" s="262" t="s">
        <v>247</v>
      </c>
      <c r="B125" s="262"/>
      <c r="C125" s="160"/>
      <c r="D125" s="161"/>
      <c r="E125" s="93"/>
      <c r="F125" s="93"/>
      <c r="G125" s="93"/>
      <c r="H125" s="93"/>
      <c r="I125" s="93"/>
      <c r="J125" s="93"/>
      <c r="K125" s="93"/>
      <c r="L125" s="93"/>
      <c r="M125" s="158"/>
      <c r="N125" s="156"/>
      <c r="O125" s="262" t="s">
        <v>247</v>
      </c>
      <c r="P125" s="262"/>
      <c r="Q125" s="262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9"/>
      <c r="AG125" s="159"/>
      <c r="AH125" s="159"/>
      <c r="AM125" s="151"/>
      <c r="AN125" s="151"/>
      <c r="AO125" s="151"/>
      <c r="AP125" s="151"/>
      <c r="AQ125" s="151"/>
      <c r="AR125" s="151"/>
      <c r="AT125" s="151"/>
      <c r="AU125" s="151"/>
    </row>
    <row r="126" spans="1:47" s="150" customFormat="1" ht="49.95" customHeight="1">
      <c r="A126" s="91" t="s">
        <v>233</v>
      </c>
      <c r="B126" s="92"/>
      <c r="C126" s="92"/>
      <c r="D126" s="93"/>
      <c r="E126" s="93"/>
      <c r="F126" s="93"/>
      <c r="G126" s="93"/>
      <c r="H126" s="93"/>
      <c r="I126" s="93"/>
      <c r="J126" s="93"/>
      <c r="K126" s="93"/>
      <c r="L126" s="93"/>
      <c r="M126" s="158"/>
      <c r="N126" s="156"/>
      <c r="O126" s="92" t="s">
        <v>233</v>
      </c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9"/>
      <c r="AG126" s="159"/>
      <c r="AH126" s="159"/>
      <c r="AM126" s="151"/>
      <c r="AN126" s="151"/>
      <c r="AO126" s="151"/>
      <c r="AP126" s="151"/>
      <c r="AQ126" s="151"/>
      <c r="AR126" s="151"/>
      <c r="AT126" s="151"/>
      <c r="AU126" s="151"/>
    </row>
    <row r="127" spans="1:47" s="150" customFormat="1" ht="49.95" customHeight="1">
      <c r="A127" s="152" t="s">
        <v>243</v>
      </c>
      <c r="B127" s="153"/>
      <c r="C127" s="153"/>
      <c r="D127" s="153"/>
      <c r="E127" s="154"/>
      <c r="F127" s="154"/>
      <c r="G127" s="154"/>
      <c r="H127" s="154"/>
      <c r="I127" s="154"/>
      <c r="J127" s="154"/>
      <c r="K127" s="154"/>
      <c r="L127" s="154"/>
      <c r="M127" s="155"/>
      <c r="N127" s="156"/>
      <c r="O127" s="153" t="s">
        <v>244</v>
      </c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155"/>
      <c r="AB127" s="155"/>
      <c r="AC127" s="155"/>
      <c r="AD127" s="155"/>
      <c r="AE127" s="155"/>
      <c r="AF127" s="159"/>
      <c r="AG127" s="159"/>
      <c r="AH127" s="159"/>
      <c r="AM127" s="151"/>
      <c r="AN127" s="151"/>
      <c r="AO127" s="151"/>
      <c r="AP127" s="151"/>
      <c r="AQ127" s="151"/>
      <c r="AR127" s="151"/>
      <c r="AT127" s="151"/>
      <c r="AU127" s="151"/>
    </row>
    <row r="128" spans="1:47" s="150" customFormat="1" ht="49.95" customHeight="1">
      <c r="A128" s="91" t="s">
        <v>248</v>
      </c>
      <c r="B128" s="91"/>
      <c r="C128" s="92"/>
      <c r="D128" s="92"/>
      <c r="E128" s="93"/>
      <c r="F128" s="93"/>
      <c r="G128" s="93"/>
      <c r="H128" s="93"/>
      <c r="I128" s="93"/>
      <c r="J128" s="93"/>
      <c r="K128" s="93"/>
      <c r="L128" s="93"/>
      <c r="M128" s="158"/>
      <c r="N128" s="156"/>
      <c r="O128" s="91" t="s">
        <v>248</v>
      </c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9"/>
      <c r="AG128" s="159"/>
      <c r="AH128" s="159"/>
      <c r="AM128" s="151"/>
      <c r="AN128" s="151"/>
      <c r="AO128" s="151"/>
      <c r="AP128" s="151"/>
      <c r="AQ128" s="151"/>
      <c r="AR128" s="151"/>
      <c r="AT128" s="151"/>
      <c r="AU128" s="151"/>
    </row>
    <row r="129" spans="1:47" s="150" customFormat="1" ht="49.95" customHeight="1">
      <c r="A129" s="262" t="s">
        <v>247</v>
      </c>
      <c r="B129" s="262"/>
      <c r="C129" s="160"/>
      <c r="D129" s="93"/>
      <c r="E129" s="93"/>
      <c r="F129" s="93"/>
      <c r="G129" s="93"/>
      <c r="H129" s="93"/>
      <c r="I129" s="93"/>
      <c r="J129" s="93"/>
      <c r="K129" s="93"/>
      <c r="L129" s="93"/>
      <c r="M129" s="158"/>
      <c r="N129" s="156"/>
      <c r="O129" s="262" t="s">
        <v>247</v>
      </c>
      <c r="P129" s="262"/>
      <c r="Q129" s="262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9"/>
      <c r="AG129" s="159"/>
      <c r="AH129" s="159"/>
      <c r="AM129" s="151"/>
      <c r="AN129" s="151"/>
      <c r="AO129" s="151"/>
      <c r="AP129" s="151"/>
      <c r="AQ129" s="151"/>
      <c r="AR129" s="151"/>
      <c r="AT129" s="151"/>
      <c r="AU129" s="151"/>
    </row>
    <row r="130" spans="1:47" s="150" customFormat="1" ht="49.95" customHeight="1">
      <c r="A130" s="91" t="s">
        <v>233</v>
      </c>
      <c r="B130" s="92"/>
      <c r="C130" s="92"/>
      <c r="D130" s="93"/>
      <c r="E130" s="93"/>
      <c r="F130" s="93"/>
      <c r="G130" s="93"/>
      <c r="H130" s="93"/>
      <c r="I130" s="93"/>
      <c r="J130" s="93"/>
      <c r="K130" s="93"/>
      <c r="L130" s="93"/>
      <c r="M130" s="158"/>
      <c r="N130" s="156"/>
      <c r="O130" s="92" t="s">
        <v>233</v>
      </c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9"/>
      <c r="AG130" s="159"/>
      <c r="AH130" s="159"/>
      <c r="AM130" s="151"/>
      <c r="AN130" s="151"/>
      <c r="AO130" s="151"/>
      <c r="AP130" s="151"/>
      <c r="AQ130" s="151"/>
      <c r="AR130" s="151"/>
      <c r="AT130" s="151"/>
      <c r="AU130" s="151"/>
    </row>
    <row r="131" spans="1:47" s="150" customFormat="1" ht="49.95" customHeight="1">
      <c r="A131" s="152" t="s">
        <v>245</v>
      </c>
      <c r="B131" s="153"/>
      <c r="C131" s="153"/>
      <c r="D131" s="153"/>
      <c r="E131" s="154"/>
      <c r="F131" s="154"/>
      <c r="G131" s="154"/>
      <c r="H131" s="154"/>
      <c r="I131" s="154"/>
      <c r="J131" s="154"/>
      <c r="K131" s="154"/>
      <c r="L131" s="154"/>
      <c r="M131" s="155"/>
      <c r="N131" s="156"/>
      <c r="O131" s="153" t="s">
        <v>246</v>
      </c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  <c r="AB131" s="155"/>
      <c r="AC131" s="155"/>
      <c r="AD131" s="155"/>
      <c r="AE131" s="155"/>
      <c r="AF131" s="159"/>
      <c r="AG131" s="159"/>
      <c r="AH131" s="159"/>
      <c r="AM131" s="151"/>
      <c r="AN131" s="151"/>
      <c r="AO131" s="151"/>
      <c r="AP131" s="151"/>
      <c r="AQ131" s="151"/>
      <c r="AR131" s="151"/>
      <c r="AT131" s="151"/>
      <c r="AU131" s="151"/>
    </row>
    <row r="132" spans="1:47" s="150" customFormat="1" ht="49.95" customHeight="1">
      <c r="A132" s="91" t="s">
        <v>248</v>
      </c>
      <c r="B132" s="91"/>
      <c r="C132" s="92"/>
      <c r="D132" s="92"/>
      <c r="E132" s="93"/>
      <c r="F132" s="93"/>
      <c r="G132" s="93"/>
      <c r="H132" s="93"/>
      <c r="I132" s="93"/>
      <c r="J132" s="93"/>
      <c r="K132" s="93"/>
      <c r="L132" s="93"/>
      <c r="M132" s="158"/>
      <c r="N132" s="156"/>
      <c r="O132" s="91" t="s">
        <v>248</v>
      </c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9"/>
      <c r="AG132" s="159"/>
      <c r="AH132" s="159"/>
      <c r="AM132" s="151"/>
      <c r="AN132" s="151"/>
      <c r="AO132" s="151"/>
      <c r="AP132" s="151"/>
      <c r="AQ132" s="151"/>
      <c r="AR132" s="151"/>
      <c r="AT132" s="151"/>
      <c r="AU132" s="151"/>
    </row>
    <row r="133" spans="1:47" s="150" customFormat="1" ht="49.95" customHeight="1">
      <c r="A133" s="262" t="s">
        <v>247</v>
      </c>
      <c r="B133" s="262"/>
      <c r="C133" s="160"/>
      <c r="D133" s="161"/>
      <c r="E133" s="93"/>
      <c r="F133" s="93"/>
      <c r="G133" s="93"/>
      <c r="H133" s="93"/>
      <c r="I133" s="93"/>
      <c r="J133" s="93"/>
      <c r="K133" s="93"/>
      <c r="L133" s="93"/>
      <c r="M133" s="158"/>
      <c r="N133" s="156"/>
      <c r="O133" s="262" t="s">
        <v>247</v>
      </c>
      <c r="P133" s="262"/>
      <c r="Q133" s="262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9"/>
      <c r="AG133" s="159"/>
      <c r="AH133" s="159"/>
      <c r="AM133" s="151"/>
      <c r="AN133" s="151"/>
      <c r="AO133" s="151"/>
      <c r="AP133" s="151"/>
      <c r="AQ133" s="151"/>
      <c r="AR133" s="151"/>
      <c r="AT133" s="151"/>
      <c r="AU133" s="151"/>
    </row>
    <row r="134" spans="1:47" s="150" customFormat="1" ht="49.95" customHeight="1">
      <c r="A134" s="91" t="s">
        <v>233</v>
      </c>
      <c r="B134" s="92"/>
      <c r="C134" s="92"/>
      <c r="D134" s="93"/>
      <c r="E134" s="162"/>
      <c r="F134" s="162"/>
      <c r="G134" s="93"/>
      <c r="H134" s="93"/>
      <c r="I134" s="93"/>
      <c r="J134" s="93"/>
      <c r="K134" s="93"/>
      <c r="L134" s="93"/>
      <c r="M134" s="158"/>
      <c r="N134" s="156"/>
      <c r="O134" s="92" t="s">
        <v>233</v>
      </c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9"/>
      <c r="AG134" s="159"/>
      <c r="AH134" s="159"/>
      <c r="AM134" s="151"/>
      <c r="AN134" s="151"/>
      <c r="AO134" s="151"/>
      <c r="AP134" s="151"/>
      <c r="AQ134" s="151"/>
      <c r="AR134" s="151"/>
      <c r="AT134" s="151"/>
      <c r="AU134" s="151"/>
    </row>
    <row r="135" spans="1:47" s="150" customFormat="1" ht="30" customHeight="1">
      <c r="A135" s="255" t="s">
        <v>249</v>
      </c>
      <c r="B135" s="255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255"/>
      <c r="AB135" s="255"/>
      <c r="AC135" s="255"/>
      <c r="AD135" s="255"/>
      <c r="AE135" s="255"/>
      <c r="AF135" s="149"/>
      <c r="AG135" s="149"/>
      <c r="AH135" s="149"/>
      <c r="AI135" s="149"/>
      <c r="AJ135" s="149"/>
      <c r="AK135" s="149"/>
      <c r="AL135" s="149"/>
      <c r="AM135" s="151"/>
      <c r="AN135" s="151"/>
      <c r="AO135" s="151"/>
      <c r="AP135" s="151"/>
      <c r="AQ135" s="151"/>
      <c r="AR135" s="151"/>
      <c r="AT135" s="151"/>
      <c r="AU135" s="151"/>
    </row>
    <row r="136" spans="1:47" s="150" customFormat="1" ht="30" customHeight="1">
      <c r="A136" s="255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  <c r="AD136" s="255"/>
      <c r="AE136" s="255"/>
      <c r="AM136" s="151"/>
      <c r="AN136" s="151"/>
      <c r="AO136" s="151"/>
      <c r="AP136" s="151"/>
      <c r="AQ136" s="151"/>
      <c r="AR136" s="151"/>
      <c r="AT136" s="151"/>
      <c r="AU136" s="151"/>
    </row>
    <row r="137" spans="1:47" s="150" customFormat="1" ht="30" customHeight="1">
      <c r="A137" s="255"/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T137" s="151"/>
      <c r="AU137" s="151"/>
    </row>
  </sheetData>
  <mergeCells count="61">
    <mergeCell ref="A135:AE137"/>
    <mergeCell ref="A113:B113"/>
    <mergeCell ref="A117:B117"/>
    <mergeCell ref="A121:B121"/>
    <mergeCell ref="A125:B125"/>
    <mergeCell ref="A129:B129"/>
    <mergeCell ref="A133:B133"/>
    <mergeCell ref="O113:Q113"/>
    <mergeCell ref="O117:R117"/>
    <mergeCell ref="O121:Q121"/>
    <mergeCell ref="O125:Q125"/>
    <mergeCell ref="O129:Q129"/>
    <mergeCell ref="O133:Q133"/>
    <mergeCell ref="C58:Q59"/>
    <mergeCell ref="A109:AE110"/>
    <mergeCell ref="B3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6:A19"/>
    <mergeCell ref="S4:T4"/>
    <mergeCell ref="Y4:Z4"/>
    <mergeCell ref="AE4:AE5"/>
    <mergeCell ref="A21:A25"/>
    <mergeCell ref="D37:E37"/>
    <mergeCell ref="F37:G37"/>
    <mergeCell ref="A26:F26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F34:F36"/>
    <mergeCell ref="AA4:AB4"/>
    <mergeCell ref="A2:AE2"/>
    <mergeCell ref="M4:N4"/>
    <mergeCell ref="O4:P4"/>
    <mergeCell ref="Q4:R4"/>
    <mergeCell ref="A3:A5"/>
    <mergeCell ref="G4:H4"/>
    <mergeCell ref="I4:J4"/>
    <mergeCell ref="K4:L4"/>
    <mergeCell ref="D3:D5"/>
    <mergeCell ref="E3:E5"/>
    <mergeCell ref="AC4:AD4"/>
    <mergeCell ref="F3:F5"/>
    <mergeCell ref="G3:AE3"/>
    <mergeCell ref="U4:V4"/>
    <mergeCell ref="W4:X4"/>
  </mergeCells>
  <phoneticPr fontId="25" type="noConversion"/>
  <pageMargins left="0.43307086614173229" right="0.19685039370078741" top="0.31496062992125984" bottom="0.31496062992125984" header="0.27559055118110237" footer="0.31496062992125984"/>
  <pageSetup paperSize="9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9"/>
  <sheetViews>
    <sheetView view="pageBreakPreview" zoomScaleNormal="100" zoomScaleSheetLayoutView="100" workbookViewId="0">
      <pane xSplit="11052" ySplit="3108" topLeftCell="T1" activePane="bottomRight"/>
      <selection pane="topRight" activeCell="F3" sqref="F3:AD3"/>
      <selection pane="bottomLeft" activeCell="B36" sqref="B36:E36"/>
      <selection pane="bottomRight" activeCell="V27" sqref="V27"/>
    </sheetView>
  </sheetViews>
  <sheetFormatPr defaultColWidth="9" defaultRowHeight="25.05" customHeight="1"/>
  <cols>
    <col min="1" max="1" width="10.8984375" style="110" customWidth="1"/>
    <col min="2" max="2" width="42" style="145" customWidth="1"/>
    <col min="3" max="3" width="9.3984375" style="145" bestFit="1" customWidth="1"/>
    <col min="4" max="4" width="17.296875" style="145" customWidth="1"/>
    <col min="5" max="5" width="8.3984375" style="145" customWidth="1"/>
    <col min="6" max="6" width="7.8984375" style="163" bestFit="1" customWidth="1"/>
    <col min="7" max="7" width="6.69921875" style="145" customWidth="1"/>
    <col min="8" max="8" width="8.8984375" style="212" bestFit="1" customWidth="1"/>
    <col min="9" max="9" width="6.69921875" style="145" customWidth="1"/>
    <col min="10" max="10" width="8.8984375" style="218" bestFit="1" customWidth="1"/>
    <col min="11" max="11" width="6.69921875" style="145" customWidth="1"/>
    <col min="12" max="12" width="8.8984375" style="212" bestFit="1" customWidth="1"/>
    <col min="13" max="13" width="8.8984375" style="145" bestFit="1" customWidth="1"/>
    <col min="14" max="14" width="8.8984375" style="212" bestFit="1" customWidth="1"/>
    <col min="15" max="15" width="8.8984375" style="145" bestFit="1" customWidth="1"/>
    <col min="16" max="16" width="8.8984375" style="212" bestFit="1" customWidth="1"/>
    <col min="17" max="17" width="8.8984375" style="145" bestFit="1" customWidth="1"/>
    <col min="18" max="18" width="8.8984375" style="212" bestFit="1" customWidth="1"/>
    <col min="19" max="19" width="8.8984375" style="145" bestFit="1" customWidth="1"/>
    <col min="20" max="20" width="8.8984375" style="212" bestFit="1" customWidth="1"/>
    <col min="21" max="21" width="8.8984375" style="145" bestFit="1" customWidth="1"/>
    <col min="22" max="22" width="8.8984375" style="212" bestFit="1" customWidth="1"/>
    <col min="23" max="23" width="8.8984375" style="145" bestFit="1" customWidth="1"/>
    <col min="24" max="24" width="8.8984375" style="212" bestFit="1" customWidth="1"/>
    <col min="25" max="25" width="8.8984375" style="145" bestFit="1" customWidth="1"/>
    <col min="26" max="26" width="8.8984375" style="212" bestFit="1" customWidth="1"/>
    <col min="27" max="27" width="8.8984375" style="145" bestFit="1" customWidth="1"/>
    <col min="28" max="28" width="8.8984375" style="212" bestFit="1" customWidth="1"/>
    <col min="29" max="29" width="8.19921875" style="145" customWidth="1"/>
    <col min="30" max="30" width="9.69921875" style="145" customWidth="1"/>
    <col min="31" max="31" width="9" style="145"/>
    <col min="32" max="32" width="9" style="145" customWidth="1"/>
    <col min="33" max="16384" width="9" style="145"/>
  </cols>
  <sheetData>
    <row r="1" spans="1:31" ht="25.05" customHeight="1">
      <c r="AC1" s="145" t="s">
        <v>82</v>
      </c>
    </row>
    <row r="2" spans="1:31" ht="25.05" customHeight="1">
      <c r="A2" s="263" t="s">
        <v>81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5"/>
    </row>
    <row r="3" spans="1:31" s="110" customFormat="1" ht="25.05" customHeight="1">
      <c r="A3" s="231" t="s">
        <v>0</v>
      </c>
      <c r="B3" s="231" t="s">
        <v>17</v>
      </c>
      <c r="C3" s="231" t="s">
        <v>2</v>
      </c>
      <c r="D3" s="231" t="s">
        <v>3</v>
      </c>
      <c r="E3" s="231" t="s">
        <v>80</v>
      </c>
      <c r="F3" s="266" t="s">
        <v>256</v>
      </c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8" t="s">
        <v>3</v>
      </c>
    </row>
    <row r="4" spans="1:31" s="110" customFormat="1" ht="25.05" customHeight="1">
      <c r="A4" s="231"/>
      <c r="B4" s="231"/>
      <c r="C4" s="231"/>
      <c r="D4" s="231"/>
      <c r="E4" s="231"/>
      <c r="F4" s="271" t="s">
        <v>26</v>
      </c>
      <c r="G4" s="271"/>
      <c r="H4" s="271" t="s">
        <v>22</v>
      </c>
      <c r="I4" s="271"/>
      <c r="J4" s="271" t="s">
        <v>27</v>
      </c>
      <c r="K4" s="271"/>
      <c r="L4" s="272" t="s">
        <v>18</v>
      </c>
      <c r="M4" s="273"/>
      <c r="N4" s="272" t="s">
        <v>19</v>
      </c>
      <c r="O4" s="273"/>
      <c r="P4" s="272" t="s">
        <v>20</v>
      </c>
      <c r="Q4" s="273"/>
      <c r="R4" s="272" t="s">
        <v>21</v>
      </c>
      <c r="S4" s="273"/>
      <c r="T4" s="272" t="s">
        <v>66</v>
      </c>
      <c r="U4" s="273"/>
      <c r="V4" s="272" t="s">
        <v>67</v>
      </c>
      <c r="W4" s="273"/>
      <c r="X4" s="272" t="s">
        <v>23</v>
      </c>
      <c r="Y4" s="273"/>
      <c r="Z4" s="272" t="s">
        <v>24</v>
      </c>
      <c r="AA4" s="273"/>
      <c r="AB4" s="272" t="s">
        <v>25</v>
      </c>
      <c r="AC4" s="273"/>
      <c r="AD4" s="274" t="s">
        <v>28</v>
      </c>
      <c r="AE4" s="269"/>
    </row>
    <row r="5" spans="1:31" s="110" customFormat="1" ht="43.2" customHeight="1">
      <c r="A5" s="231"/>
      <c r="B5" s="231"/>
      <c r="C5" s="231"/>
      <c r="D5" s="231"/>
      <c r="E5" s="231"/>
      <c r="F5" s="223" t="s">
        <v>1</v>
      </c>
      <c r="G5" s="223" t="s">
        <v>12</v>
      </c>
      <c r="H5" s="223" t="s">
        <v>1</v>
      </c>
      <c r="I5" s="223" t="s">
        <v>12</v>
      </c>
      <c r="J5" s="223" t="s">
        <v>1</v>
      </c>
      <c r="K5" s="223" t="s">
        <v>12</v>
      </c>
      <c r="L5" s="223" t="s">
        <v>1</v>
      </c>
      <c r="M5" s="223" t="s">
        <v>12</v>
      </c>
      <c r="N5" s="223" t="s">
        <v>1</v>
      </c>
      <c r="O5" s="223" t="s">
        <v>12</v>
      </c>
      <c r="P5" s="223" t="s">
        <v>1</v>
      </c>
      <c r="Q5" s="223" t="s">
        <v>12</v>
      </c>
      <c r="R5" s="223" t="s">
        <v>1</v>
      </c>
      <c r="S5" s="223" t="s">
        <v>12</v>
      </c>
      <c r="T5" s="223" t="s">
        <v>1</v>
      </c>
      <c r="U5" s="223" t="s">
        <v>12</v>
      </c>
      <c r="V5" s="223" t="s">
        <v>1</v>
      </c>
      <c r="W5" s="223" t="s">
        <v>12</v>
      </c>
      <c r="X5" s="223" t="s">
        <v>1</v>
      </c>
      <c r="Y5" s="223" t="s">
        <v>12</v>
      </c>
      <c r="Z5" s="223" t="s">
        <v>1</v>
      </c>
      <c r="AA5" s="223" t="s">
        <v>12</v>
      </c>
      <c r="AB5" s="223" t="s">
        <v>1</v>
      </c>
      <c r="AC5" s="223" t="s">
        <v>12</v>
      </c>
      <c r="AD5" s="275"/>
      <c r="AE5" s="270"/>
    </row>
    <row r="6" spans="1:31" ht="46.8">
      <c r="A6" s="276" t="s">
        <v>97</v>
      </c>
      <c r="B6" s="165" t="s">
        <v>32</v>
      </c>
      <c r="C6" s="166"/>
      <c r="D6" s="166"/>
      <c r="E6" s="166"/>
      <c r="F6" s="167"/>
      <c r="G6" s="168"/>
      <c r="H6" s="213"/>
      <c r="I6" s="169"/>
      <c r="J6" s="219"/>
      <c r="K6" s="169"/>
      <c r="L6" s="213"/>
      <c r="M6" s="169"/>
      <c r="N6" s="213"/>
      <c r="O6" s="169"/>
      <c r="P6" s="213"/>
      <c r="Q6" s="169"/>
      <c r="R6" s="213"/>
      <c r="S6" s="169"/>
      <c r="T6" s="213"/>
      <c r="U6" s="169"/>
      <c r="V6" s="213"/>
      <c r="W6" s="169"/>
      <c r="X6" s="213"/>
      <c r="Y6" s="169"/>
      <c r="Z6" s="213"/>
      <c r="AA6" s="169"/>
      <c r="AB6" s="213"/>
      <c r="AC6" s="169"/>
      <c r="AD6" s="169"/>
      <c r="AE6" s="167"/>
    </row>
    <row r="7" spans="1:31" ht="25.05" customHeight="1">
      <c r="A7" s="277"/>
      <c r="B7" s="165" t="s">
        <v>33</v>
      </c>
      <c r="C7" s="166"/>
      <c r="D7" s="166"/>
      <c r="E7" s="166"/>
      <c r="F7" s="167"/>
      <c r="G7" s="168"/>
      <c r="H7" s="213"/>
      <c r="I7" s="169"/>
      <c r="J7" s="219"/>
      <c r="K7" s="169"/>
      <c r="L7" s="213"/>
      <c r="M7" s="169"/>
      <c r="N7" s="213"/>
      <c r="O7" s="169"/>
      <c r="P7" s="213"/>
      <c r="Q7" s="169"/>
      <c r="R7" s="213"/>
      <c r="S7" s="169"/>
      <c r="T7" s="213"/>
      <c r="U7" s="169"/>
      <c r="V7" s="213"/>
      <c r="W7" s="169"/>
      <c r="X7" s="213"/>
      <c r="Y7" s="169"/>
      <c r="Z7" s="213"/>
      <c r="AA7" s="169"/>
      <c r="AB7" s="213"/>
      <c r="AC7" s="169"/>
      <c r="AD7" s="169"/>
      <c r="AE7" s="170"/>
    </row>
    <row r="8" spans="1:31" ht="25.05" customHeight="1">
      <c r="A8" s="277"/>
      <c r="B8" s="171" t="s">
        <v>34</v>
      </c>
      <c r="C8" s="172">
        <v>2.7078000000000002</v>
      </c>
      <c r="D8" s="166" t="s">
        <v>13</v>
      </c>
      <c r="E8" s="166" t="s">
        <v>5</v>
      </c>
      <c r="F8" s="210"/>
      <c r="G8" s="173">
        <f>F8*C8</f>
        <v>0</v>
      </c>
      <c r="H8" s="210"/>
      <c r="I8" s="173">
        <f>H8*C8</f>
        <v>0</v>
      </c>
      <c r="J8" s="210"/>
      <c r="K8" s="173">
        <f>J8*C8</f>
        <v>0</v>
      </c>
      <c r="L8" s="210"/>
      <c r="M8" s="173">
        <f>L8*C8</f>
        <v>0</v>
      </c>
      <c r="N8" s="210"/>
      <c r="O8" s="173">
        <f>N8*C8</f>
        <v>0</v>
      </c>
      <c r="P8" s="210"/>
      <c r="Q8" s="173">
        <f>P8*C8</f>
        <v>0</v>
      </c>
      <c r="R8" s="210"/>
      <c r="S8" s="173">
        <f>R8*C8</f>
        <v>0</v>
      </c>
      <c r="T8" s="210"/>
      <c r="U8" s="173">
        <f>T8*C8</f>
        <v>0</v>
      </c>
      <c r="V8" s="210"/>
      <c r="W8" s="173">
        <f>V8*C8</f>
        <v>0</v>
      </c>
      <c r="X8" s="210"/>
      <c r="Y8" s="173">
        <f>X8*C8</f>
        <v>0</v>
      </c>
      <c r="Z8" s="210"/>
      <c r="AA8" s="173">
        <f>Z8*C8</f>
        <v>0</v>
      </c>
      <c r="AB8" s="210"/>
      <c r="AC8" s="173">
        <f>AB8*C8</f>
        <v>0</v>
      </c>
      <c r="AD8" s="174">
        <f>G8+I8+K8+M8+O8+Q8+S8+U8+W8+Y8+AA8+AC8</f>
        <v>0</v>
      </c>
      <c r="AE8" s="167" t="s">
        <v>84</v>
      </c>
    </row>
    <row r="9" spans="1:31" ht="25.05" customHeight="1">
      <c r="A9" s="277"/>
      <c r="B9" s="171" t="s">
        <v>35</v>
      </c>
      <c r="C9" s="172">
        <v>2.7078000000000002</v>
      </c>
      <c r="D9" s="166" t="s">
        <v>13</v>
      </c>
      <c r="E9" s="166" t="s">
        <v>5</v>
      </c>
      <c r="F9" s="178"/>
      <c r="G9" s="173">
        <f>F9*C9</f>
        <v>0</v>
      </c>
      <c r="H9" s="178"/>
      <c r="I9" s="173">
        <f>H9*C9</f>
        <v>0</v>
      </c>
      <c r="J9" s="178"/>
      <c r="K9" s="173">
        <f>J9*C9</f>
        <v>0</v>
      </c>
      <c r="L9" s="178"/>
      <c r="M9" s="173">
        <f>L9*C9</f>
        <v>0</v>
      </c>
      <c r="N9" s="178"/>
      <c r="O9" s="173">
        <f>N9*C9</f>
        <v>0</v>
      </c>
      <c r="P9" s="178"/>
      <c r="Q9" s="173">
        <f>P9*C9</f>
        <v>0</v>
      </c>
      <c r="R9" s="178"/>
      <c r="S9" s="173">
        <f>R9*C9</f>
        <v>0</v>
      </c>
      <c r="T9" s="178"/>
      <c r="U9" s="173">
        <f>T9*C9</f>
        <v>0</v>
      </c>
      <c r="V9" s="178"/>
      <c r="W9" s="173">
        <f>V9*C9</f>
        <v>0</v>
      </c>
      <c r="X9" s="178"/>
      <c r="Y9" s="173">
        <f>X9*C9</f>
        <v>0</v>
      </c>
      <c r="Z9" s="178"/>
      <c r="AA9" s="173">
        <f>Z9*C9</f>
        <v>0</v>
      </c>
      <c r="AB9" s="178"/>
      <c r="AC9" s="173">
        <f>AB9*C9</f>
        <v>0</v>
      </c>
      <c r="AD9" s="174">
        <f t="shared" ref="AD9:AD25" si="0">G9+I9+K9+M9+O9+Q9+S9+U9+W9+Y9+AA9+AC9</f>
        <v>0</v>
      </c>
      <c r="AE9" s="167" t="s">
        <v>84</v>
      </c>
    </row>
    <row r="10" spans="1:31" ht="25.05" customHeight="1">
      <c r="A10" s="277"/>
      <c r="B10" s="175" t="s">
        <v>36</v>
      </c>
      <c r="C10" s="172"/>
      <c r="D10" s="166"/>
      <c r="E10" s="166"/>
      <c r="F10" s="178"/>
      <c r="G10" s="173"/>
      <c r="H10" s="178"/>
      <c r="I10" s="173"/>
      <c r="J10" s="178"/>
      <c r="K10" s="173"/>
      <c r="L10" s="178"/>
      <c r="M10" s="173"/>
      <c r="N10" s="178"/>
      <c r="O10" s="173"/>
      <c r="P10" s="178"/>
      <c r="Q10" s="173"/>
      <c r="R10" s="178"/>
      <c r="S10" s="173"/>
      <c r="T10" s="178"/>
      <c r="U10" s="173"/>
      <c r="V10" s="178"/>
      <c r="W10" s="173"/>
      <c r="X10" s="178"/>
      <c r="Y10" s="173"/>
      <c r="Z10" s="178"/>
      <c r="AA10" s="173"/>
      <c r="AB10" s="178"/>
      <c r="AC10" s="173"/>
      <c r="AD10" s="174"/>
      <c r="AE10" s="167"/>
    </row>
    <row r="11" spans="1:31" ht="46.8">
      <c r="A11" s="277"/>
      <c r="B11" s="175" t="s">
        <v>37</v>
      </c>
      <c r="C11" s="172"/>
      <c r="D11" s="166"/>
      <c r="E11" s="166"/>
      <c r="F11" s="178"/>
      <c r="G11" s="173"/>
      <c r="H11" s="178"/>
      <c r="I11" s="173"/>
      <c r="J11" s="178"/>
      <c r="K11" s="173"/>
      <c r="L11" s="178"/>
      <c r="M11" s="173"/>
      <c r="N11" s="178"/>
      <c r="O11" s="173"/>
      <c r="P11" s="178"/>
      <c r="Q11" s="173"/>
      <c r="R11" s="178"/>
      <c r="S11" s="173"/>
      <c r="T11" s="178"/>
      <c r="U11" s="173"/>
      <c r="V11" s="178"/>
      <c r="W11" s="173"/>
      <c r="X11" s="178"/>
      <c r="Y11" s="173"/>
      <c r="Z11" s="178"/>
      <c r="AA11" s="173"/>
      <c r="AB11" s="178"/>
      <c r="AC11" s="173"/>
      <c r="AD11" s="174"/>
      <c r="AE11" s="167"/>
    </row>
    <row r="12" spans="1:31" ht="25.05" customHeight="1">
      <c r="A12" s="277"/>
      <c r="B12" s="171" t="s">
        <v>38</v>
      </c>
      <c r="C12" s="172">
        <v>2.7406000000000001</v>
      </c>
      <c r="D12" s="166" t="s">
        <v>13</v>
      </c>
      <c r="E12" s="166" t="s">
        <v>5</v>
      </c>
      <c r="F12" s="176">
        <f>'[5]น้ำมัน-ดีเซล'!$C$5</f>
        <v>399.23300000000006</v>
      </c>
      <c r="G12" s="177">
        <f t="shared" ref="G12:G13" si="1">F12*$C12</f>
        <v>1094.1379598000003</v>
      </c>
      <c r="H12" s="176">
        <f>'[5]น้ำมัน-ดีเซล'!$C$6</f>
        <v>115.48699999999999</v>
      </c>
      <c r="I12" s="177">
        <f t="shared" ref="I12:I13" si="2">H12*$C12</f>
        <v>316.50367219999998</v>
      </c>
      <c r="J12" s="176">
        <f>'[5]น้ำมัน-ดีเซล'!$C$7</f>
        <v>242.51400000000001</v>
      </c>
      <c r="K12" s="177">
        <f t="shared" ref="K12:K13" si="3">J12*$C12</f>
        <v>664.6338684000001</v>
      </c>
      <c r="L12" s="176">
        <f>'[5]น้ำมัน-ดีเซล'!$C$8</f>
        <v>558.95699999999999</v>
      </c>
      <c r="M12" s="177">
        <f t="shared" ref="M12:M13" si="4">L12*$C12</f>
        <v>1531.8775542000001</v>
      </c>
      <c r="N12" s="176">
        <f>'[5]น้ำมัน-ดีเซล'!$C$9</f>
        <v>112.967</v>
      </c>
      <c r="O12" s="177">
        <f t="shared" ref="O12:O13" si="5">N12*$C12</f>
        <v>309.59736020000003</v>
      </c>
      <c r="P12" s="176">
        <f>'[5]น้ำมัน-ดีเซล'!$C$10</f>
        <v>245.21000000000004</v>
      </c>
      <c r="Q12" s="177">
        <f t="shared" ref="Q12:Q13" si="6">P12*$C12</f>
        <v>672.02252600000008</v>
      </c>
      <c r="R12" s="176">
        <f>'[5]น้ำมัน-ดีเซล'!$C$11</f>
        <v>45.317</v>
      </c>
      <c r="S12" s="177">
        <f t="shared" ref="S12:S13" si="7">R12*$C12</f>
        <v>124.19577020000001</v>
      </c>
      <c r="T12" s="176">
        <f>'[5]น้ำมัน-ดีเซล'!$C$12</f>
        <v>261.50100000000003</v>
      </c>
      <c r="U12" s="177">
        <f t="shared" ref="U12:U13" si="8">T12*$C12</f>
        <v>716.66964060000009</v>
      </c>
      <c r="V12" s="176">
        <f>'[5]น้ำมัน-ดีเซล'!$C$13</f>
        <v>269.553</v>
      </c>
      <c r="W12" s="177">
        <f t="shared" ref="W12:W13" si="9">V12*$C12</f>
        <v>738.73695180000004</v>
      </c>
      <c r="X12" s="176">
        <f>'[5]น้ำมัน-ดีเซล'!$C$14</f>
        <v>147.73099999999999</v>
      </c>
      <c r="Y12" s="177">
        <f t="shared" ref="Y12:Y13" si="10">X12*$C12</f>
        <v>404.87157860000002</v>
      </c>
      <c r="Z12" s="176">
        <f>'[5]น้ำมัน-ดีเซล'!$C$15</f>
        <v>219.74099999999999</v>
      </c>
      <c r="AA12" s="177">
        <f t="shared" ref="AA12:AA13" si="11">Z12*$C12</f>
        <v>602.22218459999999</v>
      </c>
      <c r="AB12" s="176">
        <f>'[5]น้ำมัน-ดีเซล'!$C$16</f>
        <v>158.19499999999999</v>
      </c>
      <c r="AC12" s="177">
        <f t="shared" ref="AC12:AC13" si="12">AB12*$C12</f>
        <v>433.549217</v>
      </c>
      <c r="AD12" s="174">
        <f t="shared" si="0"/>
        <v>7609.0182836000004</v>
      </c>
      <c r="AE12" s="167" t="s">
        <v>84</v>
      </c>
    </row>
    <row r="13" spans="1:31" ht="25.05" customHeight="1">
      <c r="A13" s="277"/>
      <c r="B13" s="171" t="s">
        <v>61</v>
      </c>
      <c r="C13" s="172">
        <v>2.2393999999999998</v>
      </c>
      <c r="D13" s="166" t="s">
        <v>13</v>
      </c>
      <c r="E13" s="166" t="s">
        <v>5</v>
      </c>
      <c r="F13" s="176">
        <f>'[5]น้ำมัน-แก๊สโซฮฮอล์ 91'!$C$5</f>
        <v>86.980999999999995</v>
      </c>
      <c r="G13" s="177">
        <f t="shared" si="1"/>
        <v>194.78525139999996</v>
      </c>
      <c r="H13" s="176">
        <f>'[5]น้ำมัน-แก๊สโซฮฮอล์ 91'!$C$6</f>
        <v>74.262</v>
      </c>
      <c r="I13" s="177">
        <f t="shared" si="2"/>
        <v>166.30232279999998</v>
      </c>
      <c r="J13" s="176">
        <f>'[5]น้ำมัน-แก๊สโซฮฮอล์ 91'!$C$7</f>
        <v>76.509</v>
      </c>
      <c r="K13" s="177">
        <f t="shared" si="3"/>
        <v>171.33425459999998</v>
      </c>
      <c r="L13" s="176">
        <f>'[5]น้ำมัน-แก๊สโซฮฮอล์ 91'!$C$8</f>
        <v>129.58199999999999</v>
      </c>
      <c r="M13" s="177">
        <f t="shared" si="4"/>
        <v>290.18593079999994</v>
      </c>
      <c r="N13" s="176">
        <f>'[5]น้ำมัน-แก๊สโซฮฮอล์ 91'!$C$9</f>
        <v>123.762</v>
      </c>
      <c r="O13" s="177">
        <f t="shared" si="5"/>
        <v>277.15262279999996</v>
      </c>
      <c r="P13" s="176">
        <f>'[5]น้ำมัน-แก๊สโซฮฮอล์ 91'!$C$10</f>
        <v>90.092999999999989</v>
      </c>
      <c r="Q13" s="177">
        <f t="shared" si="6"/>
        <v>201.75426419999997</v>
      </c>
      <c r="R13" s="176">
        <f>'[5]น้ำมัน-แก๊สโซฮฮอล์ 91'!$C$11</f>
        <v>45.213000000000001</v>
      </c>
      <c r="S13" s="177">
        <f t="shared" si="7"/>
        <v>101.24999219999999</v>
      </c>
      <c r="T13" s="176">
        <f>'[5]น้ำมัน-แก๊สโซฮฮอล์ 91'!$C$12</f>
        <v>39.436999999999998</v>
      </c>
      <c r="U13" s="177">
        <f t="shared" si="8"/>
        <v>88.315217799999985</v>
      </c>
      <c r="V13" s="176">
        <f>'[5]น้ำมัน-แก๊สโซฮฮอล์ 91'!$C$13</f>
        <v>59.04</v>
      </c>
      <c r="W13" s="177">
        <f t="shared" si="9"/>
        <v>132.21417599999998</v>
      </c>
      <c r="X13" s="176">
        <f>'[5]น้ำมัน-แก๊สโซฮฮอล์ 91'!$C$14</f>
        <v>0</v>
      </c>
      <c r="Y13" s="177">
        <f t="shared" si="10"/>
        <v>0</v>
      </c>
      <c r="Z13" s="176">
        <f>'[5]น้ำมัน-แก๊สโซฮฮอล์ 91'!$C$15</f>
        <v>0</v>
      </c>
      <c r="AA13" s="177">
        <f t="shared" si="11"/>
        <v>0</v>
      </c>
      <c r="AB13" s="176">
        <f>'[5]น้ำมัน-แก๊สโซฮฮอล์ 91'!$C$16</f>
        <v>44.118000000000002</v>
      </c>
      <c r="AC13" s="177">
        <f t="shared" si="12"/>
        <v>98.797849200000002</v>
      </c>
      <c r="AD13" s="174">
        <f t="shared" si="0"/>
        <v>1722.0918817999996</v>
      </c>
      <c r="AE13" s="167" t="s">
        <v>84</v>
      </c>
    </row>
    <row r="14" spans="1:31" ht="25.05" customHeight="1">
      <c r="A14" s="277"/>
      <c r="B14" s="171" t="s">
        <v>39</v>
      </c>
      <c r="C14" s="172">
        <v>2.2393999999999998</v>
      </c>
      <c r="D14" s="166" t="s">
        <v>13</v>
      </c>
      <c r="E14" s="166" t="s">
        <v>5</v>
      </c>
      <c r="F14" s="178"/>
      <c r="G14" s="173">
        <f t="shared" ref="G14:G25" si="13">F14*C14</f>
        <v>0</v>
      </c>
      <c r="H14" s="178"/>
      <c r="I14" s="173">
        <f t="shared" ref="I14:I25" si="14">H14*C14</f>
        <v>0</v>
      </c>
      <c r="J14" s="178"/>
      <c r="K14" s="173">
        <f t="shared" ref="K14:K25" si="15">J14*C14</f>
        <v>0</v>
      </c>
      <c r="L14" s="178"/>
      <c r="M14" s="173">
        <f t="shared" ref="M14:M25" si="16">L14*C14</f>
        <v>0</v>
      </c>
      <c r="N14" s="178"/>
      <c r="O14" s="173">
        <f t="shared" ref="O14:O25" si="17">N14*C14</f>
        <v>0</v>
      </c>
      <c r="P14" s="178"/>
      <c r="Q14" s="173">
        <f t="shared" ref="Q14:Q25" si="18">P14*C14</f>
        <v>0</v>
      </c>
      <c r="R14" s="178"/>
      <c r="S14" s="173">
        <f t="shared" ref="S14:S25" si="19">R14*C14</f>
        <v>0</v>
      </c>
      <c r="T14" s="178"/>
      <c r="U14" s="173">
        <f t="shared" ref="U14:U25" si="20">T14*C14</f>
        <v>0</v>
      </c>
      <c r="V14" s="178"/>
      <c r="W14" s="173">
        <f t="shared" ref="W14:W25" si="21">V14*C14</f>
        <v>0</v>
      </c>
      <c r="X14" s="178"/>
      <c r="Y14" s="173">
        <f t="shared" ref="Y14:Y25" si="22">X14*C14</f>
        <v>0</v>
      </c>
      <c r="Z14" s="178"/>
      <c r="AA14" s="173">
        <f t="shared" ref="AA14:AA25" si="23">Z14*C14</f>
        <v>0</v>
      </c>
      <c r="AB14" s="178"/>
      <c r="AC14" s="173">
        <f t="shared" ref="AC14:AC25" si="24">AB14*C14</f>
        <v>0</v>
      </c>
      <c r="AD14" s="174">
        <f t="shared" si="0"/>
        <v>0</v>
      </c>
      <c r="AE14" s="167" t="s">
        <v>84</v>
      </c>
    </row>
    <row r="15" spans="1:31" ht="25.05" customHeight="1">
      <c r="A15" s="277"/>
      <c r="B15" s="175" t="s">
        <v>59</v>
      </c>
      <c r="C15" s="172">
        <v>1</v>
      </c>
      <c r="D15" s="166" t="s">
        <v>60</v>
      </c>
      <c r="E15" s="166" t="s">
        <v>10</v>
      </c>
      <c r="F15" s="178"/>
      <c r="G15" s="173">
        <f t="shared" si="13"/>
        <v>0</v>
      </c>
      <c r="H15" s="178"/>
      <c r="I15" s="173">
        <f t="shared" si="14"/>
        <v>0</v>
      </c>
      <c r="J15" s="178"/>
      <c r="K15" s="173">
        <f t="shared" si="15"/>
        <v>0</v>
      </c>
      <c r="L15" s="178"/>
      <c r="M15" s="173">
        <f t="shared" si="16"/>
        <v>0</v>
      </c>
      <c r="N15" s="178"/>
      <c r="O15" s="173">
        <f t="shared" si="17"/>
        <v>0</v>
      </c>
      <c r="P15" s="178"/>
      <c r="Q15" s="173">
        <f t="shared" si="18"/>
        <v>0</v>
      </c>
      <c r="R15" s="178"/>
      <c r="S15" s="173">
        <f t="shared" si="19"/>
        <v>0</v>
      </c>
      <c r="T15" s="178"/>
      <c r="U15" s="173">
        <f t="shared" si="20"/>
        <v>0</v>
      </c>
      <c r="V15" s="178"/>
      <c r="W15" s="173">
        <f t="shared" si="21"/>
        <v>0</v>
      </c>
      <c r="X15" s="178"/>
      <c r="Y15" s="173">
        <f t="shared" si="22"/>
        <v>0</v>
      </c>
      <c r="Z15" s="178"/>
      <c r="AA15" s="173">
        <f t="shared" si="23"/>
        <v>0</v>
      </c>
      <c r="AB15" s="178"/>
      <c r="AC15" s="173">
        <f t="shared" si="24"/>
        <v>0</v>
      </c>
      <c r="AD15" s="174">
        <f t="shared" si="0"/>
        <v>0</v>
      </c>
      <c r="AE15" s="167" t="s">
        <v>84</v>
      </c>
    </row>
    <row r="16" spans="1:31" ht="24.45" customHeight="1">
      <c r="A16" s="277"/>
      <c r="B16" s="179" t="s">
        <v>57</v>
      </c>
      <c r="C16" s="180">
        <v>28</v>
      </c>
      <c r="D16" s="166" t="s">
        <v>45</v>
      </c>
      <c r="E16" s="166" t="s">
        <v>41</v>
      </c>
      <c r="F16" s="182"/>
      <c r="G16" s="177">
        <f t="shared" ref="G16:G17" si="25">F16*$C16</f>
        <v>0</v>
      </c>
      <c r="H16" s="182"/>
      <c r="I16" s="177">
        <f t="shared" ref="I16:I17" si="26">H16*$C16</f>
        <v>0</v>
      </c>
      <c r="J16" s="182"/>
      <c r="K16" s="177">
        <f t="shared" ref="K16:K17" si="27">J16*$C16</f>
        <v>0</v>
      </c>
      <c r="L16" s="182"/>
      <c r="M16" s="177">
        <f t="shared" ref="M16:M17" si="28">L16*$C16</f>
        <v>0</v>
      </c>
      <c r="N16" s="182"/>
      <c r="O16" s="177">
        <f t="shared" ref="O16:O17" si="29">N16*$C16</f>
        <v>0</v>
      </c>
      <c r="P16" s="182"/>
      <c r="Q16" s="177">
        <f t="shared" ref="Q16:Q17" si="30">P16*$C16</f>
        <v>0</v>
      </c>
      <c r="R16" s="182"/>
      <c r="S16" s="177">
        <f t="shared" ref="S16:S17" si="31">R16*$C16</f>
        <v>0</v>
      </c>
      <c r="T16" s="182"/>
      <c r="U16" s="177">
        <f t="shared" ref="U16:U17" si="32">T16*$C16</f>
        <v>0</v>
      </c>
      <c r="V16" s="182"/>
      <c r="W16" s="177">
        <f t="shared" ref="W16:W17" si="33">V16*$C16</f>
        <v>0</v>
      </c>
      <c r="X16" s="182"/>
      <c r="Y16" s="177">
        <f t="shared" ref="Y16:Y17" si="34">X16*$C16</f>
        <v>0</v>
      </c>
      <c r="Z16" s="182"/>
      <c r="AA16" s="177">
        <f t="shared" ref="AA16:AA17" si="35">Z16*$C16</f>
        <v>0</v>
      </c>
      <c r="AB16" s="182"/>
      <c r="AC16" s="177">
        <f t="shared" ref="AC16:AC17" si="36">AB16*$C16</f>
        <v>0</v>
      </c>
      <c r="AD16" s="174">
        <f t="shared" si="0"/>
        <v>0</v>
      </c>
      <c r="AE16" s="167" t="s">
        <v>84</v>
      </c>
    </row>
    <row r="17" spans="1:44" ht="46.8">
      <c r="A17" s="277"/>
      <c r="B17" s="181" t="s">
        <v>58</v>
      </c>
      <c r="C17" s="172">
        <v>28</v>
      </c>
      <c r="D17" s="166" t="s">
        <v>45</v>
      </c>
      <c r="E17" s="166" t="s">
        <v>41</v>
      </c>
      <c r="F17" s="182">
        <f>'[9]สรุปการคำนวณ ปีฐาน'!$F$17</f>
        <v>0</v>
      </c>
      <c r="G17" s="183">
        <f t="shared" si="25"/>
        <v>0</v>
      </c>
      <c r="H17" s="182">
        <f>'[9]สรุปการคำนวณ ปีฐาน'!$H$17</f>
        <v>0</v>
      </c>
      <c r="I17" s="183">
        <f t="shared" si="26"/>
        <v>0</v>
      </c>
      <c r="J17" s="182">
        <f>'[9]สรุปการคำนวณ ปีฐาน'!$J$17</f>
        <v>0</v>
      </c>
      <c r="K17" s="183">
        <f t="shared" si="27"/>
        <v>0</v>
      </c>
      <c r="L17" s="182">
        <f>'[9]สรุปการคำนวณ ปีฐาน'!$L$17</f>
        <v>0</v>
      </c>
      <c r="M17" s="183">
        <f t="shared" si="28"/>
        <v>0</v>
      </c>
      <c r="N17" s="182">
        <f>'[9]สรุปการคำนวณ ปีฐาน'!$N$17</f>
        <v>0</v>
      </c>
      <c r="O17" s="183">
        <f t="shared" si="29"/>
        <v>0</v>
      </c>
      <c r="P17" s="182">
        <f>'[9]สรุปการคำนวณ ปีฐาน'!$P$17</f>
        <v>0</v>
      </c>
      <c r="Q17" s="183">
        <f t="shared" si="30"/>
        <v>0</v>
      </c>
      <c r="R17" s="182">
        <f>'[9]สรุปการคำนวณ ปีฐาน'!$R$17</f>
        <v>0</v>
      </c>
      <c r="S17" s="183">
        <f t="shared" si="31"/>
        <v>0</v>
      </c>
      <c r="T17" s="182">
        <f>'[9]สรุปการคำนวณ ปีฐาน'!$T$17</f>
        <v>0</v>
      </c>
      <c r="U17" s="183">
        <f t="shared" si="32"/>
        <v>0</v>
      </c>
      <c r="V17" s="182">
        <f>'[9]สรุปการคำนวณ ปีฐาน'!$V$17</f>
        <v>0</v>
      </c>
      <c r="W17" s="183">
        <f t="shared" si="33"/>
        <v>0</v>
      </c>
      <c r="X17" s="182">
        <f>'[9]สรุปการคำนวณ ปีฐาน'!$X$17</f>
        <v>0</v>
      </c>
      <c r="Y17" s="183">
        <f t="shared" si="34"/>
        <v>0</v>
      </c>
      <c r="Z17" s="182">
        <f>'[9]สรุปการคำนวณ ปีฐาน'!$Z$17</f>
        <v>0</v>
      </c>
      <c r="AA17" s="183">
        <f t="shared" si="35"/>
        <v>0</v>
      </c>
      <c r="AB17" s="182">
        <f>'[9]สรุปการคำนวณ ปีฐาน'!$AB$17</f>
        <v>0</v>
      </c>
      <c r="AC17" s="183">
        <f t="shared" si="36"/>
        <v>0</v>
      </c>
      <c r="AD17" s="174">
        <f t="shared" si="0"/>
        <v>0</v>
      </c>
      <c r="AE17" s="167" t="s">
        <v>84</v>
      </c>
    </row>
    <row r="18" spans="1:44" ht="24.45" customHeight="1">
      <c r="A18" s="277"/>
      <c r="B18" s="175" t="s">
        <v>203</v>
      </c>
      <c r="C18" s="172">
        <v>1760</v>
      </c>
      <c r="D18" s="166" t="s">
        <v>204</v>
      </c>
      <c r="E18" s="166" t="s">
        <v>207</v>
      </c>
      <c r="F18" s="184"/>
      <c r="G18" s="173"/>
      <c r="H18" s="184"/>
      <c r="I18" s="173"/>
      <c r="J18" s="184"/>
      <c r="K18" s="173"/>
      <c r="L18" s="184"/>
      <c r="M18" s="173"/>
      <c r="N18" s="184"/>
      <c r="O18" s="173"/>
      <c r="P18" s="184"/>
      <c r="Q18" s="173"/>
      <c r="R18" s="184"/>
      <c r="S18" s="173"/>
      <c r="T18" s="184"/>
      <c r="U18" s="173"/>
      <c r="V18" s="184"/>
      <c r="W18" s="173"/>
      <c r="X18" s="184"/>
      <c r="Y18" s="173"/>
      <c r="Z18" s="184"/>
      <c r="AA18" s="173"/>
      <c r="AB18" s="184"/>
      <c r="AC18" s="173"/>
      <c r="AD18" s="174"/>
      <c r="AE18" s="167"/>
    </row>
    <row r="19" spans="1:44" ht="25.05" customHeight="1">
      <c r="A19" s="278"/>
      <c r="B19" s="175" t="s">
        <v>202</v>
      </c>
      <c r="C19" s="172">
        <v>677</v>
      </c>
      <c r="D19" s="166" t="s">
        <v>205</v>
      </c>
      <c r="E19" s="185" t="s">
        <v>206</v>
      </c>
      <c r="F19" s="178"/>
      <c r="G19" s="173">
        <f t="shared" si="13"/>
        <v>0</v>
      </c>
      <c r="H19" s="178"/>
      <c r="I19" s="173">
        <f t="shared" si="14"/>
        <v>0</v>
      </c>
      <c r="J19" s="178"/>
      <c r="K19" s="173">
        <f t="shared" si="15"/>
        <v>0</v>
      </c>
      <c r="L19" s="178"/>
      <c r="M19" s="173">
        <f t="shared" si="16"/>
        <v>0</v>
      </c>
      <c r="N19" s="178"/>
      <c r="O19" s="173">
        <f t="shared" si="17"/>
        <v>0</v>
      </c>
      <c r="P19" s="178"/>
      <c r="Q19" s="173">
        <f t="shared" si="18"/>
        <v>0</v>
      </c>
      <c r="R19" s="178"/>
      <c r="S19" s="173">
        <f t="shared" si="19"/>
        <v>0</v>
      </c>
      <c r="T19" s="178"/>
      <c r="U19" s="173">
        <f t="shared" si="20"/>
        <v>0</v>
      </c>
      <c r="V19" s="178"/>
      <c r="W19" s="173">
        <f t="shared" si="21"/>
        <v>0</v>
      </c>
      <c r="X19" s="178"/>
      <c r="Y19" s="173">
        <f t="shared" si="22"/>
        <v>0</v>
      </c>
      <c r="Z19" s="178"/>
      <c r="AA19" s="173">
        <f t="shared" si="23"/>
        <v>0</v>
      </c>
      <c r="AB19" s="178"/>
      <c r="AC19" s="173">
        <f t="shared" si="24"/>
        <v>0</v>
      </c>
      <c r="AD19" s="174">
        <f t="shared" si="0"/>
        <v>0</v>
      </c>
      <c r="AE19" s="167" t="s">
        <v>84</v>
      </c>
    </row>
    <row r="20" spans="1:44" ht="46.8">
      <c r="A20" s="85" t="s">
        <v>96</v>
      </c>
      <c r="B20" s="171" t="s">
        <v>7</v>
      </c>
      <c r="C20" s="172">
        <v>0.49990000000000001</v>
      </c>
      <c r="D20" s="166" t="s">
        <v>14</v>
      </c>
      <c r="E20" s="166" t="s">
        <v>8</v>
      </c>
      <c r="F20" s="176">
        <f>[6]ไฟฟ้า!$C$5</f>
        <v>22995.67</v>
      </c>
      <c r="G20" s="177">
        <f t="shared" ref="G20:G24" si="37">F20*$C20</f>
        <v>11495.535432999999</v>
      </c>
      <c r="H20" s="176">
        <f>[6]ไฟฟ้า!$C$6</f>
        <v>24973.33</v>
      </c>
      <c r="I20" s="177">
        <f t="shared" ref="I20:I24" si="38">H20*$C20</f>
        <v>12484.167667000002</v>
      </c>
      <c r="J20" s="176">
        <f>[6]ไฟฟ้า!$C$7</f>
        <v>21515.439999999999</v>
      </c>
      <c r="K20" s="177">
        <f t="shared" ref="K20:K24" si="39">J20*$C20</f>
        <v>10755.568455999999</v>
      </c>
      <c r="L20" s="176">
        <f>[6]ไฟฟ้า!$C$8</f>
        <v>18139.2</v>
      </c>
      <c r="M20" s="177">
        <f t="shared" ref="M20:M23" si="40">L20*$C20</f>
        <v>9067.7860799999999</v>
      </c>
      <c r="N20" s="176">
        <f>[6]ไฟฟ้า!$C$9</f>
        <v>19545.260000000002</v>
      </c>
      <c r="O20" s="177">
        <f t="shared" ref="O20:O23" si="41">N20*$C20</f>
        <v>9770.6754740000015</v>
      </c>
      <c r="P20" s="176">
        <f>[6]ไฟฟ้า!$C$10</f>
        <v>23148.059999999998</v>
      </c>
      <c r="Q20" s="177">
        <f t="shared" ref="Q20:Q23" si="42">P20*$C20</f>
        <v>11571.715193999999</v>
      </c>
      <c r="R20" s="176">
        <f>[6]ไฟฟ้า!$C$11</f>
        <v>32274.47</v>
      </c>
      <c r="S20" s="177">
        <f t="shared" ref="S20:S23" si="43">R20*$C20</f>
        <v>16134.007553000001</v>
      </c>
      <c r="T20" s="176">
        <f>[6]ไฟฟ้า!$C$12</f>
        <v>37703.979999999996</v>
      </c>
      <c r="U20" s="177">
        <f t="shared" ref="U20:U23" si="44">T20*$C20</f>
        <v>18848.219601999997</v>
      </c>
      <c r="V20" s="176">
        <f>[6]ไฟฟ้า!$C$13</f>
        <v>35549.93</v>
      </c>
      <c r="W20" s="177">
        <f t="shared" ref="W20:W23" si="45">V20*$C20</f>
        <v>17771.410007000002</v>
      </c>
      <c r="X20" s="176">
        <f>[6]ไฟฟ้า!$C$14</f>
        <v>37743.19</v>
      </c>
      <c r="Y20" s="177">
        <f t="shared" ref="Y20:Y23" si="46">X20*$C20</f>
        <v>18867.820681000001</v>
      </c>
      <c r="Z20" s="176">
        <f>[6]ไฟฟ้า!$C$15</f>
        <v>29778.03</v>
      </c>
      <c r="AA20" s="177">
        <f>Z20*$C20</f>
        <v>14886.037197</v>
      </c>
      <c r="AB20" s="176">
        <f>[6]ไฟฟ้า!$C$16</f>
        <v>31141.48</v>
      </c>
      <c r="AC20" s="177">
        <f t="shared" ref="AC20:AC23" si="47">AB20*$C20</f>
        <v>15567.625852000001</v>
      </c>
      <c r="AD20" s="174">
        <f t="shared" si="0"/>
        <v>167220.569196</v>
      </c>
      <c r="AE20" s="167" t="s">
        <v>84</v>
      </c>
    </row>
    <row r="21" spans="1:44" ht="25.05" customHeight="1">
      <c r="A21" s="276" t="s">
        <v>98</v>
      </c>
      <c r="B21" s="171" t="s">
        <v>40</v>
      </c>
      <c r="C21" s="172">
        <v>2.1019999999999999</v>
      </c>
      <c r="D21" s="166" t="s">
        <v>15</v>
      </c>
      <c r="E21" s="166" t="s">
        <v>10</v>
      </c>
      <c r="F21" s="176">
        <f>[7]กระดาษ!$C$5</f>
        <v>265</v>
      </c>
      <c r="G21" s="177">
        <f t="shared" si="37"/>
        <v>557.03</v>
      </c>
      <c r="H21" s="176">
        <f>[7]กระดาษ!$C$6</f>
        <v>867.5</v>
      </c>
      <c r="I21" s="177">
        <f t="shared" si="38"/>
        <v>1823.4849999999999</v>
      </c>
      <c r="J21" s="176">
        <f>[7]กระดาษ!$C$7</f>
        <v>220</v>
      </c>
      <c r="K21" s="177">
        <f t="shared" si="39"/>
        <v>462.44</v>
      </c>
      <c r="L21" s="176">
        <f>[7]กระดาษ!$C$8</f>
        <v>975</v>
      </c>
      <c r="M21" s="177">
        <f t="shared" si="40"/>
        <v>2049.4499999999998</v>
      </c>
      <c r="N21" s="176">
        <f>[7]กระดาษ!$C$9</f>
        <v>387.5</v>
      </c>
      <c r="O21" s="177">
        <f t="shared" si="41"/>
        <v>814.52499999999998</v>
      </c>
      <c r="P21" s="176">
        <f>[7]กระดาษ!$C$10</f>
        <v>512.5</v>
      </c>
      <c r="Q21" s="177">
        <f t="shared" si="42"/>
        <v>1077.2749999999999</v>
      </c>
      <c r="R21" s="176">
        <f>[7]กระดาษ!$C$11</f>
        <v>280</v>
      </c>
      <c r="S21" s="177">
        <f t="shared" si="43"/>
        <v>588.55999999999995</v>
      </c>
      <c r="T21" s="176">
        <f>[7]กระดาษ!$C$12</f>
        <v>347.5</v>
      </c>
      <c r="U21" s="177">
        <f t="shared" si="44"/>
        <v>730.44499999999994</v>
      </c>
      <c r="V21" s="176">
        <f>[7]กระดาษ!$C$13</f>
        <v>0</v>
      </c>
      <c r="W21" s="177">
        <f t="shared" si="45"/>
        <v>0</v>
      </c>
      <c r="X21" s="176">
        <f>[7]กระดาษ!$C$14</f>
        <v>387.5</v>
      </c>
      <c r="Y21" s="177">
        <f t="shared" si="46"/>
        <v>814.52499999999998</v>
      </c>
      <c r="Z21" s="176">
        <f>[7]กระดาษ!$C$15</f>
        <v>482.5</v>
      </c>
      <c r="AA21" s="177">
        <f t="shared" ref="AA21:AA23" si="48">Z21*$C21</f>
        <v>1014.2149999999999</v>
      </c>
      <c r="AB21" s="176">
        <f>[7]กระดาษ!$C$16</f>
        <v>280</v>
      </c>
      <c r="AC21" s="177">
        <f t="shared" si="47"/>
        <v>588.55999999999995</v>
      </c>
      <c r="AD21" s="174">
        <f t="shared" si="0"/>
        <v>10520.509999999998</v>
      </c>
      <c r="AE21" s="167" t="s">
        <v>84</v>
      </c>
    </row>
    <row r="22" spans="1:44" ht="25.05" customHeight="1">
      <c r="A22" s="277"/>
      <c r="B22" s="171" t="s">
        <v>72</v>
      </c>
      <c r="C22" s="172">
        <v>0.79479999999999995</v>
      </c>
      <c r="D22" s="166" t="s">
        <v>16</v>
      </c>
      <c r="E22" s="166" t="s">
        <v>11</v>
      </c>
      <c r="F22" s="176"/>
      <c r="G22" s="177">
        <f t="shared" si="37"/>
        <v>0</v>
      </c>
      <c r="H22" s="176"/>
      <c r="I22" s="177">
        <f t="shared" si="38"/>
        <v>0</v>
      </c>
      <c r="J22" s="176"/>
      <c r="K22" s="177">
        <f t="shared" si="39"/>
        <v>0</v>
      </c>
      <c r="L22" s="176"/>
      <c r="M22" s="177">
        <f t="shared" si="40"/>
        <v>0</v>
      </c>
      <c r="N22" s="176"/>
      <c r="O22" s="177">
        <f t="shared" si="41"/>
        <v>0</v>
      </c>
      <c r="P22" s="176"/>
      <c r="Q22" s="177">
        <f t="shared" si="42"/>
        <v>0</v>
      </c>
      <c r="R22" s="176"/>
      <c r="S22" s="177">
        <f t="shared" si="43"/>
        <v>0</v>
      </c>
      <c r="T22" s="176"/>
      <c r="U22" s="177">
        <f t="shared" si="44"/>
        <v>0</v>
      </c>
      <c r="V22" s="176"/>
      <c r="W22" s="177">
        <f t="shared" si="45"/>
        <v>0</v>
      </c>
      <c r="X22" s="176"/>
      <c r="Y22" s="177">
        <f t="shared" si="46"/>
        <v>0</v>
      </c>
      <c r="Z22" s="176"/>
      <c r="AA22" s="177">
        <f t="shared" si="48"/>
        <v>0</v>
      </c>
      <c r="AB22" s="176"/>
      <c r="AC22" s="177">
        <f t="shared" si="47"/>
        <v>0</v>
      </c>
      <c r="AD22" s="174">
        <f t="shared" si="0"/>
        <v>0</v>
      </c>
      <c r="AE22" s="167" t="s">
        <v>84</v>
      </c>
    </row>
    <row r="23" spans="1:44" ht="25.05" customHeight="1">
      <c r="A23" s="277"/>
      <c r="B23" s="171" t="s">
        <v>73</v>
      </c>
      <c r="C23" s="172">
        <v>0.54100000000000004</v>
      </c>
      <c r="D23" s="166" t="s">
        <v>16</v>
      </c>
      <c r="E23" s="166" t="s">
        <v>11</v>
      </c>
      <c r="F23" s="176">
        <f>[8]น้ำ!$C$5</f>
        <v>431</v>
      </c>
      <c r="G23" s="177">
        <f t="shared" si="37"/>
        <v>233.17100000000002</v>
      </c>
      <c r="H23" s="176">
        <f>[8]น้ำ!$C$6</f>
        <v>444</v>
      </c>
      <c r="I23" s="177">
        <f t="shared" si="38"/>
        <v>240.20400000000001</v>
      </c>
      <c r="J23" s="176">
        <f>[8]น้ำ!$C$7</f>
        <v>585</v>
      </c>
      <c r="K23" s="177">
        <f t="shared" si="39"/>
        <v>316.48500000000001</v>
      </c>
      <c r="L23" s="176">
        <f>[8]น้ำ!$C$8</f>
        <v>430</v>
      </c>
      <c r="M23" s="177">
        <f t="shared" si="40"/>
        <v>232.63000000000002</v>
      </c>
      <c r="N23" s="176">
        <f>[8]น้ำ!$C$9</f>
        <v>380</v>
      </c>
      <c r="O23" s="177">
        <f t="shared" si="41"/>
        <v>205.58</v>
      </c>
      <c r="P23" s="176">
        <f>[8]น้ำ!$C$10</f>
        <v>214</v>
      </c>
      <c r="Q23" s="177">
        <f t="shared" si="42"/>
        <v>115.774</v>
      </c>
      <c r="R23" s="176">
        <f>[8]น้ำ!$C$11</f>
        <v>156</v>
      </c>
      <c r="S23" s="177">
        <f t="shared" si="43"/>
        <v>84.396000000000001</v>
      </c>
      <c r="T23" s="176">
        <f>[8]น้ำ!$C$12</f>
        <v>278</v>
      </c>
      <c r="U23" s="177">
        <f t="shared" si="44"/>
        <v>150.398</v>
      </c>
      <c r="V23" s="176">
        <f>[8]น้ำ!$C$13</f>
        <v>392</v>
      </c>
      <c r="W23" s="177">
        <f t="shared" si="45"/>
        <v>212.072</v>
      </c>
      <c r="X23" s="176">
        <f>[8]น้ำ!$C$14</f>
        <v>515</v>
      </c>
      <c r="Y23" s="177">
        <f t="shared" si="46"/>
        <v>278.61500000000001</v>
      </c>
      <c r="Z23" s="176">
        <f>[8]น้ำ!$C$15</f>
        <v>355</v>
      </c>
      <c r="AA23" s="177">
        <f t="shared" si="48"/>
        <v>192.05500000000001</v>
      </c>
      <c r="AB23" s="176">
        <f>[8]น้ำ!$C$16</f>
        <v>301</v>
      </c>
      <c r="AC23" s="177">
        <f t="shared" si="47"/>
        <v>162.84100000000001</v>
      </c>
      <c r="AD23" s="174">
        <f t="shared" si="0"/>
        <v>2424.2209999999995</v>
      </c>
      <c r="AE23" s="167" t="s">
        <v>84</v>
      </c>
      <c r="AR23" s="186"/>
    </row>
    <row r="24" spans="1:44" ht="25.05" customHeight="1">
      <c r="A24" s="277"/>
      <c r="B24" s="187" t="s">
        <v>29</v>
      </c>
      <c r="C24" s="172">
        <v>2.3199999999999998</v>
      </c>
      <c r="D24" s="166" t="s">
        <v>15</v>
      </c>
      <c r="E24" s="185" t="s">
        <v>10</v>
      </c>
      <c r="F24" s="188">
        <v>355.9</v>
      </c>
      <c r="G24" s="177">
        <f t="shared" si="37"/>
        <v>825.68799999999987</v>
      </c>
      <c r="H24" s="188">
        <v>688.4</v>
      </c>
      <c r="I24" s="177">
        <f t="shared" si="38"/>
        <v>1597.0879999999997</v>
      </c>
      <c r="J24" s="188">
        <v>404.2</v>
      </c>
      <c r="K24" s="177">
        <f t="shared" si="39"/>
        <v>937.74399999999991</v>
      </c>
      <c r="L24" s="107">
        <v>662</v>
      </c>
      <c r="M24" s="102">
        <f>L24*C24</f>
        <v>1535.84</v>
      </c>
      <c r="N24" s="107">
        <v>728.3</v>
      </c>
      <c r="O24" s="102">
        <f>N24*C24</f>
        <v>1689.6559999999997</v>
      </c>
      <c r="P24" s="107">
        <v>785.7</v>
      </c>
      <c r="Q24" s="102">
        <f>P24*C24</f>
        <v>1822.8240000000001</v>
      </c>
      <c r="R24" s="107">
        <v>642.4</v>
      </c>
      <c r="S24" s="102">
        <f>R24*C24</f>
        <v>1490.3679999999999</v>
      </c>
      <c r="T24" s="107">
        <v>706.1</v>
      </c>
      <c r="U24" s="102">
        <f>T24*C24</f>
        <v>1638.152</v>
      </c>
      <c r="V24" s="107">
        <v>799.1</v>
      </c>
      <c r="W24" s="102">
        <f>V24*C24</f>
        <v>1853.912</v>
      </c>
      <c r="X24" s="107">
        <v>596.6</v>
      </c>
      <c r="Y24" s="102">
        <f>X24*C24</f>
        <v>1384.1119999999999</v>
      </c>
      <c r="Z24" s="107">
        <v>646.70000000000005</v>
      </c>
      <c r="AA24" s="102">
        <f>Z24*C24</f>
        <v>1500.3440000000001</v>
      </c>
      <c r="AB24" s="107">
        <v>634.29999999999995</v>
      </c>
      <c r="AC24" s="102">
        <f>AB24*C24</f>
        <v>1471.5759999999998</v>
      </c>
      <c r="AD24" s="174">
        <f t="shared" si="0"/>
        <v>17747.304</v>
      </c>
      <c r="AE24" s="167" t="s">
        <v>84</v>
      </c>
      <c r="AR24" s="189"/>
    </row>
    <row r="25" spans="1:44" ht="25.5" customHeight="1">
      <c r="A25" s="278"/>
      <c r="B25" s="190" t="s">
        <v>99</v>
      </c>
      <c r="C25" s="172">
        <v>2.7078000000000002</v>
      </c>
      <c r="D25" s="166" t="s">
        <v>13</v>
      </c>
      <c r="E25" s="166" t="s">
        <v>5</v>
      </c>
      <c r="F25" s="178"/>
      <c r="G25" s="173">
        <f t="shared" si="13"/>
        <v>0</v>
      </c>
      <c r="H25" s="178"/>
      <c r="I25" s="173">
        <f t="shared" si="14"/>
        <v>0</v>
      </c>
      <c r="J25" s="178"/>
      <c r="K25" s="173">
        <f t="shared" si="15"/>
        <v>0</v>
      </c>
      <c r="L25" s="178"/>
      <c r="M25" s="173">
        <f t="shared" si="16"/>
        <v>0</v>
      </c>
      <c r="N25" s="178"/>
      <c r="O25" s="173">
        <f t="shared" si="17"/>
        <v>0</v>
      </c>
      <c r="P25" s="178"/>
      <c r="Q25" s="173">
        <f t="shared" si="18"/>
        <v>0</v>
      </c>
      <c r="R25" s="178"/>
      <c r="S25" s="173">
        <f t="shared" si="19"/>
        <v>0</v>
      </c>
      <c r="T25" s="178"/>
      <c r="U25" s="173">
        <f t="shared" si="20"/>
        <v>0</v>
      </c>
      <c r="V25" s="178"/>
      <c r="W25" s="173">
        <f t="shared" si="21"/>
        <v>0</v>
      </c>
      <c r="X25" s="178"/>
      <c r="Y25" s="173">
        <f t="shared" si="22"/>
        <v>0</v>
      </c>
      <c r="Z25" s="178"/>
      <c r="AA25" s="173">
        <f t="shared" si="23"/>
        <v>0</v>
      </c>
      <c r="AB25" s="178"/>
      <c r="AC25" s="173">
        <f t="shared" si="24"/>
        <v>0</v>
      </c>
      <c r="AD25" s="174">
        <f t="shared" si="0"/>
        <v>0</v>
      </c>
      <c r="AE25" s="167" t="s">
        <v>84</v>
      </c>
      <c r="AR25" s="189"/>
    </row>
    <row r="26" spans="1:44" s="110" customFormat="1" ht="25.5" customHeight="1">
      <c r="A26" s="279" t="s">
        <v>28</v>
      </c>
      <c r="B26" s="279"/>
      <c r="C26" s="279"/>
      <c r="D26" s="279"/>
      <c r="E26" s="279"/>
      <c r="F26" s="211"/>
      <c r="G26" s="191">
        <f t="shared" ref="G26:AD26" si="49">SUM(G8:G25)</f>
        <v>14400.347644200001</v>
      </c>
      <c r="H26" s="214"/>
      <c r="I26" s="191">
        <f t="shared" si="49"/>
        <v>16627.750662000002</v>
      </c>
      <c r="J26" s="214"/>
      <c r="K26" s="191">
        <f t="shared" si="49"/>
        <v>13308.205579000001</v>
      </c>
      <c r="L26" s="214"/>
      <c r="M26" s="191">
        <f t="shared" si="49"/>
        <v>14707.769565000001</v>
      </c>
      <c r="N26" s="214"/>
      <c r="O26" s="191">
        <f t="shared" si="49"/>
        <v>13067.186457</v>
      </c>
      <c r="P26" s="214"/>
      <c r="Q26" s="191">
        <f t="shared" si="49"/>
        <v>15461.364984199998</v>
      </c>
      <c r="R26" s="214"/>
      <c r="S26" s="191">
        <f t="shared" si="49"/>
        <v>18522.777315400002</v>
      </c>
      <c r="T26" s="214"/>
      <c r="U26" s="191">
        <f t="shared" si="49"/>
        <v>22172.199460399999</v>
      </c>
      <c r="V26" s="214"/>
      <c r="W26" s="191">
        <f t="shared" si="49"/>
        <v>20708.345134800002</v>
      </c>
      <c r="X26" s="214"/>
      <c r="Y26" s="191">
        <f t="shared" si="49"/>
        <v>21749.944259600004</v>
      </c>
      <c r="Z26" s="214"/>
      <c r="AA26" s="191">
        <f t="shared" si="49"/>
        <v>18194.873381599999</v>
      </c>
      <c r="AB26" s="214"/>
      <c r="AC26" s="191">
        <f t="shared" si="49"/>
        <v>18322.949918200004</v>
      </c>
      <c r="AD26" s="191">
        <f t="shared" si="49"/>
        <v>207243.71436139999</v>
      </c>
      <c r="AE26" s="192" t="s">
        <v>84</v>
      </c>
      <c r="AR26" s="193"/>
    </row>
    <row r="27" spans="1:44" s="110" customFormat="1" ht="25.05" customHeight="1">
      <c r="A27" s="110" t="s">
        <v>89</v>
      </c>
      <c r="B27" s="145" t="s">
        <v>209</v>
      </c>
      <c r="F27" s="194"/>
      <c r="G27" s="186"/>
      <c r="H27" s="215"/>
      <c r="J27" s="220"/>
      <c r="L27" s="215"/>
      <c r="N27" s="215"/>
      <c r="P27" s="215"/>
      <c r="R27" s="215"/>
      <c r="T27" s="215"/>
      <c r="V27" s="215"/>
      <c r="X27" s="215"/>
      <c r="Z27" s="215"/>
      <c r="AB27" s="215"/>
      <c r="AR27" s="193"/>
    </row>
    <row r="28" spans="1:44" ht="25.05" customHeight="1">
      <c r="B28" s="145" t="s">
        <v>208</v>
      </c>
      <c r="K28" s="186"/>
      <c r="L28" s="216"/>
      <c r="M28" s="186"/>
      <c r="N28" s="216"/>
      <c r="P28" s="216"/>
      <c r="Q28" s="186"/>
      <c r="R28" s="216"/>
      <c r="S28" s="186"/>
      <c r="AR28" s="189"/>
    </row>
    <row r="29" spans="1:44" ht="25.05" customHeight="1">
      <c r="B29" s="195" t="s">
        <v>210</v>
      </c>
      <c r="K29" s="186"/>
      <c r="L29" s="216"/>
      <c r="M29" s="186"/>
      <c r="N29" s="216"/>
      <c r="P29" s="216"/>
      <c r="Q29" s="186"/>
      <c r="R29" s="216"/>
      <c r="S29" s="186"/>
      <c r="AR29" s="189"/>
    </row>
    <row r="30" spans="1:44" ht="25.05" customHeight="1">
      <c r="B30" s="195" t="s">
        <v>211</v>
      </c>
      <c r="K30" s="186"/>
      <c r="L30" s="216"/>
      <c r="M30" s="186"/>
      <c r="N30" s="216"/>
      <c r="P30" s="216"/>
      <c r="Q30" s="186"/>
      <c r="R30" s="216"/>
      <c r="S30" s="186"/>
      <c r="AR30" s="189"/>
    </row>
    <row r="31" spans="1:44" ht="25.05" customHeight="1">
      <c r="B31" s="195" t="s">
        <v>212</v>
      </c>
      <c r="K31" s="186"/>
      <c r="L31" s="216"/>
      <c r="M31" s="186"/>
      <c r="N31" s="216"/>
      <c r="P31" s="216"/>
      <c r="Q31" s="186"/>
      <c r="R31" s="216"/>
      <c r="S31" s="186"/>
      <c r="AR31" s="189"/>
    </row>
    <row r="32" spans="1:44" ht="25.05" customHeight="1">
      <c r="B32" s="195" t="s">
        <v>213</v>
      </c>
      <c r="K32" s="196"/>
      <c r="L32" s="221"/>
      <c r="M32" s="198"/>
      <c r="N32" s="222"/>
      <c r="P32" s="222"/>
      <c r="Q32" s="197"/>
      <c r="R32" s="217"/>
      <c r="S32" s="196"/>
    </row>
    <row r="33" spans="1:49" ht="25.05" customHeight="1">
      <c r="B33" s="195" t="s">
        <v>214</v>
      </c>
      <c r="K33" s="196"/>
      <c r="L33" s="221"/>
      <c r="M33" s="198"/>
      <c r="N33" s="222"/>
      <c r="P33" s="222"/>
      <c r="Q33" s="197"/>
      <c r="R33" s="217"/>
      <c r="S33" s="196"/>
      <c r="AW33" s="164"/>
    </row>
    <row r="34" spans="1:49" ht="25.05" customHeight="1">
      <c r="B34" s="145" t="s">
        <v>215</v>
      </c>
      <c r="K34" s="196"/>
      <c r="L34" s="221"/>
      <c r="M34" s="198"/>
      <c r="N34" s="222"/>
      <c r="P34" s="222"/>
      <c r="Q34" s="197"/>
      <c r="R34" s="217"/>
      <c r="S34" s="196"/>
      <c r="AW34" s="164"/>
    </row>
    <row r="35" spans="1:49" ht="25.05" customHeight="1">
      <c r="K35" s="196"/>
      <c r="L35" s="221"/>
      <c r="M35" s="198"/>
      <c r="N35" s="222"/>
      <c r="P35" s="222"/>
      <c r="Q35" s="197"/>
      <c r="R35" s="217"/>
      <c r="S35" s="196"/>
      <c r="AW35" s="164"/>
    </row>
    <row r="36" spans="1:49" ht="25.05" customHeight="1">
      <c r="B36" s="280" t="s">
        <v>255</v>
      </c>
      <c r="C36" s="280"/>
      <c r="D36" s="280"/>
      <c r="E36" s="280"/>
      <c r="J36" s="212"/>
      <c r="AW36" s="164"/>
    </row>
    <row r="37" spans="1:49" ht="25.05" customHeight="1">
      <c r="B37" s="85" t="s">
        <v>83</v>
      </c>
      <c r="C37" s="85" t="s">
        <v>30</v>
      </c>
      <c r="D37" s="85" t="s">
        <v>62</v>
      </c>
      <c r="E37" s="85" t="s">
        <v>3</v>
      </c>
      <c r="J37" s="212"/>
      <c r="AW37" s="164"/>
    </row>
    <row r="38" spans="1:49" ht="25.05" customHeight="1">
      <c r="B38" s="86" t="s">
        <v>4</v>
      </c>
      <c r="C38" s="87">
        <f>(SUM(AD8:AD19))/1000</f>
        <v>9.3311101654000002</v>
      </c>
      <c r="D38" s="88">
        <f>(C38*100)/$C$41</f>
        <v>4.5024816285274794</v>
      </c>
      <c r="E38" s="86" t="s">
        <v>31</v>
      </c>
      <c r="J38" s="212"/>
      <c r="AW38" s="164"/>
    </row>
    <row r="39" spans="1:49" ht="25.05" customHeight="1">
      <c r="B39" s="86" t="s">
        <v>6</v>
      </c>
      <c r="C39" s="87">
        <f>$AD$20/1000</f>
        <v>167.22056919599999</v>
      </c>
      <c r="D39" s="88">
        <f>(C39*100)/$C$41</f>
        <v>80.687884653714519</v>
      </c>
      <c r="E39" s="86" t="s">
        <v>31</v>
      </c>
      <c r="J39" s="212"/>
      <c r="AW39" s="164"/>
    </row>
    <row r="40" spans="1:49" ht="25.05" customHeight="1">
      <c r="B40" s="86" t="s">
        <v>9</v>
      </c>
      <c r="C40" s="87">
        <f>SUM(AD21:AD24)/1000</f>
        <v>30.692034999999997</v>
      </c>
      <c r="D40" s="88">
        <f>(C40*100)/$C$41</f>
        <v>14.809633717758013</v>
      </c>
      <c r="E40" s="86" t="s">
        <v>31</v>
      </c>
      <c r="J40" s="212"/>
      <c r="AW40" s="164"/>
    </row>
    <row r="41" spans="1:49" ht="25.05" customHeight="1">
      <c r="A41" s="199"/>
      <c r="B41" s="86" t="s">
        <v>28</v>
      </c>
      <c r="C41" s="87">
        <f>SUM(C38:C40)</f>
        <v>207.24371436139998</v>
      </c>
      <c r="D41" s="88">
        <f>(C41*100)/$C$41</f>
        <v>100</v>
      </c>
      <c r="E41" s="86" t="s">
        <v>31</v>
      </c>
      <c r="J41" s="212"/>
      <c r="AW41" s="164"/>
    </row>
    <row r="42" spans="1:49" ht="25.05" customHeight="1">
      <c r="A42" s="199"/>
      <c r="B42" s="197"/>
      <c r="J42" s="212"/>
      <c r="AW42" s="164"/>
    </row>
    <row r="43" spans="1:49" ht="25.05" customHeight="1">
      <c r="A43" s="199"/>
      <c r="B43" s="197"/>
      <c r="J43" s="212"/>
      <c r="AW43" s="164"/>
    </row>
    <row r="44" spans="1:49" ht="25.05" customHeight="1">
      <c r="J44" s="212"/>
      <c r="AW44" s="164"/>
    </row>
    <row r="45" spans="1:49" ht="25.05" customHeight="1">
      <c r="J45" s="212"/>
      <c r="AW45" s="164"/>
    </row>
    <row r="46" spans="1:49" ht="25.05" customHeight="1">
      <c r="J46" s="212"/>
      <c r="AW46" s="164"/>
    </row>
    <row r="47" spans="1:49" ht="25.05" customHeight="1">
      <c r="J47" s="212"/>
    </row>
    <row r="48" spans="1:49" ht="25.05" customHeight="1">
      <c r="J48" s="212"/>
    </row>
    <row r="49" spans="10:10" ht="25.05" customHeight="1">
      <c r="J49" s="212"/>
    </row>
  </sheetData>
  <mergeCells count="25">
    <mergeCell ref="A21:A25"/>
    <mergeCell ref="A26:E26"/>
    <mergeCell ref="B36:E36"/>
    <mergeCell ref="V4:W4"/>
    <mergeCell ref="X4:Y4"/>
    <mergeCell ref="A6:A19"/>
    <mergeCell ref="J4:K4"/>
    <mergeCell ref="L4:M4"/>
    <mergeCell ref="N4:O4"/>
    <mergeCell ref="P4:Q4"/>
    <mergeCell ref="A2:AE2"/>
    <mergeCell ref="A3:A5"/>
    <mergeCell ref="B3:B5"/>
    <mergeCell ref="C3:C5"/>
    <mergeCell ref="D3:D5"/>
    <mergeCell ref="E3:E5"/>
    <mergeCell ref="F3:AD3"/>
    <mergeCell ref="AE3:AE5"/>
    <mergeCell ref="F4:G4"/>
    <mergeCell ref="H4:I4"/>
    <mergeCell ref="Z4:AA4"/>
    <mergeCell ref="AB4:AC4"/>
    <mergeCell ref="AD4:AD5"/>
    <mergeCell ref="R4:S4"/>
    <mergeCell ref="T4:U4"/>
  </mergeCells>
  <pageMargins left="0.51181102362204722" right="0.11811023622047245" top="0.35433070866141736" bottom="0.35433070866141736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9"/>
  <sheetViews>
    <sheetView topLeftCell="A19" zoomScale="70" zoomScaleNormal="70" workbookViewId="0">
      <selection activeCell="R5" sqref="R5"/>
    </sheetView>
  </sheetViews>
  <sheetFormatPr defaultColWidth="25.3984375" defaultRowHeight="24.6"/>
  <cols>
    <col min="1" max="1" width="41" style="6" customWidth="1"/>
    <col min="2" max="2" width="24.19921875" style="6" customWidth="1"/>
    <col min="3" max="3" width="10.59765625" style="6" customWidth="1"/>
    <col min="4" max="4" width="15.19921875" style="6" customWidth="1"/>
    <col min="5" max="15" width="10.59765625" style="6" customWidth="1"/>
    <col min="16" max="16" width="3.19921875" style="6" customWidth="1"/>
    <col min="17" max="17" width="13" style="6" customWidth="1"/>
    <col min="18" max="16384" width="25.3984375" style="6"/>
  </cols>
  <sheetData>
    <row r="1" spans="1:24" ht="28.8">
      <c r="A1" s="5" t="s">
        <v>42</v>
      </c>
      <c r="B1" s="3" t="s">
        <v>43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66</v>
      </c>
      <c r="H1" s="3" t="s">
        <v>67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22</v>
      </c>
      <c r="N1" s="3" t="s">
        <v>27</v>
      </c>
      <c r="O1" s="2" t="s">
        <v>44</v>
      </c>
      <c r="Q1" s="21" t="s">
        <v>76</v>
      </c>
    </row>
    <row r="2" spans="1:24" ht="28.8">
      <c r="B2" s="4" t="s">
        <v>64</v>
      </c>
      <c r="C2" s="19">
        <v>22</v>
      </c>
      <c r="D2" s="19">
        <v>20</v>
      </c>
      <c r="E2" s="19">
        <v>21</v>
      </c>
      <c r="F2" s="19">
        <v>18</v>
      </c>
      <c r="G2" s="19">
        <v>20</v>
      </c>
      <c r="H2" s="19">
        <v>19</v>
      </c>
      <c r="I2" s="19"/>
      <c r="J2" s="19"/>
      <c r="K2" s="19"/>
      <c r="L2" s="19"/>
      <c r="M2" s="19"/>
      <c r="N2" s="19"/>
      <c r="O2" s="1">
        <f>SUM(C2:N2)</f>
        <v>120</v>
      </c>
      <c r="Q2" s="20">
        <f>D23*E23*F23*H23*I23</f>
        <v>1.2E-2</v>
      </c>
      <c r="R2" s="6" t="s">
        <v>78</v>
      </c>
    </row>
    <row r="3" spans="1:24">
      <c r="B3" s="4" t="s">
        <v>63</v>
      </c>
      <c r="C3" s="19">
        <v>300</v>
      </c>
      <c r="D3" s="19">
        <v>300</v>
      </c>
      <c r="E3" s="19">
        <v>300</v>
      </c>
      <c r="F3" s="19">
        <v>300</v>
      </c>
      <c r="G3" s="19">
        <v>300</v>
      </c>
      <c r="H3" s="19">
        <v>300</v>
      </c>
      <c r="I3" s="19"/>
      <c r="J3" s="19"/>
      <c r="K3" s="19"/>
      <c r="L3" s="19"/>
      <c r="M3" s="19"/>
      <c r="N3" s="19"/>
      <c r="O3" s="1">
        <f>SUM(C3:N3)</f>
        <v>1800</v>
      </c>
      <c r="P3" s="7"/>
    </row>
    <row r="4" spans="1:24">
      <c r="B4" s="28" t="s">
        <v>51</v>
      </c>
      <c r="C4" s="207">
        <f>C2*C3*$Q$2</f>
        <v>79.2</v>
      </c>
      <c r="D4" s="207">
        <f t="shared" ref="D4:N4" si="0">D2*D3*$Q$2</f>
        <v>72</v>
      </c>
      <c r="E4" s="207">
        <f t="shared" si="0"/>
        <v>75.600000000000009</v>
      </c>
      <c r="F4" s="207">
        <f t="shared" si="0"/>
        <v>64.8</v>
      </c>
      <c r="G4" s="207">
        <f t="shared" si="0"/>
        <v>72</v>
      </c>
      <c r="H4" s="207">
        <f t="shared" si="0"/>
        <v>68.400000000000006</v>
      </c>
      <c r="I4" s="207">
        <f t="shared" si="0"/>
        <v>0</v>
      </c>
      <c r="J4" s="207">
        <f t="shared" si="0"/>
        <v>0</v>
      </c>
      <c r="K4" s="207">
        <f t="shared" si="0"/>
        <v>0</v>
      </c>
      <c r="L4" s="207">
        <f t="shared" si="0"/>
        <v>0</v>
      </c>
      <c r="M4" s="207">
        <f t="shared" si="0"/>
        <v>0</v>
      </c>
      <c r="N4" s="207">
        <f t="shared" si="0"/>
        <v>0</v>
      </c>
      <c r="O4" s="89">
        <f>SUM(C4:N4)</f>
        <v>432</v>
      </c>
    </row>
    <row r="5" spans="1:24">
      <c r="B5" s="8" t="s">
        <v>65</v>
      </c>
      <c r="C5" s="8"/>
      <c r="D5" s="8"/>
      <c r="E5" s="8"/>
      <c r="F5" s="8"/>
      <c r="G5" s="8"/>
      <c r="H5" s="8"/>
      <c r="I5" s="8">
        <v>21</v>
      </c>
      <c r="J5" s="8">
        <v>21</v>
      </c>
      <c r="K5" s="8">
        <v>21</v>
      </c>
      <c r="L5" s="8">
        <v>21</v>
      </c>
      <c r="M5" s="8">
        <v>21</v>
      </c>
      <c r="N5" s="8">
        <v>19</v>
      </c>
      <c r="O5" s="8"/>
    </row>
    <row r="6" spans="1:24">
      <c r="Q6" s="3" t="s">
        <v>66</v>
      </c>
      <c r="R6" s="3" t="s">
        <v>67</v>
      </c>
      <c r="S6" s="3" t="s">
        <v>23</v>
      </c>
      <c r="T6" s="3" t="s">
        <v>24</v>
      </c>
      <c r="U6" s="3" t="s">
        <v>25</v>
      </c>
      <c r="V6" s="3" t="s">
        <v>26</v>
      </c>
      <c r="W6" s="3" t="s">
        <v>22</v>
      </c>
      <c r="X6" s="3" t="s">
        <v>27</v>
      </c>
    </row>
    <row r="7" spans="1:24">
      <c r="Q7" s="19">
        <v>20</v>
      </c>
      <c r="R7" s="19">
        <v>19</v>
      </c>
      <c r="S7" s="19">
        <v>21</v>
      </c>
      <c r="T7" s="19">
        <v>21</v>
      </c>
      <c r="U7" s="19">
        <v>21</v>
      </c>
      <c r="V7" s="19">
        <v>21</v>
      </c>
      <c r="W7" s="19">
        <v>21</v>
      </c>
      <c r="X7" s="19">
        <v>19</v>
      </c>
    </row>
    <row r="9" spans="1:24">
      <c r="A9" s="9" t="s">
        <v>53</v>
      </c>
    </row>
    <row r="10" spans="1:24" ht="98.4">
      <c r="A10" s="10" t="s">
        <v>49</v>
      </c>
    </row>
    <row r="12" spans="1:24" ht="73.8">
      <c r="A12" s="10" t="s">
        <v>50</v>
      </c>
    </row>
    <row r="14" spans="1:24" ht="54.75" customHeight="1">
      <c r="A14" s="10" t="s">
        <v>77</v>
      </c>
    </row>
    <row r="22" spans="1:10" ht="73.8">
      <c r="D22" s="11" t="s">
        <v>46</v>
      </c>
      <c r="E22" s="11" t="s">
        <v>47</v>
      </c>
      <c r="F22" s="11" t="s">
        <v>48</v>
      </c>
      <c r="G22" s="12" t="s">
        <v>52</v>
      </c>
      <c r="H22" s="12" t="s">
        <v>75</v>
      </c>
      <c r="I22" s="13">
        <v>1E-3</v>
      </c>
      <c r="J22" s="12" t="s">
        <v>74</v>
      </c>
    </row>
    <row r="23" spans="1:10">
      <c r="A23" s="29" t="s">
        <v>51</v>
      </c>
      <c r="B23" s="14" t="s">
        <v>10</v>
      </c>
      <c r="C23" s="15">
        <f>D23*E23*F23*H23*I23*J23</f>
        <v>1.44</v>
      </c>
      <c r="D23" s="16">
        <v>1</v>
      </c>
      <c r="E23" s="16">
        <v>1</v>
      </c>
      <c r="F23" s="16">
        <v>0.3</v>
      </c>
      <c r="G23" s="17">
        <f>O3</f>
        <v>1800</v>
      </c>
      <c r="H23" s="16">
        <v>40</v>
      </c>
      <c r="I23" s="16">
        <f>I22</f>
        <v>1E-3</v>
      </c>
      <c r="J23" s="16">
        <f>O2</f>
        <v>120</v>
      </c>
    </row>
    <row r="27" spans="1:10" ht="28.5" customHeight="1"/>
    <row r="29" spans="1:10" ht="43.5" customHeight="1">
      <c r="D29" s="18">
        <f>D23*E23*F23*G23*H23*J23</f>
        <v>2592000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8"/>
  <sheetViews>
    <sheetView zoomScaleNormal="100" workbookViewId="0">
      <selection activeCell="C3" sqref="C3"/>
    </sheetView>
  </sheetViews>
  <sheetFormatPr defaultColWidth="9" defaultRowHeight="24.6"/>
  <cols>
    <col min="1" max="1" width="25" style="6" customWidth="1"/>
    <col min="2" max="2" width="10" style="6" customWidth="1"/>
    <col min="3" max="3" width="7.69921875" style="6" customWidth="1"/>
    <col min="4" max="14" width="6.59765625" style="6" customWidth="1"/>
    <col min="15" max="16384" width="9" style="6"/>
  </cols>
  <sheetData>
    <row r="1" spans="1:16">
      <c r="A1" s="281" t="s">
        <v>79</v>
      </c>
      <c r="B1" s="282"/>
    </row>
    <row r="2" spans="1:16">
      <c r="A2" s="282"/>
      <c r="B2" s="282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66</v>
      </c>
      <c r="H2" s="16" t="s">
        <v>67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>
      <c r="A3" s="6" t="s">
        <v>70</v>
      </c>
      <c r="C3" s="90">
        <f>'สรุปการคำนวณ ปี 2567'!G23</f>
        <v>130</v>
      </c>
      <c r="D3" s="90">
        <f>'สรุปการคำนวณ ปี 2567'!I23</f>
        <v>439</v>
      </c>
      <c r="E3" s="90">
        <f>'สรุปการคำนวณ ปี 2567'!K23</f>
        <v>296</v>
      </c>
      <c r="F3" s="90">
        <f>'สรุปการคำนวณ ปี 2567'!M23</f>
        <v>590.1</v>
      </c>
      <c r="G3" s="90">
        <f>'สรุปการคำนวณ ปี 2567'!O23</f>
        <v>607</v>
      </c>
      <c r="H3" s="90">
        <f>'สรุปการคำนวณ ปี 2567'!Q23</f>
        <v>529</v>
      </c>
      <c r="I3" s="90">
        <f>'สรุปการคำนวณ ปี 2567'!S23</f>
        <v>550</v>
      </c>
      <c r="J3" s="90">
        <f>'สรุปการคำนวณ ปี 2567'!U23</f>
        <v>499</v>
      </c>
      <c r="K3" s="90">
        <f>'สรุปการคำนวณ ปี 2567'!W23</f>
        <v>441</v>
      </c>
      <c r="L3" s="90">
        <f>'สรุปการคำนวณ ปี 2567'!Y23</f>
        <v>480</v>
      </c>
      <c r="M3" s="90">
        <f>'สรุปการคำนวณ ปี 2567'!AA23</f>
        <v>489</v>
      </c>
      <c r="N3" s="90">
        <f>'สรุปการคำนวณ ปี 2567'!AC23</f>
        <v>567</v>
      </c>
      <c r="O3" s="16">
        <f>SUM(C3:N3)</f>
        <v>5617.1</v>
      </c>
    </row>
    <row r="4" spans="1:16">
      <c r="A4" s="6" t="s">
        <v>71</v>
      </c>
      <c r="C4" s="205">
        <f>C3*0.8</f>
        <v>104</v>
      </c>
      <c r="D4" s="205">
        <f t="shared" ref="D4:O4" si="0">D3*0.8</f>
        <v>351.20000000000005</v>
      </c>
      <c r="E4" s="205">
        <f t="shared" si="0"/>
        <v>236.8</v>
      </c>
      <c r="F4" s="205">
        <f t="shared" si="0"/>
        <v>472.08000000000004</v>
      </c>
      <c r="G4" s="205">
        <f t="shared" si="0"/>
        <v>485.6</v>
      </c>
      <c r="H4" s="205">
        <f t="shared" si="0"/>
        <v>423.20000000000005</v>
      </c>
      <c r="I4" s="205">
        <f t="shared" si="0"/>
        <v>440</v>
      </c>
      <c r="J4" s="205">
        <f t="shared" si="0"/>
        <v>399.20000000000005</v>
      </c>
      <c r="K4" s="205">
        <f t="shared" si="0"/>
        <v>352.8</v>
      </c>
      <c r="L4" s="205">
        <f t="shared" si="0"/>
        <v>384</v>
      </c>
      <c r="M4" s="205">
        <f t="shared" si="0"/>
        <v>391.20000000000005</v>
      </c>
      <c r="N4" s="205">
        <f t="shared" si="0"/>
        <v>453.6</v>
      </c>
      <c r="O4" s="205">
        <f t="shared" si="0"/>
        <v>4493.68</v>
      </c>
    </row>
    <row r="5" spans="1:16">
      <c r="A5" s="6" t="s">
        <v>54</v>
      </c>
    </row>
    <row r="7" spans="1:16">
      <c r="A7" s="26" t="s">
        <v>92</v>
      </c>
      <c r="G7" s="6" t="s">
        <v>91</v>
      </c>
      <c r="H7" s="30">
        <v>0.05</v>
      </c>
      <c r="I7" s="6" t="s">
        <v>88</v>
      </c>
      <c r="L7" s="11"/>
    </row>
    <row r="8" spans="1:16">
      <c r="A8" s="23" t="s">
        <v>68</v>
      </c>
    </row>
    <row r="9" spans="1:16">
      <c r="A9" s="23" t="s">
        <v>85</v>
      </c>
    </row>
    <row r="10" spans="1:16">
      <c r="A10" s="23" t="s">
        <v>69</v>
      </c>
    </row>
    <row r="11" spans="1:16">
      <c r="A11" s="22" t="s">
        <v>251</v>
      </c>
      <c r="B11" s="24" t="s">
        <v>18</v>
      </c>
      <c r="C11" s="16" t="s">
        <v>19</v>
      </c>
      <c r="D11" s="16" t="s">
        <v>20</v>
      </c>
      <c r="E11" s="16" t="s">
        <v>21</v>
      </c>
      <c r="F11" s="16" t="s">
        <v>66</v>
      </c>
      <c r="G11" s="16" t="s">
        <v>67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>
      <c r="A12" s="6" t="s">
        <v>55</v>
      </c>
      <c r="B12" s="25">
        <f t="shared" ref="B12:N12" si="1">C4</f>
        <v>104</v>
      </c>
      <c r="C12" s="25">
        <f t="shared" si="1"/>
        <v>351.20000000000005</v>
      </c>
      <c r="D12" s="25">
        <f t="shared" si="1"/>
        <v>236.8</v>
      </c>
      <c r="E12" s="25">
        <f t="shared" si="1"/>
        <v>472.08000000000004</v>
      </c>
      <c r="F12" s="25">
        <f t="shared" si="1"/>
        <v>485.6</v>
      </c>
      <c r="G12" s="25">
        <f t="shared" si="1"/>
        <v>423.20000000000005</v>
      </c>
      <c r="H12" s="25">
        <f t="shared" si="1"/>
        <v>440</v>
      </c>
      <c r="I12" s="25">
        <f t="shared" si="1"/>
        <v>399.20000000000005</v>
      </c>
      <c r="J12" s="25">
        <f t="shared" si="1"/>
        <v>352.8</v>
      </c>
      <c r="K12" s="25">
        <f t="shared" si="1"/>
        <v>384</v>
      </c>
      <c r="L12" s="25">
        <f t="shared" si="1"/>
        <v>391.20000000000005</v>
      </c>
      <c r="M12" s="25">
        <f t="shared" si="1"/>
        <v>453.6</v>
      </c>
      <c r="N12" s="25">
        <f t="shared" si="1"/>
        <v>4493.68</v>
      </c>
    </row>
    <row r="13" spans="1:16">
      <c r="A13" s="27" t="s">
        <v>56</v>
      </c>
      <c r="B13" s="206">
        <f t="shared" ref="B13:N13" si="2">$H$7*B12*0.12</f>
        <v>0.624</v>
      </c>
      <c r="C13" s="206">
        <f t="shared" si="2"/>
        <v>2.1072000000000002</v>
      </c>
      <c r="D13" s="206">
        <f t="shared" si="2"/>
        <v>1.4208000000000001</v>
      </c>
      <c r="E13" s="206">
        <f t="shared" si="2"/>
        <v>2.8324800000000003</v>
      </c>
      <c r="F13" s="206">
        <f t="shared" si="2"/>
        <v>2.9136000000000002</v>
      </c>
      <c r="G13" s="206">
        <f t="shared" si="2"/>
        <v>2.5392000000000006</v>
      </c>
      <c r="H13" s="206">
        <f t="shared" si="2"/>
        <v>2.6399999999999997</v>
      </c>
      <c r="I13" s="206">
        <f t="shared" si="2"/>
        <v>2.3952000000000004</v>
      </c>
      <c r="J13" s="206">
        <f t="shared" si="2"/>
        <v>2.1168</v>
      </c>
      <c r="K13" s="206">
        <f t="shared" si="2"/>
        <v>2.3040000000000003</v>
      </c>
      <c r="L13" s="206">
        <f t="shared" si="2"/>
        <v>2.3472000000000004</v>
      </c>
      <c r="M13" s="206">
        <f t="shared" si="2"/>
        <v>2.7216000000000005</v>
      </c>
      <c r="N13" s="206">
        <f t="shared" si="2"/>
        <v>26.962080000000004</v>
      </c>
    </row>
    <row r="14" spans="1:16">
      <c r="A14" s="6" t="s">
        <v>86</v>
      </c>
    </row>
    <row r="15" spans="1:16" ht="25.5" customHeight="1">
      <c r="A15" s="283" t="s">
        <v>93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</row>
    <row r="16" spans="1:16">
      <c r="A16" s="283" t="s">
        <v>94</v>
      </c>
      <c r="B16" s="283"/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P16" s="6" t="s">
        <v>90</v>
      </c>
    </row>
    <row r="17" spans="1:6" ht="28.8">
      <c r="A17" s="31" t="s">
        <v>87</v>
      </c>
      <c r="B17" s="31"/>
      <c r="C17" s="31"/>
      <c r="D17" s="31"/>
      <c r="E17" s="31"/>
      <c r="F17" s="31"/>
    </row>
    <row r="18" spans="1:6">
      <c r="A18" s="6" t="s">
        <v>95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4"/>
  <sheetViews>
    <sheetView view="pageBreakPreview" topLeftCell="A28" zoomScaleNormal="70" zoomScaleSheetLayoutView="100" workbookViewId="0">
      <selection activeCell="J58" sqref="J58"/>
    </sheetView>
  </sheetViews>
  <sheetFormatPr defaultColWidth="9.19921875" defaultRowHeight="13.8"/>
  <cols>
    <col min="1" max="1" width="6.19921875" style="33" customWidth="1"/>
    <col min="2" max="2" width="34.3984375" style="33" customWidth="1"/>
    <col min="3" max="3" width="8" style="33" customWidth="1"/>
    <col min="4" max="6" width="14.19921875" style="33" customWidth="1"/>
    <col min="7" max="7" width="14.19921875" style="46" customWidth="1"/>
    <col min="8" max="8" width="48.69921875" style="33" bestFit="1" customWidth="1"/>
    <col min="9" max="9" width="9.19921875" style="33"/>
    <col min="10" max="10" width="16.19921875" style="33" customWidth="1"/>
    <col min="11" max="11" width="23.19921875" style="33" customWidth="1"/>
    <col min="12" max="12" width="9.19921875" style="33"/>
    <col min="13" max="13" width="8.796875" style="33" hidden="1" customWidth="1"/>
    <col min="14" max="15" width="0" style="33" hidden="1" customWidth="1"/>
    <col min="16" max="16" width="9.19921875" style="33"/>
    <col min="17" max="17" width="23.19921875" style="33" customWidth="1"/>
    <col min="18" max="19" width="9.19921875" style="33"/>
    <col min="20" max="20" width="15.19921875" style="33" bestFit="1" customWidth="1"/>
    <col min="21" max="21" width="12.19921875" style="33" bestFit="1" customWidth="1"/>
    <col min="22" max="22" width="15.19921875" style="33" bestFit="1" customWidth="1"/>
    <col min="23" max="16384" width="9.19921875" style="33"/>
  </cols>
  <sheetData>
    <row r="2" spans="1:13" ht="15">
      <c r="A2" s="291"/>
      <c r="B2" s="292" t="s">
        <v>100</v>
      </c>
      <c r="C2" s="291" t="s">
        <v>101</v>
      </c>
      <c r="D2" s="293" t="s">
        <v>102</v>
      </c>
      <c r="E2" s="294"/>
      <c r="F2" s="294"/>
      <c r="G2" s="294"/>
      <c r="H2" s="292" t="s">
        <v>103</v>
      </c>
      <c r="J2" s="289" t="s">
        <v>104</v>
      </c>
      <c r="K2" s="290"/>
    </row>
    <row r="3" spans="1:13" ht="15.6">
      <c r="A3" s="291"/>
      <c r="B3" s="292"/>
      <c r="C3" s="291"/>
      <c r="D3" s="32" t="s">
        <v>105</v>
      </c>
      <c r="E3" s="32" t="s">
        <v>106</v>
      </c>
      <c r="F3" s="32" t="s">
        <v>107</v>
      </c>
      <c r="G3" s="34" t="s">
        <v>44</v>
      </c>
      <c r="H3" s="292"/>
      <c r="J3" s="35" t="s">
        <v>108</v>
      </c>
      <c r="K3" s="36" t="s">
        <v>109</v>
      </c>
    </row>
    <row r="4" spans="1:13" ht="15.6">
      <c r="A4" s="291"/>
      <c r="B4" s="292"/>
      <c r="C4" s="291"/>
      <c r="D4" s="32" t="s">
        <v>110</v>
      </c>
      <c r="E4" s="32" t="s">
        <v>111</v>
      </c>
      <c r="F4" s="32" t="s">
        <v>112</v>
      </c>
      <c r="G4" s="34" t="s">
        <v>113</v>
      </c>
      <c r="H4" s="292"/>
      <c r="J4" s="35" t="s">
        <v>114</v>
      </c>
      <c r="K4" s="37">
        <v>1</v>
      </c>
    </row>
    <row r="5" spans="1:13">
      <c r="A5" s="38" t="s">
        <v>115</v>
      </c>
      <c r="C5" s="39"/>
      <c r="D5" s="39"/>
      <c r="E5" s="39"/>
      <c r="F5" s="39"/>
      <c r="G5" s="40"/>
      <c r="H5" s="41"/>
      <c r="J5" s="35" t="s">
        <v>116</v>
      </c>
      <c r="K5" s="37">
        <v>30</v>
      </c>
    </row>
    <row r="6" spans="1:13">
      <c r="A6" s="42"/>
      <c r="B6" s="43" t="s">
        <v>117</v>
      </c>
      <c r="C6" s="42" t="s">
        <v>118</v>
      </c>
      <c r="D6" s="44">
        <f>D69*$G$69*10^-6</f>
        <v>5.7221999999999995E-2</v>
      </c>
      <c r="E6" s="44">
        <f>E69*$G$69*10^-6</f>
        <v>1.02E-6</v>
      </c>
      <c r="F6" s="44">
        <f>F69*$G$69*10^-6</f>
        <v>1.02E-7</v>
      </c>
      <c r="G6" s="40">
        <f t="shared" ref="G6:G15" si="0">D6+(E6*$K$5)+(F6*$K$7)</f>
        <v>5.7279629999999991E-2</v>
      </c>
      <c r="H6" s="45" t="s">
        <v>119</v>
      </c>
      <c r="I6" s="46"/>
      <c r="J6" s="35" t="s">
        <v>120</v>
      </c>
      <c r="K6" s="37">
        <v>28</v>
      </c>
    </row>
    <row r="7" spans="1:13">
      <c r="A7" s="42"/>
      <c r="B7" s="43" t="s">
        <v>117</v>
      </c>
      <c r="C7" s="42" t="s">
        <v>121</v>
      </c>
      <c r="D7" s="44">
        <f>D69/1000000</f>
        <v>5.6099999999999997E-2</v>
      </c>
      <c r="E7" s="44">
        <f t="shared" ref="E7" si="1">E69/1000000</f>
        <v>9.9999999999999995E-7</v>
      </c>
      <c r="F7" s="44">
        <f>F69/1000000</f>
        <v>1.0000000000000001E-7</v>
      </c>
      <c r="G7" s="40">
        <f t="shared" si="0"/>
        <v>5.6156499999999998E-2</v>
      </c>
      <c r="H7" s="45" t="s">
        <v>119</v>
      </c>
      <c r="I7" s="46"/>
      <c r="J7" s="35" t="s">
        <v>122</v>
      </c>
      <c r="K7" s="37">
        <v>265</v>
      </c>
    </row>
    <row r="8" spans="1:13">
      <c r="A8" s="42"/>
      <c r="B8" s="43" t="s">
        <v>123</v>
      </c>
      <c r="C8" s="42" t="s">
        <v>10</v>
      </c>
      <c r="D8" s="44">
        <f>D70*$G$70*10^-6</f>
        <v>1.0574699999999999</v>
      </c>
      <c r="E8" s="44">
        <f t="shared" ref="E8:F8" si="2">E70*$G$70*10^-6</f>
        <v>1.047E-5</v>
      </c>
      <c r="F8" s="44">
        <f t="shared" si="2"/>
        <v>1.5705E-5</v>
      </c>
      <c r="G8" s="40">
        <f t="shared" si="0"/>
        <v>1.0619459249999998</v>
      </c>
      <c r="H8" s="45" t="s">
        <v>119</v>
      </c>
      <c r="I8" s="46"/>
      <c r="J8" s="35" t="s">
        <v>124</v>
      </c>
      <c r="K8" s="37">
        <v>23500</v>
      </c>
    </row>
    <row r="9" spans="1:13">
      <c r="A9" s="42"/>
      <c r="B9" s="43" t="s">
        <v>125</v>
      </c>
      <c r="C9" s="42" t="s">
        <v>126</v>
      </c>
      <c r="D9" s="44">
        <f>D71*$G$71*10^-6</f>
        <v>3.2096984443713019</v>
      </c>
      <c r="E9" s="44">
        <f>E71*$G$71*10^-6</f>
        <v>1.2440691644850007E-4</v>
      </c>
      <c r="F9" s="44">
        <f>F71*$G$71*10^-6</f>
        <v>2.4881383289700012E-5</v>
      </c>
      <c r="G9" s="40">
        <f t="shared" si="0"/>
        <v>3.2200242184365275</v>
      </c>
      <c r="H9" s="45" t="s">
        <v>127</v>
      </c>
      <c r="I9" s="46"/>
      <c r="J9" s="35" t="s">
        <v>128</v>
      </c>
      <c r="K9" s="37">
        <v>16100</v>
      </c>
    </row>
    <row r="10" spans="1:13">
      <c r="A10" s="42"/>
      <c r="B10" s="43" t="s">
        <v>129</v>
      </c>
      <c r="C10" s="42" t="s">
        <v>126</v>
      </c>
      <c r="D10" s="44">
        <f>D72*$G$72*10^-6</f>
        <v>3.2353401009425418</v>
      </c>
      <c r="E10" s="44">
        <f>E72*$G$72*10^-6</f>
        <v>1.2540077910630005E-4</v>
      </c>
      <c r="F10" s="44">
        <f>F72*$G$72*10^-6</f>
        <v>2.5080155821260009E-5</v>
      </c>
      <c r="G10" s="40">
        <f t="shared" si="0"/>
        <v>3.2457483656083648</v>
      </c>
      <c r="H10" s="45" t="s">
        <v>127</v>
      </c>
      <c r="I10" s="46"/>
      <c r="J10" s="33" t="s">
        <v>130</v>
      </c>
    </row>
    <row r="11" spans="1:13">
      <c r="A11" s="42"/>
      <c r="B11" s="43" t="s">
        <v>131</v>
      </c>
      <c r="C11" s="42" t="s">
        <v>126</v>
      </c>
      <c r="D11" s="44">
        <f>D73*$G$73*10^-6</f>
        <v>2.6987220000000001</v>
      </c>
      <c r="E11" s="44">
        <f>E73*$G$73*10^-6</f>
        <v>1.0925999999999999E-4</v>
      </c>
      <c r="F11" s="44">
        <f>F73*$G$73*10^-6</f>
        <v>2.1852E-5</v>
      </c>
      <c r="G11" s="40">
        <f t="shared" si="0"/>
        <v>2.7077905800000002</v>
      </c>
      <c r="H11" s="45" t="s">
        <v>119</v>
      </c>
      <c r="I11" s="46"/>
    </row>
    <row r="12" spans="1:13">
      <c r="A12" s="42"/>
      <c r="B12" s="43" t="s">
        <v>132</v>
      </c>
      <c r="C12" s="42" t="s">
        <v>10</v>
      </c>
      <c r="D12" s="44">
        <f>D74*$G$74*10^-6</f>
        <v>3.0866199999999999</v>
      </c>
      <c r="E12" s="44">
        <f t="shared" ref="E12:F12" si="3">E74*$G$74*10^-6</f>
        <v>3.1399999999999998E-5</v>
      </c>
      <c r="F12" s="44">
        <f t="shared" si="3"/>
        <v>4.7099999999999993E-5</v>
      </c>
      <c r="G12" s="40">
        <f t="shared" si="0"/>
        <v>3.1000435</v>
      </c>
      <c r="H12" s="45" t="s">
        <v>119</v>
      </c>
      <c r="I12" s="46"/>
      <c r="L12" s="47" t="s">
        <v>2</v>
      </c>
    </row>
    <row r="13" spans="1:13">
      <c r="A13" s="42"/>
      <c r="B13" s="43" t="s">
        <v>133</v>
      </c>
      <c r="C13" s="42" t="s">
        <v>10</v>
      </c>
      <c r="D13" s="44">
        <f>D75*$G$75*10^-6</f>
        <v>2.534157</v>
      </c>
      <c r="E13" s="44">
        <f t="shared" ref="E13:F13" si="4">E75*$G$75*10^-6</f>
        <v>2.637E-5</v>
      </c>
      <c r="F13" s="44">
        <f t="shared" si="4"/>
        <v>3.9554999999999997E-5</v>
      </c>
      <c r="G13" s="40">
        <f t="shared" si="0"/>
        <v>2.5454301749999999</v>
      </c>
      <c r="H13" s="45" t="s">
        <v>119</v>
      </c>
      <c r="I13" s="46"/>
      <c r="J13" s="33" t="s">
        <v>134</v>
      </c>
      <c r="K13" s="33" t="s">
        <v>135</v>
      </c>
      <c r="L13" s="48">
        <v>2.1019999999999999</v>
      </c>
      <c r="M13" s="33" t="s">
        <v>15</v>
      </c>
    </row>
    <row r="14" spans="1:13">
      <c r="A14" s="42"/>
      <c r="B14" s="43" t="s">
        <v>136</v>
      </c>
      <c r="C14" s="42" t="s">
        <v>126</v>
      </c>
      <c r="D14" s="44">
        <f>D76*$G$76*10^-6</f>
        <v>2.4688949999999998</v>
      </c>
      <c r="E14" s="44">
        <f>E76*$G$76*10^-6</f>
        <v>1.0359E-4</v>
      </c>
      <c r="F14" s="44">
        <f t="shared" ref="F14" si="5">F76*$G$76*10^-6</f>
        <v>2.0718000000000001E-5</v>
      </c>
      <c r="G14" s="40">
        <f t="shared" si="0"/>
        <v>2.4774929700000001</v>
      </c>
      <c r="H14" s="45" t="s">
        <v>119</v>
      </c>
      <c r="I14" s="46"/>
      <c r="K14" s="33" t="s">
        <v>137</v>
      </c>
      <c r="L14" s="48">
        <v>0.79479999999999995</v>
      </c>
      <c r="M14" s="33" t="s">
        <v>16</v>
      </c>
    </row>
    <row r="15" spans="1:13">
      <c r="A15" s="42"/>
      <c r="B15" s="43" t="s">
        <v>138</v>
      </c>
      <c r="C15" s="42" t="s">
        <v>126</v>
      </c>
      <c r="D15" s="44">
        <f>D77*$G$77*10^-6</f>
        <v>1.6797219999999999</v>
      </c>
      <c r="E15" s="44">
        <f t="shared" ref="E15:F15" si="6">E77*$G$77*10^-6</f>
        <v>2.6619999999999999E-5</v>
      </c>
      <c r="F15" s="44">
        <f t="shared" si="6"/>
        <v>2.6620000000000001E-6</v>
      </c>
      <c r="G15" s="40">
        <f t="shared" si="0"/>
        <v>1.6812260299999999</v>
      </c>
      <c r="H15" s="45" t="s">
        <v>119</v>
      </c>
      <c r="I15" s="46"/>
      <c r="K15" s="33" t="s">
        <v>29</v>
      </c>
      <c r="L15" s="48">
        <v>2.3199999999999998</v>
      </c>
      <c r="M15" s="33" t="s">
        <v>15</v>
      </c>
    </row>
    <row r="16" spans="1:13">
      <c r="A16" s="38"/>
      <c r="B16" s="43" t="s">
        <v>138</v>
      </c>
      <c r="C16" s="42" t="s">
        <v>10</v>
      </c>
      <c r="D16" s="44">
        <f>D15/0.54</f>
        <v>3.1105962962962961</v>
      </c>
      <c r="E16" s="44">
        <f t="shared" ref="E16:F16" si="7">E15/0.54</f>
        <v>4.9296296296296292E-5</v>
      </c>
      <c r="F16" s="44">
        <f t="shared" si="7"/>
        <v>4.9296296296296292E-6</v>
      </c>
      <c r="G16" s="40">
        <f>D16+(E16*$K$5)+(F16*$K$7)</f>
        <v>3.1133815370370366</v>
      </c>
      <c r="H16" s="45" t="s">
        <v>139</v>
      </c>
      <c r="I16" s="46"/>
      <c r="K16" s="33" t="s">
        <v>140</v>
      </c>
      <c r="L16" s="49">
        <v>4.3548999999999998</v>
      </c>
      <c r="M16" s="33" t="s">
        <v>15</v>
      </c>
    </row>
    <row r="17" spans="1:9">
      <c r="A17" s="38"/>
      <c r="B17" s="43" t="s">
        <v>141</v>
      </c>
      <c r="C17" s="42" t="s">
        <v>126</v>
      </c>
      <c r="D17" s="44">
        <f>D78*$G$78*10^-6</f>
        <v>2.1815639999999998</v>
      </c>
      <c r="E17" s="44">
        <f t="shared" ref="E17:F17" si="8">E78*$G$78*10^-6</f>
        <v>9.4439999999999997E-5</v>
      </c>
      <c r="F17" s="44">
        <f t="shared" si="8"/>
        <v>1.8887999999999996E-5</v>
      </c>
      <c r="G17" s="40">
        <f>D17+(E17*$K$5)+(F17*$K$7)</f>
        <v>2.1894025199999998</v>
      </c>
      <c r="H17" s="45" t="s">
        <v>119</v>
      </c>
      <c r="I17" s="46"/>
    </row>
    <row r="18" spans="1:9">
      <c r="A18" s="38"/>
      <c r="B18" s="43" t="s">
        <v>142</v>
      </c>
      <c r="C18" s="42" t="s">
        <v>10</v>
      </c>
      <c r="D18" s="44"/>
      <c r="E18" s="44">
        <f>E79*$G$79*10^-6</f>
        <v>4.7969999999999995E-4</v>
      </c>
      <c r="F18" s="44">
        <f>F79*$G$79*10^-6</f>
        <v>6.3960000000000004E-5</v>
      </c>
      <c r="G18" s="40">
        <f>D18+(E18*$K$6)+(F18*$K$7)</f>
        <v>3.0380999999999998E-2</v>
      </c>
      <c r="H18" s="45" t="s">
        <v>119</v>
      </c>
      <c r="I18" s="46"/>
    </row>
    <row r="19" spans="1:9">
      <c r="A19" s="38"/>
      <c r="B19" s="43" t="s">
        <v>143</v>
      </c>
      <c r="C19" s="42" t="s">
        <v>10</v>
      </c>
      <c r="D19" s="44"/>
      <c r="E19" s="44">
        <f>E81*$G$81*10^-6</f>
        <v>2.2589999999999999E-4</v>
      </c>
      <c r="F19" s="44">
        <f>F81*$G$81*10^-6</f>
        <v>3.012E-5</v>
      </c>
      <c r="G19" s="40">
        <f t="shared" ref="G19:G22" si="9">D19+(E19*$K$6)+(F19*$K$7)</f>
        <v>1.4307E-2</v>
      </c>
      <c r="H19" s="45" t="s">
        <v>119</v>
      </c>
      <c r="I19" s="46"/>
    </row>
    <row r="20" spans="1:9">
      <c r="A20" s="38"/>
      <c r="B20" s="43" t="s">
        <v>144</v>
      </c>
      <c r="C20" s="42" t="s">
        <v>10</v>
      </c>
      <c r="D20" s="44"/>
      <c r="E20" s="44">
        <f>E82*$G$82*10^-6</f>
        <v>5.5590000000000001E-4</v>
      </c>
      <c r="F20" s="44">
        <f>F82*$G$82*10^-6</f>
        <v>7.4120000000000002E-5</v>
      </c>
      <c r="G20" s="40">
        <f>D20+(E20*$K$6)+(F20*$K$7)</f>
        <v>3.5207000000000002E-2</v>
      </c>
      <c r="H20" s="45" t="s">
        <v>119</v>
      </c>
      <c r="I20" s="46"/>
    </row>
    <row r="21" spans="1:9">
      <c r="A21" s="38"/>
      <c r="B21" s="43" t="s">
        <v>145</v>
      </c>
      <c r="C21" s="42" t="s">
        <v>10</v>
      </c>
      <c r="D21" s="44"/>
      <c r="E21" s="44">
        <f t="shared" ref="E21:F21" si="10">E83*$G$83*10^-6</f>
        <v>5.0339999999999998E-4</v>
      </c>
      <c r="F21" s="44">
        <f t="shared" si="10"/>
        <v>6.7120000000000008E-5</v>
      </c>
      <c r="G21" s="40">
        <f>D21+(E21*$K$6)+(F21*$K$7)</f>
        <v>3.1882000000000001E-2</v>
      </c>
      <c r="H21" s="45" t="s">
        <v>119</v>
      </c>
      <c r="I21" s="46"/>
    </row>
    <row r="22" spans="1:9">
      <c r="A22" s="38"/>
      <c r="B22" s="43" t="s">
        <v>146</v>
      </c>
      <c r="C22" s="42" t="s">
        <v>11</v>
      </c>
      <c r="D22" s="44"/>
      <c r="E22" s="44">
        <f>E84*$G$84*10^-6</f>
        <v>2.0929999999999998E-5</v>
      </c>
      <c r="F22" s="44">
        <f>F84*$G$84*10^-6</f>
        <v>2.0929999999999997E-6</v>
      </c>
      <c r="G22" s="40">
        <f t="shared" si="9"/>
        <v>1.1406849999999998E-3</v>
      </c>
      <c r="H22" s="45" t="s">
        <v>119</v>
      </c>
      <c r="I22" s="46"/>
    </row>
    <row r="23" spans="1:9">
      <c r="A23" s="38"/>
      <c r="B23" s="43" t="s">
        <v>147</v>
      </c>
      <c r="C23" s="42" t="s">
        <v>10</v>
      </c>
      <c r="D23" s="44">
        <f>D79*$G$79*10^-6</f>
        <v>1.79088</v>
      </c>
      <c r="E23" s="44"/>
      <c r="F23" s="44"/>
      <c r="G23" s="40">
        <f>D23+(E23*$K$5)+(F23*$K$7)</f>
        <v>1.79088</v>
      </c>
      <c r="H23" s="45" t="s">
        <v>119</v>
      </c>
      <c r="I23" s="46"/>
    </row>
    <row r="24" spans="1:9">
      <c r="A24" s="38"/>
      <c r="B24" s="43" t="s">
        <v>148</v>
      </c>
      <c r="C24" s="42" t="s">
        <v>10</v>
      </c>
      <c r="D24" s="44">
        <f>D81*$G$81*10^-6</f>
        <v>0.753</v>
      </c>
      <c r="E24" s="44"/>
      <c r="F24" s="44"/>
      <c r="G24" s="40">
        <f>D24+(E24*$K$5)+(F24*$K$7)</f>
        <v>0.753</v>
      </c>
      <c r="H24" s="45" t="s">
        <v>119</v>
      </c>
      <c r="I24" s="46"/>
    </row>
    <row r="25" spans="1:9">
      <c r="A25" s="38"/>
      <c r="B25" s="43" t="s">
        <v>149</v>
      </c>
      <c r="C25" s="42" t="s">
        <v>10</v>
      </c>
      <c r="D25" s="44">
        <f>D82*$G$82*10^-6</f>
        <v>1.853</v>
      </c>
      <c r="E25" s="44"/>
      <c r="F25" s="44"/>
      <c r="G25" s="40">
        <f>D25+(E25*$K$5)+(F25*$K$7)</f>
        <v>1.853</v>
      </c>
      <c r="H25" s="45" t="s">
        <v>119</v>
      </c>
      <c r="I25" s="46"/>
    </row>
    <row r="26" spans="1:9">
      <c r="A26" s="38"/>
      <c r="B26" s="43" t="s">
        <v>150</v>
      </c>
      <c r="C26" s="42" t="s">
        <v>10</v>
      </c>
      <c r="D26" s="44">
        <f>D83*$G$83*10^-6</f>
        <v>1.6779999999999999</v>
      </c>
      <c r="E26" s="44"/>
      <c r="F26" s="44"/>
      <c r="G26" s="40">
        <f>D26+(E26*$K$5)+(F26*$K$7)</f>
        <v>1.6779999999999999</v>
      </c>
      <c r="H26" s="45" t="s">
        <v>119</v>
      </c>
      <c r="I26" s="46"/>
    </row>
    <row r="27" spans="1:9">
      <c r="A27" s="38"/>
      <c r="B27" s="43" t="s">
        <v>151</v>
      </c>
      <c r="C27" s="42" t="s">
        <v>11</v>
      </c>
      <c r="D27" s="44">
        <f>D84*$G$84*10^-6</f>
        <v>1.1427779999999998</v>
      </c>
      <c r="E27" s="44"/>
      <c r="F27" s="44"/>
      <c r="G27" s="40">
        <f>D27+(E27*$K$5)+(F27*$K$7)</f>
        <v>1.1427779999999998</v>
      </c>
      <c r="H27" s="45" t="s">
        <v>119</v>
      </c>
      <c r="I27" s="46"/>
    </row>
    <row r="28" spans="1:9">
      <c r="A28" s="38" t="s">
        <v>152</v>
      </c>
      <c r="B28" s="43"/>
      <c r="C28" s="42"/>
      <c r="D28" s="44"/>
      <c r="E28" s="44"/>
      <c r="F28" s="44"/>
      <c r="G28" s="40"/>
      <c r="H28" s="45"/>
      <c r="I28" s="46"/>
    </row>
    <row r="29" spans="1:9">
      <c r="A29" s="38"/>
      <c r="B29" s="43" t="s">
        <v>153</v>
      </c>
      <c r="C29" s="50" t="s">
        <v>126</v>
      </c>
      <c r="D29" s="44">
        <f>D90*$G$90*10^-6</f>
        <v>2.1815639999999998</v>
      </c>
      <c r="E29" s="44">
        <f>E90*$G$90*10^-6</f>
        <v>1.0388399999999999E-3</v>
      </c>
      <c r="F29" s="44">
        <f>F90*$G$90*10^-6</f>
        <v>1.0073600000000001E-4</v>
      </c>
      <c r="G29" s="40">
        <f t="shared" ref="G29:G35" si="11">D29+(E29*$K$5)+(F29*$K$7)</f>
        <v>2.2394242399999995</v>
      </c>
      <c r="H29" s="45" t="s">
        <v>154</v>
      </c>
      <c r="I29" s="46"/>
    </row>
    <row r="30" spans="1:9">
      <c r="A30" s="38"/>
      <c r="B30" s="43" t="s">
        <v>155</v>
      </c>
      <c r="C30" s="50" t="s">
        <v>126</v>
      </c>
      <c r="D30" s="44">
        <f>D91*$G$91*10^-6</f>
        <v>2.1815639999999998</v>
      </c>
      <c r="E30" s="44">
        <f t="shared" ref="E30:F30" si="12">E91*$G$91*10^-6</f>
        <v>7.8699999999999994E-4</v>
      </c>
      <c r="F30" s="44">
        <f t="shared" si="12"/>
        <v>2.5183999999999997E-4</v>
      </c>
      <c r="G30" s="40">
        <f t="shared" si="11"/>
        <v>2.2719116000000001</v>
      </c>
      <c r="H30" s="45" t="s">
        <v>154</v>
      </c>
      <c r="I30" s="46"/>
    </row>
    <row r="31" spans="1:9">
      <c r="A31" s="38"/>
      <c r="B31" s="43" t="s">
        <v>156</v>
      </c>
      <c r="C31" s="50" t="s">
        <v>126</v>
      </c>
      <c r="D31" s="44">
        <f>D92*$G$92*10^-6</f>
        <v>2.1815639999999998</v>
      </c>
      <c r="E31" s="44">
        <f t="shared" ref="E31:F31" si="13">E92*$G$92*10^-6</f>
        <v>1.1962399999999999E-4</v>
      </c>
      <c r="F31" s="44">
        <f t="shared" si="13"/>
        <v>1.7943599999999999E-4</v>
      </c>
      <c r="G31" s="40">
        <f t="shared" si="11"/>
        <v>2.2327032600000001</v>
      </c>
      <c r="H31" s="45" t="s">
        <v>154</v>
      </c>
      <c r="I31" s="46"/>
    </row>
    <row r="32" spans="1:9">
      <c r="A32" s="38"/>
      <c r="B32" s="43" t="s">
        <v>157</v>
      </c>
      <c r="C32" s="50" t="s">
        <v>126</v>
      </c>
      <c r="D32" s="44">
        <f>D93*$G$93*10^-6</f>
        <v>2.6987220000000001</v>
      </c>
      <c r="E32" s="44">
        <f t="shared" ref="E32" si="14">E93*$G$93*10^-6</f>
        <v>1.4203800000000001E-4</v>
      </c>
      <c r="F32" s="44">
        <f>F93*$G$93*10^-6</f>
        <v>1.4203800000000001E-4</v>
      </c>
      <c r="G32" s="40">
        <f t="shared" si="11"/>
        <v>2.7406232100000003</v>
      </c>
      <c r="H32" s="45" t="s">
        <v>154</v>
      </c>
      <c r="I32" s="46"/>
    </row>
    <row r="33" spans="1:9">
      <c r="A33" s="38"/>
      <c r="B33" s="43" t="s">
        <v>158</v>
      </c>
      <c r="C33" s="50" t="s">
        <v>10</v>
      </c>
      <c r="D33" s="44">
        <f>D94*$G$94*10^-6</f>
        <v>2.1261899999999998</v>
      </c>
      <c r="E33" s="44">
        <f t="shared" ref="E33:F33" si="15">E94*$G$94*10^-6</f>
        <v>3.4867999999999995E-3</v>
      </c>
      <c r="F33" s="44">
        <f t="shared" si="15"/>
        <v>1.1369999999999999E-4</v>
      </c>
      <c r="G33" s="40">
        <f t="shared" si="11"/>
        <v>2.2609244999999998</v>
      </c>
      <c r="H33" s="45" t="s">
        <v>159</v>
      </c>
      <c r="I33" s="46"/>
    </row>
    <row r="34" spans="1:9">
      <c r="A34" s="38"/>
      <c r="B34" s="43" t="s">
        <v>160</v>
      </c>
      <c r="C34" s="50" t="s">
        <v>126</v>
      </c>
      <c r="D34" s="44">
        <f>D95*$G$95*10^-6</f>
        <v>1.6797219999999999</v>
      </c>
      <c r="E34" s="44">
        <f t="shared" ref="E34:F34" si="16">E95*$G$95*10^-6</f>
        <v>1.65044E-3</v>
      </c>
      <c r="F34" s="44">
        <f t="shared" si="16"/>
        <v>5.3240000000000002E-6</v>
      </c>
      <c r="G34" s="40">
        <f t="shared" si="11"/>
        <v>1.73064606</v>
      </c>
      <c r="H34" s="45" t="s">
        <v>154</v>
      </c>
      <c r="I34" s="46"/>
    </row>
    <row r="35" spans="1:9">
      <c r="A35" s="38"/>
      <c r="B35" s="43" t="s">
        <v>160</v>
      </c>
      <c r="C35" s="42" t="s">
        <v>10</v>
      </c>
      <c r="D35" s="44">
        <f>D34/0.54</f>
        <v>3.1105962962962961</v>
      </c>
      <c r="E35" s="44">
        <f t="shared" ref="E35:F35" si="17">E34/0.54</f>
        <v>3.0563703703703703E-3</v>
      </c>
      <c r="F35" s="44">
        <f t="shared" si="17"/>
        <v>9.8592592592592585E-6</v>
      </c>
      <c r="G35" s="40">
        <f t="shared" si="11"/>
        <v>3.2049001111111108</v>
      </c>
      <c r="H35" s="45" t="s">
        <v>161</v>
      </c>
      <c r="I35" s="46"/>
    </row>
    <row r="36" spans="1:9">
      <c r="A36" s="38" t="s">
        <v>162</v>
      </c>
      <c r="B36" s="43"/>
      <c r="C36" s="42"/>
      <c r="D36" s="44"/>
      <c r="E36" s="44"/>
      <c r="F36" s="44"/>
      <c r="G36" s="40"/>
      <c r="H36" s="45"/>
      <c r="I36" s="46"/>
    </row>
    <row r="37" spans="1:9">
      <c r="A37" s="38"/>
      <c r="B37" s="51" t="s">
        <v>163</v>
      </c>
      <c r="C37" s="50"/>
      <c r="D37" s="44"/>
      <c r="E37" s="44"/>
      <c r="F37" s="44"/>
      <c r="G37" s="40"/>
      <c r="H37" s="45"/>
      <c r="I37" s="46"/>
    </row>
    <row r="38" spans="1:9">
      <c r="A38" s="38"/>
      <c r="B38" s="52" t="s">
        <v>164</v>
      </c>
      <c r="C38" s="50" t="s">
        <v>126</v>
      </c>
      <c r="D38" s="44">
        <f>D102*$G$102/(10^6)</f>
        <v>2.6987220000000001</v>
      </c>
      <c r="E38" s="44">
        <f t="shared" ref="E38:F38" si="18">E102*$G$102/(10^6)</f>
        <v>1.5114300000000004E-4</v>
      </c>
      <c r="F38" s="44">
        <f t="shared" si="18"/>
        <v>1.0416120000000001E-3</v>
      </c>
      <c r="G38" s="40">
        <f>D38+(E38*$K$5)+(F38*$K$7)</f>
        <v>2.9792834700000004</v>
      </c>
      <c r="H38" s="45" t="s">
        <v>165</v>
      </c>
      <c r="I38" s="46"/>
    </row>
    <row r="39" spans="1:9">
      <c r="A39" s="38"/>
      <c r="B39" s="52" t="s">
        <v>166</v>
      </c>
      <c r="C39" s="50" t="s">
        <v>126</v>
      </c>
      <c r="D39" s="44">
        <f>D103*$G$103/(10^6)</f>
        <v>2.6987220000000001</v>
      </c>
      <c r="E39" s="44">
        <f t="shared" ref="E39:F39" si="19">E103*$G$103/(10^6)</f>
        <v>1.5114300000000004E-4</v>
      </c>
      <c r="F39" s="44">
        <f t="shared" si="19"/>
        <v>1.0416120000000001E-3</v>
      </c>
      <c r="G39" s="40">
        <f>D39+(E39*$K$5)+(F39*$K$7)</f>
        <v>2.9792834700000004</v>
      </c>
      <c r="H39" s="45" t="s">
        <v>165</v>
      </c>
      <c r="I39" s="46"/>
    </row>
    <row r="40" spans="1:9">
      <c r="A40" s="38"/>
      <c r="B40" s="52" t="s">
        <v>167</v>
      </c>
      <c r="C40" s="50" t="s">
        <v>126</v>
      </c>
      <c r="D40" s="44">
        <f>D104*$G$104/(10^6)</f>
        <v>2.6987220000000001</v>
      </c>
      <c r="E40" s="44">
        <f t="shared" ref="E40:F40" si="20">E104*$G$104/(10^6)</f>
        <v>1.5114300000000004E-4</v>
      </c>
      <c r="F40" s="44">
        <f t="shared" si="20"/>
        <v>1.0416120000000001E-3</v>
      </c>
      <c r="G40" s="40">
        <f>D40+(E40*$K$5)+(F40*$K$7)</f>
        <v>2.9792834700000004</v>
      </c>
      <c r="H40" s="45" t="s">
        <v>165</v>
      </c>
      <c r="I40" s="46"/>
    </row>
    <row r="41" spans="1:9">
      <c r="A41" s="38"/>
      <c r="B41" s="52" t="s">
        <v>168</v>
      </c>
      <c r="C41" s="50" t="s">
        <v>126</v>
      </c>
      <c r="D41" s="44">
        <f>D105*$G$105/(10^6)</f>
        <v>2.6987220000000001</v>
      </c>
      <c r="E41" s="44">
        <f t="shared" ref="E41:F41" si="21">E105*$G$105/(10^6)</f>
        <v>1.5114300000000004E-4</v>
      </c>
      <c r="F41" s="44">
        <f t="shared" si="21"/>
        <v>1.0416120000000001E-3</v>
      </c>
      <c r="G41" s="40">
        <f>D41+(E41*$K$5)+(F41*$K$7)</f>
        <v>2.9792834700000004</v>
      </c>
      <c r="H41" s="45" t="s">
        <v>165</v>
      </c>
      <c r="I41" s="46"/>
    </row>
    <row r="42" spans="1:9">
      <c r="A42" s="38"/>
      <c r="B42" s="51" t="s">
        <v>169</v>
      </c>
      <c r="C42" s="50"/>
      <c r="D42" s="44"/>
      <c r="E42" s="44"/>
      <c r="F42" s="44"/>
      <c r="G42" s="40"/>
      <c r="H42" s="45"/>
      <c r="I42" s="46"/>
    </row>
    <row r="43" spans="1:9">
      <c r="A43" s="38"/>
      <c r="B43" s="52" t="s">
        <v>164</v>
      </c>
      <c r="C43" s="50" t="s">
        <v>126</v>
      </c>
      <c r="D43" s="44">
        <f>D107*$G$107/(10^6)</f>
        <v>2.1815639999999998</v>
      </c>
      <c r="E43" s="44">
        <f>E107*$G$107/(10^6)</f>
        <v>2.5184000000000001E-3</v>
      </c>
      <c r="F43" s="44">
        <f>F107*$G$107/(10^6)</f>
        <v>6.2960000000000007E-5</v>
      </c>
      <c r="G43" s="40">
        <f>D43+(E43*$K$5)+(F43*$K$7)</f>
        <v>2.2738003999999998</v>
      </c>
      <c r="H43" s="45" t="s">
        <v>165</v>
      </c>
      <c r="I43" s="46"/>
    </row>
    <row r="44" spans="1:9">
      <c r="A44" s="41"/>
      <c r="B44" s="52" t="s">
        <v>166</v>
      </c>
      <c r="C44" s="50" t="s">
        <v>126</v>
      </c>
      <c r="D44" s="44">
        <f>D108*$G$108/(10^6)</f>
        <v>2.1815639999999998</v>
      </c>
      <c r="E44" s="44">
        <f t="shared" ref="E44:F44" si="22">E108*$G$108/(10^6)</f>
        <v>0</v>
      </c>
      <c r="F44" s="44">
        <f t="shared" si="22"/>
        <v>0</v>
      </c>
      <c r="G44" s="40">
        <f>D44+(E44*$K$5)+(F44*$K$7)</f>
        <v>2.1815639999999998</v>
      </c>
      <c r="H44" s="45" t="s">
        <v>165</v>
      </c>
      <c r="I44" s="46"/>
    </row>
    <row r="45" spans="1:9">
      <c r="A45" s="41"/>
      <c r="B45" s="52" t="s">
        <v>167</v>
      </c>
      <c r="C45" s="50" t="s">
        <v>126</v>
      </c>
      <c r="D45" s="44">
        <f>D109*$G$109/(10^6)</f>
        <v>2.1815639999999998</v>
      </c>
      <c r="E45" s="44">
        <f t="shared" ref="E45:F45" si="23">E109*$G$109/(10^6)</f>
        <v>1.5740000000000001E-3</v>
      </c>
      <c r="F45" s="44">
        <f t="shared" si="23"/>
        <v>6.2960000000000007E-5</v>
      </c>
      <c r="G45" s="40">
        <f>D45+(E45*$K$5)+(F45*$K$7)</f>
        <v>2.2454683999999996</v>
      </c>
      <c r="H45" s="45" t="s">
        <v>165</v>
      </c>
      <c r="I45" s="46"/>
    </row>
    <row r="46" spans="1:9">
      <c r="A46" s="41"/>
      <c r="B46" s="52" t="s">
        <v>168</v>
      </c>
      <c r="C46" s="50" t="s">
        <v>126</v>
      </c>
      <c r="D46" s="44">
        <f>D110*$G$110/(10^6)</f>
        <v>2.1815639999999998</v>
      </c>
      <c r="E46" s="44">
        <f t="shared" ref="E46:F46" si="24">E110*$G$110/(10^6)</f>
        <v>3.7775999999999999E-3</v>
      </c>
      <c r="F46" s="44">
        <f t="shared" si="24"/>
        <v>6.2960000000000007E-5</v>
      </c>
      <c r="G46" s="40">
        <f>D46+(E46*$K$5)+(F46*$K$7)</f>
        <v>2.3115763999999999</v>
      </c>
      <c r="H46" s="45" t="s">
        <v>165</v>
      </c>
      <c r="I46" s="46"/>
    </row>
    <row r="47" spans="1:9">
      <c r="A47" s="38"/>
      <c r="B47" s="51" t="s">
        <v>170</v>
      </c>
      <c r="C47" s="50"/>
      <c r="D47" s="44"/>
      <c r="E47" s="44"/>
      <c r="F47" s="44"/>
      <c r="G47" s="40"/>
      <c r="H47" s="45"/>
      <c r="I47" s="46"/>
    </row>
    <row r="48" spans="1:9">
      <c r="A48" s="38"/>
      <c r="B48" s="52" t="s">
        <v>164</v>
      </c>
      <c r="C48" s="50" t="s">
        <v>126</v>
      </c>
      <c r="D48" s="44">
        <f>D112*$G$112/(10^6)</f>
        <v>2.1815639999999998</v>
      </c>
      <c r="E48" s="44">
        <f t="shared" ref="E48:F48" si="25">E112*$G$112/(10^6)</f>
        <v>4.4072E-3</v>
      </c>
      <c r="F48" s="44">
        <f t="shared" si="25"/>
        <v>1.2592000000000001E-5</v>
      </c>
      <c r="G48" s="40">
        <f>D48+(E48*$K$5)+(F48*$K$7)</f>
        <v>2.3171168799999999</v>
      </c>
      <c r="H48" s="45" t="s">
        <v>165</v>
      </c>
      <c r="I48" s="46"/>
    </row>
    <row r="49" spans="1:10">
      <c r="A49" s="41"/>
      <c r="B49" s="52" t="s">
        <v>166</v>
      </c>
      <c r="C49" s="50" t="s">
        <v>126</v>
      </c>
      <c r="D49" s="44">
        <f>D113*$G$113/(10^6)</f>
        <v>2.1815639999999998</v>
      </c>
      <c r="E49" s="44">
        <f t="shared" ref="E49:F49" si="26">E113*$G$113/(10^6)</f>
        <v>5.3516000000000006E-3</v>
      </c>
      <c r="F49" s="44">
        <f t="shared" si="26"/>
        <v>1.2592000000000001E-5</v>
      </c>
      <c r="G49" s="40">
        <f>D49+(E49*$K$5)+(F49*$K$7)</f>
        <v>2.3454488799999997</v>
      </c>
      <c r="H49" s="45" t="s">
        <v>165</v>
      </c>
      <c r="I49" s="46"/>
    </row>
    <row r="50" spans="1:10">
      <c r="A50" s="41"/>
      <c r="B50" s="52" t="s">
        <v>167</v>
      </c>
      <c r="C50" s="50" t="s">
        <v>126</v>
      </c>
      <c r="D50" s="44">
        <f>D114*$G$114/(10^6)</f>
        <v>2.1815639999999998</v>
      </c>
      <c r="E50" s="44">
        <f t="shared" ref="E50:F50" si="27">E114*$G$114/(10^6)</f>
        <v>4.0924000000000004E-3</v>
      </c>
      <c r="F50" s="44">
        <f t="shared" si="27"/>
        <v>1.2592000000000001E-5</v>
      </c>
      <c r="G50" s="40">
        <f>D50+(E50*$K$5)+(F50*$K$7)</f>
        <v>2.3076728799999997</v>
      </c>
      <c r="H50" s="45" t="s">
        <v>165</v>
      </c>
      <c r="I50" s="46"/>
    </row>
    <row r="51" spans="1:10">
      <c r="A51" s="41"/>
      <c r="B51" s="52" t="s">
        <v>168</v>
      </c>
      <c r="C51" s="50" t="s">
        <v>126</v>
      </c>
      <c r="D51" s="44">
        <f>D115*$G$115/(10^6)</f>
        <v>2.1815639999999998</v>
      </c>
      <c r="E51" s="44">
        <f t="shared" ref="E51" si="28">E115*$G$115/(10^6)</f>
        <v>5.6663999999999994E-3</v>
      </c>
      <c r="F51" s="44">
        <f>F115*$G$115/(10^6)</f>
        <v>1.2592000000000001E-5</v>
      </c>
      <c r="G51" s="40">
        <f>D51+(E51*$K$5)+(F51*$K$7)</f>
        <v>2.35489288</v>
      </c>
      <c r="H51" s="45" t="s">
        <v>165</v>
      </c>
      <c r="I51" s="46"/>
    </row>
    <row r="52" spans="1:10">
      <c r="A52" s="38" t="s">
        <v>171</v>
      </c>
      <c r="B52" s="52"/>
      <c r="C52" s="50"/>
      <c r="D52" s="44"/>
      <c r="E52" s="44"/>
      <c r="F52" s="44"/>
      <c r="G52" s="40"/>
      <c r="H52" s="45"/>
      <c r="I52" s="46"/>
    </row>
    <row r="53" spans="1:10" ht="41.4">
      <c r="A53" s="53"/>
      <c r="B53" s="54" t="s">
        <v>172</v>
      </c>
      <c r="C53" s="45" t="s">
        <v>8</v>
      </c>
      <c r="D53" s="44" t="s">
        <v>173</v>
      </c>
      <c r="E53" s="44" t="s">
        <v>173</v>
      </c>
      <c r="F53" s="44" t="s">
        <v>173</v>
      </c>
      <c r="G53" s="40">
        <v>0.49990000000000001</v>
      </c>
      <c r="H53" s="55" t="s">
        <v>174</v>
      </c>
      <c r="I53" s="46"/>
      <c r="J53" s="56"/>
    </row>
    <row r="54" spans="1:10">
      <c r="A54" s="57" t="s">
        <v>175</v>
      </c>
      <c r="B54" s="54"/>
      <c r="C54" s="45"/>
      <c r="D54" s="44"/>
      <c r="E54" s="44"/>
      <c r="F54" s="44"/>
      <c r="G54" s="40"/>
      <c r="H54" s="55"/>
      <c r="I54" s="46"/>
    </row>
    <row r="55" spans="1:10">
      <c r="A55" s="57"/>
      <c r="B55" s="54" t="s">
        <v>176</v>
      </c>
      <c r="C55" s="45" t="s">
        <v>10</v>
      </c>
      <c r="D55" s="44" t="s">
        <v>173</v>
      </c>
      <c r="E55" s="44" t="s">
        <v>173</v>
      </c>
      <c r="F55" s="44" t="s">
        <v>173</v>
      </c>
      <c r="G55" s="40">
        <v>1760</v>
      </c>
      <c r="H55" s="55" t="s">
        <v>177</v>
      </c>
      <c r="I55" s="46"/>
    </row>
    <row r="56" spans="1:10">
      <c r="A56" s="53"/>
      <c r="B56" s="54" t="s">
        <v>178</v>
      </c>
      <c r="C56" s="45" t="s">
        <v>10</v>
      </c>
      <c r="D56" s="44" t="s">
        <v>173</v>
      </c>
      <c r="E56" s="44" t="s">
        <v>173</v>
      </c>
      <c r="F56" s="44" t="s">
        <v>173</v>
      </c>
      <c r="G56" s="40">
        <v>677</v>
      </c>
      <c r="H56" s="55" t="s">
        <v>177</v>
      </c>
      <c r="I56" s="46"/>
    </row>
    <row r="57" spans="1:10">
      <c r="A57" s="53"/>
      <c r="B57" s="54" t="s">
        <v>179</v>
      </c>
      <c r="C57" s="45" t="s">
        <v>10</v>
      </c>
      <c r="D57" s="44" t="s">
        <v>173</v>
      </c>
      <c r="E57" s="44" t="s">
        <v>173</v>
      </c>
      <c r="F57" s="44" t="s">
        <v>173</v>
      </c>
      <c r="G57" s="40">
        <v>3170</v>
      </c>
      <c r="H57" s="55" t="s">
        <v>177</v>
      </c>
      <c r="I57" s="46"/>
    </row>
    <row r="58" spans="1:10">
      <c r="A58" s="53"/>
      <c r="B58" s="54" t="s">
        <v>180</v>
      </c>
      <c r="C58" s="45" t="s">
        <v>10</v>
      </c>
      <c r="D58" s="44" t="s">
        <v>173</v>
      </c>
      <c r="E58" s="44" t="s">
        <v>173</v>
      </c>
      <c r="F58" s="44" t="s">
        <v>173</v>
      </c>
      <c r="G58" s="40">
        <v>1120</v>
      </c>
      <c r="H58" s="55" t="s">
        <v>177</v>
      </c>
      <c r="I58" s="46"/>
    </row>
    <row r="59" spans="1:10">
      <c r="A59" s="53"/>
      <c r="B59" s="54" t="s">
        <v>181</v>
      </c>
      <c r="C59" s="45" t="s">
        <v>10</v>
      </c>
      <c r="D59" s="44" t="s">
        <v>173</v>
      </c>
      <c r="E59" s="44" t="s">
        <v>173</v>
      </c>
      <c r="F59" s="44" t="s">
        <v>173</v>
      </c>
      <c r="G59" s="40">
        <v>1300</v>
      </c>
      <c r="H59" s="55" t="s">
        <v>177</v>
      </c>
      <c r="I59" s="46"/>
    </row>
    <row r="60" spans="1:10">
      <c r="A60" s="53"/>
      <c r="B60" s="54" t="s">
        <v>182</v>
      </c>
      <c r="C60" s="45" t="s">
        <v>10</v>
      </c>
      <c r="D60" s="44" t="s">
        <v>173</v>
      </c>
      <c r="E60" s="44" t="s">
        <v>173</v>
      </c>
      <c r="F60" s="44" t="s">
        <v>173</v>
      </c>
      <c r="G60" s="40">
        <v>328</v>
      </c>
      <c r="H60" s="55" t="s">
        <v>177</v>
      </c>
      <c r="I60" s="46"/>
    </row>
    <row r="61" spans="1:10">
      <c r="A61" s="53"/>
      <c r="B61" s="54" t="s">
        <v>183</v>
      </c>
      <c r="C61" s="45" t="s">
        <v>10</v>
      </c>
      <c r="D61" s="44" t="s">
        <v>173</v>
      </c>
      <c r="E61" s="44" t="s">
        <v>173</v>
      </c>
      <c r="F61" s="44" t="s">
        <v>173</v>
      </c>
      <c r="G61" s="40">
        <v>4800</v>
      </c>
      <c r="H61" s="55" t="s">
        <v>177</v>
      </c>
      <c r="I61" s="46"/>
    </row>
    <row r="62" spans="1:10">
      <c r="A62" s="58"/>
      <c r="B62" s="59"/>
      <c r="C62" s="60"/>
      <c r="D62" s="61"/>
      <c r="E62" s="61"/>
      <c r="F62" s="61"/>
      <c r="G62" s="62"/>
      <c r="H62" s="63"/>
      <c r="I62" s="46"/>
    </row>
    <row r="63" spans="1:10">
      <c r="A63" s="33" t="s">
        <v>184</v>
      </c>
      <c r="B63" s="64"/>
      <c r="C63" s="47"/>
      <c r="D63" s="61"/>
      <c r="E63" s="65" t="s">
        <v>185</v>
      </c>
      <c r="F63" s="61"/>
      <c r="G63" s="62"/>
      <c r="H63" s="60"/>
      <c r="I63" s="46"/>
    </row>
    <row r="64" spans="1:10">
      <c r="B64" s="64"/>
      <c r="C64" s="47"/>
      <c r="D64" s="61"/>
      <c r="E64" s="61"/>
      <c r="F64" s="61"/>
      <c r="G64" s="62"/>
      <c r="H64" s="60"/>
      <c r="I64" s="46"/>
    </row>
    <row r="65" spans="1:12" s="71" customFormat="1">
      <c r="A65" s="66" t="s">
        <v>115</v>
      </c>
      <c r="B65" s="67"/>
      <c r="C65" s="67"/>
      <c r="D65" s="68"/>
      <c r="E65" s="69"/>
      <c r="F65" s="68"/>
      <c r="G65" s="70"/>
    </row>
    <row r="66" spans="1:12">
      <c r="D66" s="72"/>
      <c r="E66" s="73" t="s">
        <v>186</v>
      </c>
      <c r="F66" s="73"/>
      <c r="G66" s="74" t="s">
        <v>187</v>
      </c>
    </row>
    <row r="67" spans="1:12" ht="14.25" customHeight="1">
      <c r="B67" s="43"/>
      <c r="C67" s="42"/>
      <c r="D67" s="284" t="s">
        <v>188</v>
      </c>
      <c r="E67" s="284"/>
      <c r="F67" s="284"/>
      <c r="G67" s="76" t="s">
        <v>189</v>
      </c>
    </row>
    <row r="68" spans="1:12">
      <c r="B68" s="43"/>
      <c r="C68" s="42" t="s">
        <v>190</v>
      </c>
      <c r="D68" s="75" t="s">
        <v>114</v>
      </c>
      <c r="E68" s="42" t="s">
        <v>120</v>
      </c>
      <c r="F68" s="42" t="s">
        <v>122</v>
      </c>
      <c r="G68" s="76" t="s">
        <v>191</v>
      </c>
    </row>
    <row r="69" spans="1:12">
      <c r="B69" s="43" t="s">
        <v>117</v>
      </c>
      <c r="C69" s="42" t="s">
        <v>118</v>
      </c>
      <c r="D69" s="77">
        <v>56100</v>
      </c>
      <c r="E69" s="78">
        <v>1</v>
      </c>
      <c r="F69" s="78">
        <v>0.1</v>
      </c>
      <c r="G69" s="76">
        <v>1.02</v>
      </c>
      <c r="H69" s="33" t="s">
        <v>192</v>
      </c>
    </row>
    <row r="70" spans="1:12">
      <c r="B70" s="43" t="s">
        <v>123</v>
      </c>
      <c r="C70" s="42" t="s">
        <v>10</v>
      </c>
      <c r="D70" s="77">
        <v>101000</v>
      </c>
      <c r="E70" s="78">
        <v>1</v>
      </c>
      <c r="F70" s="78">
        <v>1.5</v>
      </c>
      <c r="G70" s="76">
        <v>10.47</v>
      </c>
    </row>
    <row r="71" spans="1:12">
      <c r="B71" s="43" t="s">
        <v>193</v>
      </c>
      <c r="C71" s="42" t="s">
        <v>126</v>
      </c>
      <c r="D71" s="77">
        <v>77400</v>
      </c>
      <c r="E71" s="78">
        <v>3</v>
      </c>
      <c r="F71" s="78">
        <v>0.6</v>
      </c>
      <c r="G71" s="76">
        <v>41.468972149500026</v>
      </c>
      <c r="H71" s="33" t="s">
        <v>194</v>
      </c>
      <c r="K71" s="47"/>
      <c r="L71" s="79"/>
    </row>
    <row r="72" spans="1:12">
      <c r="B72" s="43" t="s">
        <v>195</v>
      </c>
      <c r="C72" s="42" t="s">
        <v>126</v>
      </c>
      <c r="D72" s="77">
        <v>77400</v>
      </c>
      <c r="E72" s="78">
        <v>3</v>
      </c>
      <c r="F72" s="78">
        <v>0.6</v>
      </c>
      <c r="G72" s="76">
        <v>41.800259702100021</v>
      </c>
      <c r="H72" s="33" t="s">
        <v>194</v>
      </c>
      <c r="K72" s="47"/>
      <c r="L72" s="79"/>
    </row>
    <row r="73" spans="1:12">
      <c r="B73" s="43" t="s">
        <v>131</v>
      </c>
      <c r="C73" s="42" t="s">
        <v>126</v>
      </c>
      <c r="D73" s="77">
        <v>74100</v>
      </c>
      <c r="E73" s="78">
        <v>3</v>
      </c>
      <c r="F73" s="78">
        <v>0.6</v>
      </c>
      <c r="G73" s="76">
        <v>36.42</v>
      </c>
    </row>
    <row r="74" spans="1:12">
      <c r="B74" s="43" t="s">
        <v>132</v>
      </c>
      <c r="C74" s="42" t="s">
        <v>10</v>
      </c>
      <c r="D74" s="77">
        <v>98300</v>
      </c>
      <c r="E74" s="78">
        <v>1</v>
      </c>
      <c r="F74" s="78">
        <v>1.5</v>
      </c>
      <c r="G74" s="76">
        <v>31.4</v>
      </c>
    </row>
    <row r="75" spans="1:12">
      <c r="B75" s="80" t="s">
        <v>133</v>
      </c>
      <c r="C75" s="78" t="s">
        <v>10</v>
      </c>
      <c r="D75" s="77">
        <v>96100</v>
      </c>
      <c r="E75" s="78">
        <v>1</v>
      </c>
      <c r="F75" s="78">
        <v>1.5</v>
      </c>
      <c r="G75" s="76">
        <v>26.37</v>
      </c>
    </row>
    <row r="76" spans="1:12">
      <c r="B76" s="43" t="s">
        <v>136</v>
      </c>
      <c r="C76" s="42" t="s">
        <v>126</v>
      </c>
      <c r="D76" s="77">
        <v>71500</v>
      </c>
      <c r="E76" s="78">
        <v>3</v>
      </c>
      <c r="F76" s="78">
        <v>0.6</v>
      </c>
      <c r="G76" s="76">
        <v>34.53</v>
      </c>
    </row>
    <row r="77" spans="1:12">
      <c r="B77" s="43" t="s">
        <v>138</v>
      </c>
      <c r="C77" s="42" t="s">
        <v>126</v>
      </c>
      <c r="D77" s="77">
        <v>63100</v>
      </c>
      <c r="E77" s="78">
        <v>1</v>
      </c>
      <c r="F77" s="78">
        <v>0.1</v>
      </c>
      <c r="G77" s="76">
        <v>26.62</v>
      </c>
    </row>
    <row r="78" spans="1:12">
      <c r="B78" s="43" t="s">
        <v>141</v>
      </c>
      <c r="C78" s="42" t="s">
        <v>126</v>
      </c>
      <c r="D78" s="77">
        <v>69300</v>
      </c>
      <c r="E78" s="78">
        <v>3</v>
      </c>
      <c r="F78" s="78">
        <v>0.6</v>
      </c>
      <c r="G78" s="76">
        <f>G90</f>
        <v>31.48</v>
      </c>
    </row>
    <row r="79" spans="1:12">
      <c r="B79" s="43" t="s">
        <v>196</v>
      </c>
      <c r="C79" s="42" t="s">
        <v>10</v>
      </c>
      <c r="D79" s="77">
        <v>112000</v>
      </c>
      <c r="E79" s="78">
        <v>30</v>
      </c>
      <c r="F79" s="78">
        <v>4</v>
      </c>
      <c r="G79" s="76">
        <v>15.99</v>
      </c>
    </row>
    <row r="80" spans="1:12">
      <c r="B80" s="43" t="s">
        <v>197</v>
      </c>
      <c r="C80" s="42"/>
      <c r="D80" s="77"/>
      <c r="E80" s="78"/>
      <c r="F80" s="78"/>
      <c r="G80" s="76"/>
    </row>
    <row r="81" spans="1:8">
      <c r="B81" s="43" t="s">
        <v>143</v>
      </c>
      <c r="C81" s="42" t="s">
        <v>10</v>
      </c>
      <c r="D81" s="77">
        <v>100000</v>
      </c>
      <c r="E81" s="78">
        <v>30</v>
      </c>
      <c r="F81" s="78">
        <v>4</v>
      </c>
      <c r="G81" s="76">
        <v>7.53</v>
      </c>
    </row>
    <row r="82" spans="1:8">
      <c r="B82" s="43" t="s">
        <v>144</v>
      </c>
      <c r="C82" s="42" t="s">
        <v>10</v>
      </c>
      <c r="D82" s="77">
        <v>100000</v>
      </c>
      <c r="E82" s="78">
        <v>30</v>
      </c>
      <c r="F82" s="78">
        <v>4</v>
      </c>
      <c r="G82" s="76">
        <v>18.53</v>
      </c>
    </row>
    <row r="83" spans="1:8">
      <c r="B83" s="43" t="s">
        <v>145</v>
      </c>
      <c r="C83" s="42" t="s">
        <v>10</v>
      </c>
      <c r="D83" s="77">
        <v>100000</v>
      </c>
      <c r="E83" s="78">
        <v>30</v>
      </c>
      <c r="F83" s="78">
        <v>4</v>
      </c>
      <c r="G83" s="76">
        <v>16.78</v>
      </c>
    </row>
    <row r="84" spans="1:8" ht="15.6">
      <c r="B84" s="43" t="s">
        <v>146</v>
      </c>
      <c r="C84" s="42" t="s">
        <v>198</v>
      </c>
      <c r="D84" s="77">
        <v>54600</v>
      </c>
      <c r="E84" s="78">
        <v>1</v>
      </c>
      <c r="F84" s="78">
        <v>0.1</v>
      </c>
      <c r="G84" s="76">
        <v>20.93</v>
      </c>
    </row>
    <row r="85" spans="1:8">
      <c r="D85" s="72"/>
      <c r="E85" s="72"/>
      <c r="F85" s="72"/>
      <c r="G85" s="74"/>
    </row>
    <row r="86" spans="1:8" s="71" customFormat="1">
      <c r="A86" s="66" t="s">
        <v>152</v>
      </c>
      <c r="B86" s="67"/>
      <c r="C86" s="67"/>
      <c r="D86" s="68"/>
      <c r="E86" s="69"/>
      <c r="F86" s="68"/>
      <c r="G86" s="70"/>
    </row>
    <row r="87" spans="1:8">
      <c r="D87" s="285" t="s">
        <v>186</v>
      </c>
      <c r="E87" s="285"/>
      <c r="F87" s="285"/>
      <c r="G87" s="74" t="s">
        <v>187</v>
      </c>
    </row>
    <row r="88" spans="1:8">
      <c r="B88" s="43"/>
      <c r="C88" s="41"/>
      <c r="D88" s="286" t="s">
        <v>188</v>
      </c>
      <c r="E88" s="287"/>
      <c r="F88" s="288"/>
      <c r="G88" s="76" t="s">
        <v>189</v>
      </c>
    </row>
    <row r="89" spans="1:8">
      <c r="B89" s="43"/>
      <c r="C89" s="50" t="s">
        <v>190</v>
      </c>
      <c r="D89" s="42" t="s">
        <v>114</v>
      </c>
      <c r="E89" s="75" t="s">
        <v>120</v>
      </c>
      <c r="F89" s="42" t="s">
        <v>122</v>
      </c>
      <c r="G89" s="76" t="s">
        <v>191</v>
      </c>
    </row>
    <row r="90" spans="1:8">
      <c r="B90" s="43" t="s">
        <v>153</v>
      </c>
      <c r="C90" s="50" t="s">
        <v>126</v>
      </c>
      <c r="D90" s="42">
        <v>69300</v>
      </c>
      <c r="E90" s="81">
        <v>33</v>
      </c>
      <c r="F90" s="42">
        <v>3.2</v>
      </c>
      <c r="G90" s="76">
        <v>31.48</v>
      </c>
      <c r="H90" s="33" t="s">
        <v>199</v>
      </c>
    </row>
    <row r="91" spans="1:8">
      <c r="B91" s="43" t="s">
        <v>200</v>
      </c>
      <c r="C91" s="50" t="s">
        <v>126</v>
      </c>
      <c r="D91" s="42">
        <v>69300</v>
      </c>
      <c r="E91" s="81">
        <v>25</v>
      </c>
      <c r="F91" s="42">
        <v>8</v>
      </c>
      <c r="G91" s="76">
        <v>31.48</v>
      </c>
    </row>
    <row r="92" spans="1:8">
      <c r="B92" s="43" t="s">
        <v>156</v>
      </c>
      <c r="C92" s="50" t="s">
        <v>126</v>
      </c>
      <c r="D92" s="42">
        <v>69300</v>
      </c>
      <c r="E92" s="81">
        <v>3.8</v>
      </c>
      <c r="F92" s="42">
        <v>5.7</v>
      </c>
      <c r="G92" s="76">
        <v>31.48</v>
      </c>
    </row>
    <row r="93" spans="1:8">
      <c r="B93" s="43" t="s">
        <v>157</v>
      </c>
      <c r="C93" s="50" t="s">
        <v>126</v>
      </c>
      <c r="D93" s="42">
        <v>74100</v>
      </c>
      <c r="E93" s="81">
        <v>3.9</v>
      </c>
      <c r="F93" s="42">
        <v>3.9</v>
      </c>
      <c r="G93" s="76">
        <f>G73</f>
        <v>36.42</v>
      </c>
    </row>
    <row r="94" spans="1:8">
      <c r="B94" s="43" t="s">
        <v>158</v>
      </c>
      <c r="C94" s="50" t="s">
        <v>10</v>
      </c>
      <c r="D94" s="42">
        <v>56100</v>
      </c>
      <c r="E94" s="81">
        <v>92</v>
      </c>
      <c r="F94" s="42">
        <v>3</v>
      </c>
      <c r="G94" s="76">
        <v>37.9</v>
      </c>
      <c r="H94" s="33" t="s">
        <v>194</v>
      </c>
    </row>
    <row r="95" spans="1:8">
      <c r="B95" s="43" t="s">
        <v>160</v>
      </c>
      <c r="C95" s="50" t="s">
        <v>126</v>
      </c>
      <c r="D95" s="42">
        <v>63100</v>
      </c>
      <c r="E95" s="81">
        <v>62</v>
      </c>
      <c r="F95" s="42">
        <v>0.2</v>
      </c>
      <c r="G95" s="76">
        <f>G77</f>
        <v>26.62</v>
      </c>
    </row>
    <row r="96" spans="1:8">
      <c r="D96" s="72"/>
      <c r="E96" s="72"/>
      <c r="F96" s="72"/>
    </row>
    <row r="97" spans="1:7" s="71" customFormat="1">
      <c r="A97" s="66" t="s">
        <v>201</v>
      </c>
      <c r="B97" s="67"/>
      <c r="C97" s="67"/>
      <c r="D97" s="68"/>
      <c r="E97" s="69"/>
      <c r="F97" s="68"/>
      <c r="G97" s="70"/>
    </row>
    <row r="98" spans="1:7">
      <c r="D98" s="285" t="s">
        <v>186</v>
      </c>
      <c r="E98" s="285"/>
      <c r="F98" s="285"/>
      <c r="G98" s="74" t="s">
        <v>187</v>
      </c>
    </row>
    <row r="99" spans="1:7">
      <c r="B99" s="43"/>
      <c r="C99" s="41"/>
      <c r="D99" s="286" t="s">
        <v>188</v>
      </c>
      <c r="E99" s="287"/>
      <c r="F99" s="288"/>
      <c r="G99" s="76" t="s">
        <v>189</v>
      </c>
    </row>
    <row r="100" spans="1:7">
      <c r="B100" s="43"/>
      <c r="C100" s="50" t="s">
        <v>190</v>
      </c>
      <c r="D100" s="42" t="s">
        <v>114</v>
      </c>
      <c r="E100" s="75" t="s">
        <v>120</v>
      </c>
      <c r="F100" s="42" t="s">
        <v>122</v>
      </c>
      <c r="G100" s="76" t="s">
        <v>191</v>
      </c>
    </row>
    <row r="101" spans="1:7">
      <c r="B101" s="51" t="s">
        <v>163</v>
      </c>
      <c r="C101" s="50"/>
      <c r="D101" s="42"/>
      <c r="E101" s="81"/>
      <c r="F101" s="42"/>
      <c r="G101" s="76"/>
    </row>
    <row r="102" spans="1:7">
      <c r="B102" s="52" t="s">
        <v>164</v>
      </c>
      <c r="C102" s="50" t="s">
        <v>126</v>
      </c>
      <c r="D102" s="42">
        <v>74100</v>
      </c>
      <c r="E102" s="81">
        <v>4.1500000000000004</v>
      </c>
      <c r="F102" s="42">
        <v>28.6</v>
      </c>
      <c r="G102" s="76">
        <v>36.42</v>
      </c>
    </row>
    <row r="103" spans="1:7">
      <c r="B103" s="52" t="s">
        <v>166</v>
      </c>
      <c r="C103" s="50" t="s">
        <v>126</v>
      </c>
      <c r="D103" s="42">
        <v>74100</v>
      </c>
      <c r="E103" s="81">
        <v>4.1500000000000004</v>
      </c>
      <c r="F103" s="42">
        <v>28.6</v>
      </c>
      <c r="G103" s="76">
        <v>36.42</v>
      </c>
    </row>
    <row r="104" spans="1:7">
      <c r="B104" s="52" t="s">
        <v>167</v>
      </c>
      <c r="C104" s="50" t="s">
        <v>126</v>
      </c>
      <c r="D104" s="42">
        <v>74100</v>
      </c>
      <c r="E104" s="81">
        <v>4.1500000000000004</v>
      </c>
      <c r="F104" s="42">
        <v>28.6</v>
      </c>
      <c r="G104" s="76">
        <v>36.42</v>
      </c>
    </row>
    <row r="105" spans="1:7">
      <c r="B105" s="52" t="s">
        <v>168</v>
      </c>
      <c r="C105" s="50" t="s">
        <v>126</v>
      </c>
      <c r="D105" s="42">
        <v>74100</v>
      </c>
      <c r="E105" s="81">
        <v>4.1500000000000004</v>
      </c>
      <c r="F105" s="42">
        <v>28.6</v>
      </c>
      <c r="G105" s="76">
        <v>36.42</v>
      </c>
    </row>
    <row r="106" spans="1:7">
      <c r="B106" s="51" t="s">
        <v>169</v>
      </c>
      <c r="C106" s="50"/>
      <c r="D106" s="42"/>
      <c r="E106" s="81"/>
      <c r="F106" s="42"/>
      <c r="G106" s="76"/>
    </row>
    <row r="107" spans="1:7">
      <c r="B107" s="52" t="s">
        <v>164</v>
      </c>
      <c r="C107" s="50" t="s">
        <v>126</v>
      </c>
      <c r="D107" s="82">
        <v>69300</v>
      </c>
      <c r="E107" s="82">
        <v>80</v>
      </c>
      <c r="F107" s="82">
        <v>2</v>
      </c>
      <c r="G107" s="76">
        <v>31.48</v>
      </c>
    </row>
    <row r="108" spans="1:7">
      <c r="B108" s="52" t="s">
        <v>166</v>
      </c>
      <c r="C108" s="50" t="s">
        <v>126</v>
      </c>
      <c r="D108" s="82">
        <v>69300</v>
      </c>
      <c r="E108" s="82"/>
      <c r="F108" s="82"/>
      <c r="G108" s="76">
        <v>31.48</v>
      </c>
    </row>
    <row r="109" spans="1:7">
      <c r="B109" s="52" t="s">
        <v>167</v>
      </c>
      <c r="C109" s="50" t="s">
        <v>126</v>
      </c>
      <c r="D109" s="82">
        <v>69300</v>
      </c>
      <c r="E109" s="82">
        <v>50</v>
      </c>
      <c r="F109" s="82">
        <v>2</v>
      </c>
      <c r="G109" s="76">
        <v>31.48</v>
      </c>
    </row>
    <row r="110" spans="1:7">
      <c r="B110" s="52" t="s">
        <v>168</v>
      </c>
      <c r="C110" s="50" t="s">
        <v>126</v>
      </c>
      <c r="D110" s="82">
        <v>69300</v>
      </c>
      <c r="E110" s="82">
        <v>120</v>
      </c>
      <c r="F110" s="82">
        <v>2</v>
      </c>
      <c r="G110" s="76">
        <v>31.48</v>
      </c>
    </row>
    <row r="111" spans="1:7">
      <c r="B111" s="51" t="s">
        <v>170</v>
      </c>
      <c r="C111" s="41"/>
      <c r="D111" s="83"/>
      <c r="E111" s="83"/>
      <c r="F111" s="83"/>
      <c r="G111" s="84"/>
    </row>
    <row r="112" spans="1:7">
      <c r="B112" s="52" t="s">
        <v>164</v>
      </c>
      <c r="C112" s="50" t="s">
        <v>126</v>
      </c>
      <c r="D112" s="82">
        <v>69300</v>
      </c>
      <c r="E112" s="82">
        <v>140</v>
      </c>
      <c r="F112" s="82">
        <v>0.4</v>
      </c>
      <c r="G112" s="76">
        <v>31.48</v>
      </c>
    </row>
    <row r="113" spans="2:7">
      <c r="B113" s="52" t="s">
        <v>166</v>
      </c>
      <c r="C113" s="50" t="s">
        <v>126</v>
      </c>
      <c r="D113" s="82">
        <v>69300</v>
      </c>
      <c r="E113" s="82">
        <v>170</v>
      </c>
      <c r="F113" s="82">
        <v>0.4</v>
      </c>
      <c r="G113" s="76">
        <v>31.48</v>
      </c>
    </row>
    <row r="114" spans="2:7">
      <c r="B114" s="52" t="s">
        <v>167</v>
      </c>
      <c r="C114" s="50" t="s">
        <v>126</v>
      </c>
      <c r="D114" s="82">
        <v>69300</v>
      </c>
      <c r="E114" s="82">
        <v>130</v>
      </c>
      <c r="F114" s="82">
        <v>0.4</v>
      </c>
      <c r="G114" s="76">
        <v>31.48</v>
      </c>
    </row>
    <row r="115" spans="2:7">
      <c r="B115" s="52" t="s">
        <v>168</v>
      </c>
      <c r="C115" s="50" t="s">
        <v>126</v>
      </c>
      <c r="D115" s="82">
        <v>69300</v>
      </c>
      <c r="E115" s="82">
        <v>180</v>
      </c>
      <c r="F115" s="82">
        <v>0.4</v>
      </c>
      <c r="G115" s="76">
        <v>31.48</v>
      </c>
    </row>
    <row r="116" spans="2:7">
      <c r="D116" s="72"/>
      <c r="E116" s="72"/>
      <c r="F116" s="72"/>
    </row>
    <row r="117" spans="2:7">
      <c r="D117" s="72"/>
      <c r="E117" s="72"/>
      <c r="F117" s="72"/>
    </row>
    <row r="118" spans="2:7">
      <c r="D118" s="72"/>
      <c r="E118" s="72"/>
      <c r="F118" s="72"/>
    </row>
    <row r="119" spans="2:7">
      <c r="D119" s="72"/>
      <c r="E119" s="72"/>
      <c r="F119" s="72"/>
    </row>
    <row r="120" spans="2:7">
      <c r="D120" s="72"/>
      <c r="E120" s="72"/>
      <c r="F120" s="72"/>
    </row>
    <row r="121" spans="2:7">
      <c r="D121" s="72"/>
      <c r="E121" s="72"/>
      <c r="F121" s="72"/>
    </row>
    <row r="122" spans="2:7">
      <c r="D122" s="72"/>
      <c r="E122" s="72"/>
      <c r="F122" s="72"/>
    </row>
    <row r="123" spans="2:7">
      <c r="D123" s="72"/>
      <c r="E123" s="72"/>
      <c r="F123" s="72"/>
    </row>
    <row r="124" spans="2:7">
      <c r="D124" s="72"/>
      <c r="E124" s="72"/>
      <c r="F124" s="72"/>
    </row>
    <row r="125" spans="2:7">
      <c r="D125" s="72"/>
      <c r="E125" s="72"/>
      <c r="F125" s="72"/>
    </row>
    <row r="126" spans="2:7">
      <c r="D126" s="72"/>
      <c r="E126" s="72"/>
      <c r="F126" s="72"/>
    </row>
    <row r="127" spans="2:7">
      <c r="D127" s="72"/>
      <c r="E127" s="72"/>
      <c r="F127" s="72"/>
    </row>
    <row r="128" spans="2:7">
      <c r="D128" s="72"/>
      <c r="E128" s="72"/>
      <c r="F128" s="72"/>
    </row>
    <row r="129" spans="4:6">
      <c r="D129" s="72"/>
      <c r="E129" s="72"/>
      <c r="F129" s="72"/>
    </row>
    <row r="130" spans="4:6">
      <c r="D130" s="72"/>
      <c r="E130" s="72"/>
      <c r="F130" s="72"/>
    </row>
    <row r="131" spans="4:6">
      <c r="D131" s="72"/>
      <c r="E131" s="72"/>
      <c r="F131" s="72"/>
    </row>
    <row r="132" spans="4:6">
      <c r="D132" s="72"/>
      <c r="E132" s="72"/>
      <c r="F132" s="72"/>
    </row>
    <row r="133" spans="4:6">
      <c r="D133" s="72"/>
      <c r="E133" s="72"/>
      <c r="F133" s="72"/>
    </row>
    <row r="134" spans="4:6">
      <c r="D134" s="72"/>
      <c r="E134" s="72"/>
      <c r="F134" s="72"/>
    </row>
    <row r="135" spans="4:6">
      <c r="D135" s="72"/>
      <c r="E135" s="72"/>
      <c r="F135" s="72"/>
    </row>
    <row r="136" spans="4:6">
      <c r="D136" s="72"/>
      <c r="E136" s="72"/>
      <c r="F136" s="72"/>
    </row>
    <row r="137" spans="4:6">
      <c r="D137" s="72"/>
      <c r="E137" s="72"/>
      <c r="F137" s="72"/>
    </row>
    <row r="138" spans="4:6">
      <c r="D138" s="72"/>
      <c r="E138" s="72"/>
      <c r="F138" s="72"/>
    </row>
    <row r="139" spans="4:6">
      <c r="D139" s="72"/>
      <c r="E139" s="72"/>
      <c r="F139" s="72"/>
    </row>
    <row r="140" spans="4:6">
      <c r="D140" s="72"/>
      <c r="E140" s="72"/>
      <c r="F140" s="72"/>
    </row>
    <row r="141" spans="4:6">
      <c r="D141" s="72"/>
      <c r="E141" s="72"/>
      <c r="F141" s="72"/>
    </row>
    <row r="142" spans="4:6">
      <c r="D142" s="72"/>
      <c r="E142" s="72"/>
      <c r="F142" s="72"/>
    </row>
    <row r="143" spans="4:6">
      <c r="D143" s="72"/>
      <c r="E143" s="72"/>
      <c r="F143" s="72"/>
    </row>
    <row r="144" spans="4:6">
      <c r="D144" s="72"/>
      <c r="E144" s="72"/>
      <c r="F144" s="72"/>
    </row>
    <row r="145" spans="4:6">
      <c r="D145" s="72"/>
      <c r="E145" s="72"/>
      <c r="F145" s="72"/>
    </row>
    <row r="146" spans="4:6">
      <c r="D146" s="72"/>
      <c r="E146" s="72"/>
      <c r="F146" s="72"/>
    </row>
    <row r="147" spans="4:6">
      <c r="D147" s="72"/>
      <c r="E147" s="72"/>
      <c r="F147" s="72"/>
    </row>
    <row r="148" spans="4:6">
      <c r="D148" s="72"/>
      <c r="E148" s="72"/>
      <c r="F148" s="72"/>
    </row>
    <row r="149" spans="4:6">
      <c r="D149" s="72"/>
      <c r="E149" s="72"/>
      <c r="F149" s="72"/>
    </row>
    <row r="150" spans="4:6">
      <c r="D150" s="72"/>
      <c r="E150" s="72"/>
      <c r="F150" s="72"/>
    </row>
    <row r="151" spans="4:6">
      <c r="D151" s="72"/>
      <c r="E151" s="72"/>
      <c r="F151" s="72"/>
    </row>
    <row r="152" spans="4:6">
      <c r="D152" s="72"/>
      <c r="E152" s="72"/>
      <c r="F152" s="72"/>
    </row>
    <row r="153" spans="4:6">
      <c r="D153" s="72"/>
      <c r="E153" s="72"/>
      <c r="F153" s="72"/>
    </row>
    <row r="154" spans="4:6">
      <c r="D154" s="72"/>
      <c r="E154" s="72"/>
      <c r="F154" s="72"/>
    </row>
    <row r="155" spans="4:6">
      <c r="D155" s="72"/>
      <c r="E155" s="72"/>
      <c r="F155" s="72"/>
    </row>
    <row r="156" spans="4:6">
      <c r="D156" s="72"/>
      <c r="E156" s="72"/>
      <c r="F156" s="72"/>
    </row>
    <row r="157" spans="4:6">
      <c r="D157" s="72"/>
      <c r="E157" s="72"/>
      <c r="F157" s="72"/>
    </row>
    <row r="158" spans="4:6">
      <c r="D158" s="72"/>
      <c r="E158" s="72"/>
      <c r="F158" s="72"/>
    </row>
    <row r="159" spans="4:6">
      <c r="D159" s="72"/>
      <c r="E159" s="72"/>
      <c r="F159" s="72"/>
    </row>
    <row r="160" spans="4:6">
      <c r="D160" s="72"/>
      <c r="E160" s="72"/>
      <c r="F160" s="72"/>
    </row>
    <row r="161" spans="4:6">
      <c r="D161" s="72"/>
      <c r="E161" s="72"/>
      <c r="F161" s="72"/>
    </row>
    <row r="162" spans="4:6">
      <c r="D162" s="72"/>
      <c r="E162" s="72"/>
      <c r="F162" s="72"/>
    </row>
    <row r="163" spans="4:6">
      <c r="D163" s="72"/>
      <c r="E163" s="72"/>
      <c r="F163" s="72"/>
    </row>
    <row r="164" spans="4:6">
      <c r="D164" s="72"/>
      <c r="E164" s="72"/>
      <c r="F164" s="72"/>
    </row>
    <row r="165" spans="4:6">
      <c r="D165" s="72"/>
      <c r="E165" s="72"/>
      <c r="F165" s="72"/>
    </row>
    <row r="166" spans="4:6">
      <c r="D166" s="72"/>
      <c r="E166" s="72"/>
      <c r="F166" s="72"/>
    </row>
    <row r="167" spans="4:6">
      <c r="D167" s="72"/>
      <c r="E167" s="72"/>
      <c r="F167" s="72"/>
    </row>
    <row r="168" spans="4:6">
      <c r="D168" s="72"/>
      <c r="E168" s="72"/>
      <c r="F168" s="72"/>
    </row>
    <row r="169" spans="4:6">
      <c r="D169" s="72"/>
      <c r="E169" s="72"/>
      <c r="F169" s="72"/>
    </row>
    <row r="170" spans="4:6">
      <c r="D170" s="72"/>
      <c r="E170" s="72"/>
      <c r="F170" s="72"/>
    </row>
    <row r="171" spans="4:6">
      <c r="D171" s="72"/>
      <c r="E171" s="72"/>
      <c r="F171" s="72"/>
    </row>
    <row r="172" spans="4:6">
      <c r="D172" s="72"/>
      <c r="E172" s="72"/>
      <c r="F172" s="72"/>
    </row>
    <row r="173" spans="4:6">
      <c r="D173" s="72"/>
      <c r="E173" s="72"/>
      <c r="F173" s="72"/>
    </row>
    <row r="174" spans="4:6">
      <c r="D174" s="72"/>
      <c r="E174" s="72"/>
      <c r="F174" s="72"/>
    </row>
    <row r="175" spans="4:6">
      <c r="D175" s="72"/>
      <c r="E175" s="72"/>
      <c r="F175" s="72"/>
    </row>
    <row r="176" spans="4:6">
      <c r="D176" s="72"/>
      <c r="E176" s="72"/>
      <c r="F176" s="72"/>
    </row>
    <row r="177" spans="4:6">
      <c r="D177" s="72"/>
      <c r="E177" s="72"/>
      <c r="F177" s="72"/>
    </row>
    <row r="178" spans="4:6">
      <c r="D178" s="72"/>
      <c r="E178" s="72"/>
      <c r="F178" s="72"/>
    </row>
    <row r="179" spans="4:6">
      <c r="D179" s="72"/>
      <c r="E179" s="72"/>
      <c r="F179" s="72"/>
    </row>
    <row r="180" spans="4:6">
      <c r="D180" s="72"/>
      <c r="E180" s="72"/>
      <c r="F180" s="72"/>
    </row>
    <row r="181" spans="4:6">
      <c r="D181" s="72"/>
      <c r="E181" s="72"/>
      <c r="F181" s="72"/>
    </row>
    <row r="182" spans="4:6">
      <c r="D182" s="72"/>
      <c r="E182" s="72"/>
      <c r="F182" s="72"/>
    </row>
    <row r="183" spans="4:6">
      <c r="D183" s="72"/>
      <c r="E183" s="72"/>
      <c r="F183" s="72"/>
    </row>
    <row r="184" spans="4:6">
      <c r="D184" s="72"/>
      <c r="E184" s="72"/>
      <c r="F184" s="72"/>
    </row>
  </sheetData>
  <mergeCells count="11">
    <mergeCell ref="J2:K2"/>
    <mergeCell ref="A2:A4"/>
    <mergeCell ref="B2:B4"/>
    <mergeCell ref="C2:C4"/>
    <mergeCell ref="D2:G2"/>
    <mergeCell ref="H2:H4"/>
    <mergeCell ref="D67:F67"/>
    <mergeCell ref="D87:F87"/>
    <mergeCell ref="D88:F88"/>
    <mergeCell ref="D98:F98"/>
    <mergeCell ref="D99:F99"/>
  </mergeCells>
  <hyperlinks>
    <hyperlink ref="E63" r:id="rId1"/>
  </hyperlinks>
  <pageMargins left="0.7" right="0.7" top="0.75" bottom="0.75" header="0.3" footer="0.3"/>
  <pageSetup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สรุปการคำนวณ ปี 2567</vt:lpstr>
      <vt:lpstr>สรุปการคำนวณ ปีฐาน</vt:lpstr>
      <vt:lpstr>CH4จากseptic tank</vt:lpstr>
      <vt:lpstr>CH4จากบ่อบำบัดไม่เติมอากาศ </vt:lpstr>
      <vt:lpstr>EF TGO AR5</vt:lpstr>
      <vt:lpstr>'EF TGO AR5'!Print_Area</vt:lpstr>
      <vt:lpstr>'สรุปการคำนวณ ปี 2567'!Print_Area</vt:lpstr>
      <vt:lpstr>'สรุปการคำนวณ ปีฐาน'!Print_Area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ASUS</cp:lastModifiedBy>
  <cp:lastPrinted>2024-10-17T05:47:09Z</cp:lastPrinted>
  <dcterms:created xsi:type="dcterms:W3CDTF">2015-02-17T07:08:20Z</dcterms:created>
  <dcterms:modified xsi:type="dcterms:W3CDTF">2024-10-17T05:48:50Z</dcterms:modified>
</cp:coreProperties>
</file>