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tiff" ContentType="image/tif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drawings/drawing9.xml" ContentType="application/vnd.openxmlformats-officedocument.drawing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trlProps/ctrlProp67.xml" ContentType="application/vnd.ms-excel.controlproperties+xml"/>
  <Override PartName="/xl/ctrlProps/ctrlProp68.xml" ContentType="application/vnd.ms-excel.controlproperties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omments1.xml" ContentType="application/vnd.openxmlformats-officedocument.spreadsheetml.comments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drawings/drawing22.xml" ContentType="application/vnd.openxmlformats-officedocument.drawing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drawings/drawing23.xml" ContentType="application/vnd.openxmlformats-officedocument.drawing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drawings/drawing24.xml" ContentType="application/vnd.openxmlformats-officedocument.drawing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drawings/drawing30.xml" ContentType="application/vnd.openxmlformats-officedocument.drawing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4.xml" ContentType="application/vnd.openxmlformats-officedocument.drawingml.chartshapes+xml"/>
  <Override PartName="/xl/drawings/drawing35.xml" ContentType="application/vnd.openxmlformats-officedocument.drawing+xml"/>
  <Override PartName="/xl/ctrlProps/ctrlProp123.xml" ContentType="application/vnd.ms-excel.controlproperties+xml"/>
  <Override PartName="/xl/ctrlProps/ctrlProp124.xml" ContentType="application/vnd.ms-excel.controlproperties+xml"/>
  <Override PartName="/xl/drawings/drawing36.xml" ContentType="application/vnd.openxmlformats-officedocument.drawing+xml"/>
  <Override PartName="/xl/charts/chart3.xml" ContentType="application/vnd.openxmlformats-officedocument.drawingml.chart+xml"/>
  <Override PartName="/xl/drawings/drawing37.xml" ContentType="application/vnd.openxmlformats-officedocument.drawingml.chartshapes+xml"/>
  <Override PartName="/xl/drawings/drawing38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39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harts/chart8.xml" ContentType="application/vnd.openxmlformats-officedocument.drawingml.chart+xml"/>
  <Override PartName="/xl/drawings/drawing42.xml" ContentType="application/vnd.openxmlformats-officedocument.drawing+xml"/>
  <Override PartName="/xl/charts/chart9.xml" ContentType="application/vnd.openxmlformats-officedocument.drawingml.chart+xml"/>
  <Override PartName="/xl/drawings/drawing43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รายงาน\รายงานการจัดการพลังงาน_มหาวิทยาลัยแม่โจ้ 63\"/>
    </mc:Choice>
  </mc:AlternateContent>
  <bookViews>
    <workbookView xWindow="-120" yWindow="-120" windowWidth="20736" windowHeight="11316" tabRatio="808" firstSheet="72" activeTab="37"/>
  </bookViews>
  <sheets>
    <sheet name="ปก " sheetId="138" r:id="rId1"/>
    <sheet name="คำรับรอง" sheetId="65" r:id="rId2"/>
    <sheet name="สารบัญ" sheetId="3" r:id="rId3"/>
    <sheet name="ข้อมูลเบื้องต้น" sheetId="4" r:id="rId4"/>
    <sheet name="ขั้นตอน1" sheetId="7" r:id="rId5"/>
    <sheet name="1.2คำสั่งแต่งตั้ง" sheetId="67" r:id="rId6"/>
    <sheet name="1.3วิธีการเผยแพร่" sheetId="86" r:id="rId7"/>
    <sheet name="ขั้นตอน2" sheetId="8" r:id="rId8"/>
    <sheet name="ขั้นตอน3" sheetId="9" r:id="rId9"/>
    <sheet name="3.2เอกสารเผยแพร่นโยบาย" sheetId="81" r:id="rId10"/>
    <sheet name="ขั้นตอน4 " sheetId="151" r:id="rId11"/>
    <sheet name="4.1.1 รายละเอียดการใช้อาคาร_62" sheetId="150" r:id="rId12"/>
    <sheet name="4.1.1.2พื้นที่อาคารแต่เดือน_62" sheetId="152" r:id="rId13"/>
    <sheet name="4.1.2ข้อมูลหม้อแปลง" sheetId="153" r:id="rId14"/>
    <sheet name="4.1.2การใช้ไฟฟ้า_62" sheetId="154" r:id="rId15"/>
    <sheet name="4.1.3การใช้เชื้อเพลิง_62" sheetId="155" r:id="rId16"/>
    <sheet name="4.1.4เชื้อเพลิงผลิตไฟฟ้า_62" sheetId="156" r:id="rId17"/>
    <sheet name="4.1.5สัดส่วนการใช้ไฟฟ้า_62" sheetId="157" r:id="rId18"/>
    <sheet name="4.1.6สัดส่วนเชื้อเพลิง_62" sheetId="158" r:id="rId19"/>
    <sheet name="4.2.1 SEC(พื้นที่)_62" sheetId="159" r:id="rId20"/>
    <sheet name="เปรียบเทียบข้อมูลอาคาร" sheetId="161" r:id="rId21"/>
    <sheet name="4.3ประเมินระดับเครื่องจักร" sheetId="17" r:id="rId22"/>
    <sheet name="4.3.1ประเมินระดับเครื่องจักร" sheetId="162" r:id="rId23"/>
    <sheet name="ข้อมูลไฟฟ้าเครื่องจักร" sheetId="18" r:id="rId24"/>
    <sheet name="ข้อมูลความร้อนเครื่องจักร" sheetId="45" r:id="rId25"/>
    <sheet name="ขั้นตอนที่ 5" sheetId="37" r:id="rId26"/>
    <sheet name="มาตรการและเป้าหมายปี_63" sheetId="19" r:id="rId27"/>
    <sheet name="แผนไฟฟ้า" sheetId="21" r:id="rId28"/>
    <sheet name="แผนความร้อน" sheetId="46" r:id="rId29"/>
    <sheet name="มาตรการไฟฟ้า " sheetId="145" r:id="rId30"/>
    <sheet name="มาตรการความร้อน" sheetId="64" r:id="rId31"/>
    <sheet name="5.2แผนการฝึกอบรม" sheetId="25" r:id="rId32"/>
    <sheet name="5.3เพิ่มเติมเผยแพร่ฝึกอบรม" sheetId="51" r:id="rId33"/>
    <sheet name="ขั้นตอนที่ 6" sheetId="26" r:id="rId34"/>
    <sheet name="ผลมาตรการปี_62" sheetId="137" r:id="rId35"/>
    <sheet name="ผลการตรวจสอบ-วิเคราะห์ไฟฟ้า1" sheetId="121" r:id="rId36"/>
    <sheet name="ภาพ+คำนวณผลไฟฟ้า 1" sheetId="183" r:id="rId37"/>
    <sheet name="ภาพ+คำนวณผลไฟฟ้า 2" sheetId="184" r:id="rId38"/>
    <sheet name="ผลการตรวจสอบ-วิเคราะห์ความร้อน" sheetId="48" r:id="rId39"/>
    <sheet name="มาตรการความร้อน (2)" sheetId="164" r:id="rId40"/>
    <sheet name="6.2ผลการติดตามแผนฝีกอบรม " sheetId="122" r:id="rId41"/>
    <sheet name="ผลการติดตามแผนกิจกรรม" sheetId="136" r:id="rId42"/>
    <sheet name="6.3.1 ข้อมูลการใช้อาคาร_63" sheetId="165" r:id="rId43"/>
    <sheet name="6.3.1.2พื้นที่ใช้สอยรายเดือน_63" sheetId="166" r:id="rId44"/>
    <sheet name="6.3.3ปริมาณการใช้ไฟฟ้า_63 " sheetId="167" r:id="rId45"/>
    <sheet name="6.3.3การใช้เชื้อเพลิง_63" sheetId="168" r:id="rId46"/>
    <sheet name="กราฟพลังงาน62_63" sheetId="101" r:id="rId47"/>
    <sheet name="6.3.4เชื้อเพลิงผลิตไฟฟ้า_63" sheetId="169" r:id="rId48"/>
    <sheet name="กราฟพลังงานผลิตไฟฟ้า" sheetId="170" r:id="rId49"/>
    <sheet name="6.3.5สัดส่วนการใช้ไฟฟ้า_63" sheetId="171" r:id="rId50"/>
    <sheet name="6.3.6สัดส่วนเชื้อเพลิง_63" sheetId="172" r:id="rId51"/>
    <sheet name="สัดส่วนการใช้ไฟฟ้า  1" sheetId="109" r:id="rId52"/>
    <sheet name="สัดส่วนการใช้ไฟฟ้า 2 " sheetId="104" r:id="rId53"/>
    <sheet name="SEC (ทุกกรณี)" sheetId="42" r:id="rId54"/>
    <sheet name="SEC (ทุกกรณี) (2)" sheetId="110" r:id="rId55"/>
    <sheet name=" ข้อมูลการใช้ไฟฟ้า " sheetId="38" r:id="rId56"/>
    <sheet name="สัดส่วนการใช้พลังงานไฟฟ้า" sheetId="41" r:id="rId57"/>
    <sheet name="ขั้นตอน7" sheetId="29" r:id="rId58"/>
    <sheet name="เพิ่มเติมเผยแพร่ผู้ตรวจประเมินฯ" sheetId="84" r:id="rId59"/>
    <sheet name="ผลตรวจประเมิน-1" sheetId="31" r:id="rId60"/>
    <sheet name="ผลตรวจประเมิน-2" sheetId="97" r:id="rId61"/>
    <sheet name="ผลตรวจประเมิน-3" sheetId="98" r:id="rId62"/>
    <sheet name="ขั้นตอน8" sheetId="32" r:id="rId63"/>
    <sheet name="เอกสารบันทึกวาระการประชุม" sheetId="85" r:id="rId64"/>
    <sheet name="สรุปผลการทบทวน " sheetId="129" r:id="rId65"/>
    <sheet name="การเผยแพร่ผลการทบทวน" sheetId="50" r:id="rId66"/>
    <sheet name="ภาคผนวก" sheetId="107" r:id="rId67"/>
    <sheet name="ภาคผนวก ก." sheetId="113" r:id="rId68"/>
    <sheet name="ก.1 แผนอนุรักษ์ 3 ปีข้างหน้า" sheetId="173" r:id="rId69"/>
    <sheet name="มาตรการไฟฟ้า (แผน 3 ปี)" sheetId="180" r:id="rId70"/>
    <sheet name="ภาคผนวก ข" sheetId="114" r:id="rId71"/>
    <sheet name="แต่งตั้งกรรมการจัดการพลังงาน" sheetId="139" r:id="rId72"/>
    <sheet name="นโยบายการจัดการพลังงาน" sheetId="141" r:id="rId73"/>
    <sheet name="คณะผู้จัดทำ" sheetId="179" r:id="rId74"/>
    <sheet name="พิจารณาลงนามรายงาน" sheetId="175" r:id="rId75"/>
    <sheet name="นำส่งรายงานการจัดการพลังงาน" sheetId="176" r:id="rId76"/>
    <sheet name="ใบคำรองการจัดทำรายงาน" sheetId="177" r:id="rId77"/>
    <sheet name="ตรวจติดตามการจัดการพลังงาน" sheetId="178" r:id="rId78"/>
  </sheets>
  <externalReferences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</externalReferences>
  <definedNames>
    <definedName name="_____sss2" localSheetId="11">[1]DATA!#REF!</definedName>
    <definedName name="_____sss2" localSheetId="12">[1]DATA!#REF!</definedName>
    <definedName name="_____sss2" localSheetId="14">[1]DATA!#REF!</definedName>
    <definedName name="_____sss2" localSheetId="13">[1]DATA!#REF!</definedName>
    <definedName name="_____sss2" localSheetId="15">[1]DATA!#REF!</definedName>
    <definedName name="_____sss2" localSheetId="16">[1]DATA!#REF!</definedName>
    <definedName name="_____sss2" localSheetId="19">[1]DATA!#REF!</definedName>
    <definedName name="_____sss2" localSheetId="22">[1]DATA!#REF!</definedName>
    <definedName name="_____sss2" localSheetId="42">[1]DATA!#REF!</definedName>
    <definedName name="_____sss2" localSheetId="43">[1]DATA!#REF!</definedName>
    <definedName name="_____sss2" localSheetId="45">[1]DATA!#REF!</definedName>
    <definedName name="_____sss2" localSheetId="44">[1]DATA!#REF!</definedName>
    <definedName name="_____sss2" localSheetId="47">[1]DATA!#REF!</definedName>
    <definedName name="_____sss2" localSheetId="49">[1]DATA!#REF!</definedName>
    <definedName name="_____sss2" localSheetId="50">[1]DATA!#REF!</definedName>
    <definedName name="_____sss2" localSheetId="10">[1]DATA!#REF!</definedName>
    <definedName name="_____sss2" localSheetId="37">[1]DATA!#REF!</definedName>
    <definedName name="_____sss2" localSheetId="39">[1]DATA!#REF!</definedName>
    <definedName name="_____sss2" localSheetId="69">[1]DATA!#REF!</definedName>
    <definedName name="_____sss2">[1]DATA!#REF!</definedName>
    <definedName name="_____sss4" localSheetId="11">[1]RE_DATA!#REF!</definedName>
    <definedName name="_____sss4" localSheetId="12">[1]RE_DATA!#REF!</definedName>
    <definedName name="_____sss4" localSheetId="14">[1]RE_DATA!#REF!</definedName>
    <definedName name="_____sss4" localSheetId="13">[1]RE_DATA!#REF!</definedName>
    <definedName name="_____sss4" localSheetId="15">[1]RE_DATA!#REF!</definedName>
    <definedName name="_____sss4" localSheetId="16">[1]RE_DATA!#REF!</definedName>
    <definedName name="_____sss4" localSheetId="19">[1]RE_DATA!#REF!</definedName>
    <definedName name="_____sss4" localSheetId="22">[1]RE_DATA!#REF!</definedName>
    <definedName name="_____sss4" localSheetId="42">[1]RE_DATA!#REF!</definedName>
    <definedName name="_____sss4" localSheetId="43">[1]RE_DATA!#REF!</definedName>
    <definedName name="_____sss4" localSheetId="45">[1]RE_DATA!#REF!</definedName>
    <definedName name="_____sss4" localSheetId="44">[1]RE_DATA!#REF!</definedName>
    <definedName name="_____sss4" localSheetId="47">[1]RE_DATA!#REF!</definedName>
    <definedName name="_____sss4" localSheetId="49">[1]RE_DATA!#REF!</definedName>
    <definedName name="_____sss4" localSheetId="50">[1]RE_DATA!#REF!</definedName>
    <definedName name="_____sss4" localSheetId="10">[1]RE_DATA!#REF!</definedName>
    <definedName name="_____sss4" localSheetId="37">[1]RE_DATA!#REF!</definedName>
    <definedName name="_____sss4" localSheetId="39">[1]RE_DATA!#REF!</definedName>
    <definedName name="_____sss4" localSheetId="69">[1]RE_DATA!#REF!</definedName>
    <definedName name="_____sss4">[1]RE_DATA!#REF!</definedName>
    <definedName name="____Flu40">50</definedName>
    <definedName name="___Flu40">50</definedName>
    <definedName name="___sss2" localSheetId="11">[1]DATA!#REF!</definedName>
    <definedName name="___sss2" localSheetId="12">[1]DATA!#REF!</definedName>
    <definedName name="___sss2" localSheetId="14">[1]DATA!#REF!</definedName>
    <definedName name="___sss2" localSheetId="13">[1]DATA!#REF!</definedName>
    <definedName name="___sss2" localSheetId="15">[1]DATA!#REF!</definedName>
    <definedName name="___sss2" localSheetId="16">[1]DATA!#REF!</definedName>
    <definedName name="___sss2" localSheetId="19">[1]DATA!#REF!</definedName>
    <definedName name="___sss2" localSheetId="22">[1]DATA!#REF!</definedName>
    <definedName name="___sss2" localSheetId="42">[1]DATA!#REF!</definedName>
    <definedName name="___sss2" localSheetId="43">[1]DATA!#REF!</definedName>
    <definedName name="___sss2" localSheetId="45">[1]DATA!#REF!</definedName>
    <definedName name="___sss2" localSheetId="44">[1]DATA!#REF!</definedName>
    <definedName name="___sss2" localSheetId="47">[1]DATA!#REF!</definedName>
    <definedName name="___sss2" localSheetId="49">[1]DATA!#REF!</definedName>
    <definedName name="___sss2" localSheetId="50">[1]DATA!#REF!</definedName>
    <definedName name="___sss2" localSheetId="10">[1]DATA!#REF!</definedName>
    <definedName name="___sss2" localSheetId="37">[1]DATA!#REF!</definedName>
    <definedName name="___sss2" localSheetId="39">[1]DATA!#REF!</definedName>
    <definedName name="___sss2" localSheetId="69">[1]DATA!#REF!</definedName>
    <definedName name="___sss2">[1]DATA!#REF!</definedName>
    <definedName name="___sss4" localSheetId="11">[1]RE_DATA!#REF!</definedName>
    <definedName name="___sss4" localSheetId="12">[1]RE_DATA!#REF!</definedName>
    <definedName name="___sss4" localSheetId="14">[1]RE_DATA!#REF!</definedName>
    <definedName name="___sss4" localSheetId="13">[1]RE_DATA!#REF!</definedName>
    <definedName name="___sss4" localSheetId="15">[1]RE_DATA!#REF!</definedName>
    <definedName name="___sss4" localSheetId="16">[1]RE_DATA!#REF!</definedName>
    <definedName name="___sss4" localSheetId="19">[1]RE_DATA!#REF!</definedName>
    <definedName name="___sss4" localSheetId="22">[1]RE_DATA!#REF!</definedName>
    <definedName name="___sss4" localSheetId="42">[1]RE_DATA!#REF!</definedName>
    <definedName name="___sss4" localSheetId="43">[1]RE_DATA!#REF!</definedName>
    <definedName name="___sss4" localSheetId="45">[1]RE_DATA!#REF!</definedName>
    <definedName name="___sss4" localSheetId="44">[1]RE_DATA!#REF!</definedName>
    <definedName name="___sss4" localSheetId="47">[1]RE_DATA!#REF!</definedName>
    <definedName name="___sss4" localSheetId="49">[1]RE_DATA!#REF!</definedName>
    <definedName name="___sss4" localSheetId="50">[1]RE_DATA!#REF!</definedName>
    <definedName name="___sss4" localSheetId="10">[1]RE_DATA!#REF!</definedName>
    <definedName name="___sss4" localSheetId="37">[1]RE_DATA!#REF!</definedName>
    <definedName name="___sss4" localSheetId="39">[1]RE_DATA!#REF!</definedName>
    <definedName name="___sss4" localSheetId="69">[1]RE_DATA!#REF!</definedName>
    <definedName name="___sss4">[1]RE_DATA!#REF!</definedName>
    <definedName name="__Flu40">50</definedName>
    <definedName name="__sss2" localSheetId="11">[1]DATA!#REF!</definedName>
    <definedName name="__sss2" localSheetId="12">[1]DATA!#REF!</definedName>
    <definedName name="__sss2" localSheetId="14">[1]DATA!#REF!</definedName>
    <definedName name="__sss2" localSheetId="13">[1]DATA!#REF!</definedName>
    <definedName name="__sss2" localSheetId="15">[1]DATA!#REF!</definedName>
    <definedName name="__sss2" localSheetId="16">[1]DATA!#REF!</definedName>
    <definedName name="__sss2" localSheetId="19">[1]DATA!#REF!</definedName>
    <definedName name="__sss2" localSheetId="22">[1]DATA!#REF!</definedName>
    <definedName name="__sss2" localSheetId="42">[1]DATA!#REF!</definedName>
    <definedName name="__sss2" localSheetId="43">[1]DATA!#REF!</definedName>
    <definedName name="__sss2" localSheetId="45">[1]DATA!#REF!</definedName>
    <definedName name="__sss2" localSheetId="44">[1]DATA!#REF!</definedName>
    <definedName name="__sss2" localSheetId="47">[1]DATA!#REF!</definedName>
    <definedName name="__sss2" localSheetId="49">[1]DATA!#REF!</definedName>
    <definedName name="__sss2" localSheetId="50">[1]DATA!#REF!</definedName>
    <definedName name="__sss2" localSheetId="10">[1]DATA!#REF!</definedName>
    <definedName name="__sss2" localSheetId="37">[1]DATA!#REF!</definedName>
    <definedName name="__sss2" localSheetId="39">[1]DATA!#REF!</definedName>
    <definedName name="__sss2" localSheetId="69">[1]DATA!#REF!</definedName>
    <definedName name="__sss2">[1]DATA!#REF!</definedName>
    <definedName name="__sss4" localSheetId="11">[1]RE_DATA!#REF!</definedName>
    <definedName name="__sss4" localSheetId="12">[1]RE_DATA!#REF!</definedName>
    <definedName name="__sss4" localSheetId="14">[1]RE_DATA!#REF!</definedName>
    <definedName name="__sss4" localSheetId="13">[1]RE_DATA!#REF!</definedName>
    <definedName name="__sss4" localSheetId="15">[1]RE_DATA!#REF!</definedName>
    <definedName name="__sss4" localSheetId="16">[1]RE_DATA!#REF!</definedName>
    <definedName name="__sss4" localSheetId="19">[1]RE_DATA!#REF!</definedName>
    <definedName name="__sss4" localSheetId="22">[1]RE_DATA!#REF!</definedName>
    <definedName name="__sss4" localSheetId="42">[1]RE_DATA!#REF!</definedName>
    <definedName name="__sss4" localSheetId="43">[1]RE_DATA!#REF!</definedName>
    <definedName name="__sss4" localSheetId="45">[1]RE_DATA!#REF!</definedName>
    <definedName name="__sss4" localSheetId="44">[1]RE_DATA!#REF!</definedName>
    <definedName name="__sss4" localSheetId="47">[1]RE_DATA!#REF!</definedName>
    <definedName name="__sss4" localSheetId="49">[1]RE_DATA!#REF!</definedName>
    <definedName name="__sss4" localSheetId="50">[1]RE_DATA!#REF!</definedName>
    <definedName name="__sss4" localSheetId="10">[1]RE_DATA!#REF!</definedName>
    <definedName name="__sss4" localSheetId="37">[1]RE_DATA!#REF!</definedName>
    <definedName name="__sss4" localSheetId="39">[1]RE_DATA!#REF!</definedName>
    <definedName name="__sss4" localSheetId="69">[1]RE_DATA!#REF!</definedName>
    <definedName name="__sss4">[1]RE_DATA!#REF!</definedName>
    <definedName name="_1vg" localSheetId="11">#REF!</definedName>
    <definedName name="_1vg" localSheetId="12">#REF!</definedName>
    <definedName name="_1vg" localSheetId="14">#REF!</definedName>
    <definedName name="_1vg" localSheetId="13">#REF!</definedName>
    <definedName name="_1vg" localSheetId="15">#REF!</definedName>
    <definedName name="_1vg" localSheetId="16">#REF!</definedName>
    <definedName name="_1vg" localSheetId="19">#REF!</definedName>
    <definedName name="_1vg" localSheetId="22">#REF!</definedName>
    <definedName name="_1vg" localSheetId="42">#REF!</definedName>
    <definedName name="_1vg" localSheetId="43">#REF!</definedName>
    <definedName name="_1vg" localSheetId="45">#REF!</definedName>
    <definedName name="_1vg" localSheetId="44">#REF!</definedName>
    <definedName name="_1vg" localSheetId="47">#REF!</definedName>
    <definedName name="_1vg" localSheetId="49">#REF!</definedName>
    <definedName name="_1vg" localSheetId="50">#REF!</definedName>
    <definedName name="_1vg" localSheetId="10">#REF!</definedName>
    <definedName name="_1vg" localSheetId="37">#REF!</definedName>
    <definedName name="_1vg" localSheetId="39">#REF!</definedName>
    <definedName name="_1vg" localSheetId="69">#REF!</definedName>
    <definedName name="_1vg">#REF!</definedName>
    <definedName name="_Flu40">50</definedName>
    <definedName name="_sss2" localSheetId="11">[1]DATA!#REF!</definedName>
    <definedName name="_sss2" localSheetId="12">[1]DATA!#REF!</definedName>
    <definedName name="_sss2" localSheetId="14">[1]DATA!#REF!</definedName>
    <definedName name="_sss2" localSheetId="13">[1]DATA!#REF!</definedName>
    <definedName name="_sss2" localSheetId="15">[1]DATA!#REF!</definedName>
    <definedName name="_sss2" localSheetId="16">[1]DATA!#REF!</definedName>
    <definedName name="_sss2" localSheetId="19">[1]DATA!#REF!</definedName>
    <definedName name="_sss2" localSheetId="22">[1]DATA!#REF!</definedName>
    <definedName name="_sss2" localSheetId="42">[1]DATA!#REF!</definedName>
    <definedName name="_sss2" localSheetId="43">[1]DATA!#REF!</definedName>
    <definedName name="_sss2" localSheetId="45">[1]DATA!#REF!</definedName>
    <definedName name="_sss2" localSheetId="44">[1]DATA!#REF!</definedName>
    <definedName name="_sss2" localSheetId="47">[1]DATA!#REF!</definedName>
    <definedName name="_sss2" localSheetId="49">[1]DATA!#REF!</definedName>
    <definedName name="_sss2" localSheetId="50">[1]DATA!#REF!</definedName>
    <definedName name="_sss2" localSheetId="10">[1]DATA!#REF!</definedName>
    <definedName name="_sss2" localSheetId="37">[1]DATA!#REF!</definedName>
    <definedName name="_sss2" localSheetId="39">[1]DATA!#REF!</definedName>
    <definedName name="_sss2" localSheetId="69">[1]DATA!#REF!</definedName>
    <definedName name="_sss2">[1]DATA!#REF!</definedName>
    <definedName name="_sss4" localSheetId="11">[1]RE_DATA!#REF!</definedName>
    <definedName name="_sss4" localSheetId="12">[1]RE_DATA!#REF!</definedName>
    <definedName name="_sss4" localSheetId="14">[1]RE_DATA!#REF!</definedName>
    <definedName name="_sss4" localSheetId="13">[1]RE_DATA!#REF!</definedName>
    <definedName name="_sss4" localSheetId="15">[1]RE_DATA!#REF!</definedName>
    <definedName name="_sss4" localSheetId="16">[1]RE_DATA!#REF!</definedName>
    <definedName name="_sss4" localSheetId="19">[1]RE_DATA!#REF!</definedName>
    <definedName name="_sss4" localSheetId="22">[1]RE_DATA!#REF!</definedName>
    <definedName name="_sss4" localSheetId="42">[1]RE_DATA!#REF!</definedName>
    <definedName name="_sss4" localSheetId="43">[1]RE_DATA!#REF!</definedName>
    <definedName name="_sss4" localSheetId="45">[1]RE_DATA!#REF!</definedName>
    <definedName name="_sss4" localSheetId="44">[1]RE_DATA!#REF!</definedName>
    <definedName name="_sss4" localSheetId="47">[1]RE_DATA!#REF!</definedName>
    <definedName name="_sss4" localSheetId="49">[1]RE_DATA!#REF!</definedName>
    <definedName name="_sss4" localSheetId="50">[1]RE_DATA!#REF!</definedName>
    <definedName name="_sss4" localSheetId="10">[1]RE_DATA!#REF!</definedName>
    <definedName name="_sss4" localSheetId="37">[1]RE_DATA!#REF!</definedName>
    <definedName name="_sss4" localSheetId="39">[1]RE_DATA!#REF!</definedName>
    <definedName name="_sss4" localSheetId="69">[1]RE_DATA!#REF!</definedName>
    <definedName name="_sss4">[1]RE_DATA!#REF!</definedName>
    <definedName name="_Toc212100815" localSheetId="4">'1.2คำสั่งแต่งตั้ง'!#REF!</definedName>
    <definedName name="a" localSheetId="19">#REF!</definedName>
    <definedName name="a" localSheetId="22">#REF!</definedName>
    <definedName name="a" localSheetId="42">#REF!</definedName>
    <definedName name="a" localSheetId="43">#REF!</definedName>
    <definedName name="a" localSheetId="45">#REF!</definedName>
    <definedName name="a" localSheetId="44">#REF!</definedName>
    <definedName name="a" localSheetId="47">#REF!</definedName>
    <definedName name="a" localSheetId="49">#REF!</definedName>
    <definedName name="a" localSheetId="50">#REF!</definedName>
    <definedName name="a" localSheetId="68">#REF!</definedName>
    <definedName name="a" localSheetId="48">#REF!</definedName>
    <definedName name="a" localSheetId="37">#REF!</definedName>
    <definedName name="a" localSheetId="39">#REF!</definedName>
    <definedName name="a" localSheetId="69">#REF!</definedName>
    <definedName name="a">#REF!</definedName>
    <definedName name="af_flu" localSheetId="11">#REF!</definedName>
    <definedName name="af_flu" localSheetId="12">#REF!</definedName>
    <definedName name="af_flu" localSheetId="14">#REF!</definedName>
    <definedName name="af_flu" localSheetId="13">#REF!</definedName>
    <definedName name="af_flu" localSheetId="15">#REF!</definedName>
    <definedName name="af_flu" localSheetId="16">#REF!</definedName>
    <definedName name="af_flu" localSheetId="19">#REF!</definedName>
    <definedName name="af_flu" localSheetId="22">#REF!</definedName>
    <definedName name="af_flu" localSheetId="42">#REF!</definedName>
    <definedName name="af_flu" localSheetId="43">#REF!</definedName>
    <definedName name="af_flu" localSheetId="45">#REF!</definedName>
    <definedName name="af_flu" localSheetId="44">#REF!</definedName>
    <definedName name="af_flu" localSheetId="47">#REF!</definedName>
    <definedName name="af_flu" localSheetId="49">#REF!</definedName>
    <definedName name="af_flu" localSheetId="50">#REF!</definedName>
    <definedName name="af_flu" localSheetId="10">#REF!</definedName>
    <definedName name="af_flu" localSheetId="37">#REF!</definedName>
    <definedName name="af_flu" localSheetId="39">#REF!</definedName>
    <definedName name="af_flu" localSheetId="69">#REF!</definedName>
    <definedName name="af_flu">#REF!</definedName>
    <definedName name="afasdfaf" localSheetId="19">#REF!</definedName>
    <definedName name="afasdfaf" localSheetId="22">#REF!</definedName>
    <definedName name="afasdfaf" localSheetId="42">#REF!</definedName>
    <definedName name="afasdfaf" localSheetId="43">#REF!</definedName>
    <definedName name="afasdfaf" localSheetId="45">#REF!</definedName>
    <definedName name="afasdfaf" localSheetId="44">#REF!</definedName>
    <definedName name="afasdfaf" localSheetId="47">#REF!</definedName>
    <definedName name="afasdfaf" localSheetId="49">#REF!</definedName>
    <definedName name="afasdfaf" localSheetId="50">#REF!</definedName>
    <definedName name="afasdfaf" localSheetId="68">#REF!</definedName>
    <definedName name="afasdfaf" localSheetId="48">#REF!</definedName>
    <definedName name="afasdfaf" localSheetId="37">#REF!</definedName>
    <definedName name="afasdfaf" localSheetId="39">#REF!</definedName>
    <definedName name="afasdfaf" localSheetId="69">#REF!</definedName>
    <definedName name="afasdfaf">#REF!</definedName>
    <definedName name="AllFotory" localSheetId="19">#REF!</definedName>
    <definedName name="AllFotory" localSheetId="22">#REF!</definedName>
    <definedName name="AllFotory" localSheetId="42">#REF!</definedName>
    <definedName name="AllFotory" localSheetId="43">#REF!</definedName>
    <definedName name="AllFotory" localSheetId="45">#REF!</definedName>
    <definedName name="AllFotory" localSheetId="44">#REF!</definedName>
    <definedName name="AllFotory" localSheetId="47">#REF!</definedName>
    <definedName name="AllFotory" localSheetId="49">#REF!</definedName>
    <definedName name="AllFotory" localSheetId="50">#REF!</definedName>
    <definedName name="AllFotory" localSheetId="68">#REF!</definedName>
    <definedName name="AllFotory" localSheetId="48">#REF!</definedName>
    <definedName name="AllFotory" localSheetId="37">#REF!</definedName>
    <definedName name="AllFotory" localSheetId="39">#REF!</definedName>
    <definedName name="AllFotory" localSheetId="69">#REF!</definedName>
    <definedName name="AllFotory">#REF!</definedName>
    <definedName name="allGroup" localSheetId="19">#REF!</definedName>
    <definedName name="allGroup" localSheetId="22">#REF!</definedName>
    <definedName name="allGroup" localSheetId="42">#REF!</definedName>
    <definedName name="allGroup" localSheetId="43">#REF!</definedName>
    <definedName name="allGroup" localSheetId="45">#REF!</definedName>
    <definedName name="allGroup" localSheetId="44">#REF!</definedName>
    <definedName name="allGroup" localSheetId="47">#REF!</definedName>
    <definedName name="allGroup" localSheetId="49">#REF!</definedName>
    <definedName name="allGroup" localSheetId="50">#REF!</definedName>
    <definedName name="allGroup" localSheetId="68">#REF!</definedName>
    <definedName name="allGroup" localSheetId="48">#REF!</definedName>
    <definedName name="allGroup" localSheetId="37">#REF!</definedName>
    <definedName name="allGroup" localSheetId="39">#REF!</definedName>
    <definedName name="allGroup" localSheetId="69">#REF!</definedName>
    <definedName name="allGroup">#REF!</definedName>
    <definedName name="Baht" localSheetId="11">#REF!</definedName>
    <definedName name="Baht" localSheetId="12">#REF!</definedName>
    <definedName name="Baht" localSheetId="14">#REF!</definedName>
    <definedName name="Baht" localSheetId="13">#REF!</definedName>
    <definedName name="Baht" localSheetId="15">#REF!</definedName>
    <definedName name="Baht" localSheetId="16">#REF!</definedName>
    <definedName name="Baht" localSheetId="19">#REF!</definedName>
    <definedName name="Baht" localSheetId="22">#REF!</definedName>
    <definedName name="Baht" localSheetId="42">#REF!</definedName>
    <definedName name="Baht" localSheetId="43">#REF!</definedName>
    <definedName name="Baht" localSheetId="45">#REF!</definedName>
    <definedName name="Baht" localSheetId="44">#REF!</definedName>
    <definedName name="Baht" localSheetId="47">#REF!</definedName>
    <definedName name="Baht" localSheetId="49">#REF!</definedName>
    <definedName name="Baht" localSheetId="50">#REF!</definedName>
    <definedName name="Baht" localSheetId="10">#REF!</definedName>
    <definedName name="Baht" localSheetId="37">#REF!</definedName>
    <definedName name="Baht" localSheetId="39">#REF!</definedName>
    <definedName name="Baht" localSheetId="69">#REF!</definedName>
    <definedName name="Baht">#REF!</definedName>
    <definedName name="be_flu" localSheetId="11">#REF!</definedName>
    <definedName name="be_flu" localSheetId="12">#REF!</definedName>
    <definedName name="be_flu" localSheetId="14">#REF!</definedName>
    <definedName name="be_flu" localSheetId="13">#REF!</definedName>
    <definedName name="be_flu" localSheetId="15">#REF!</definedName>
    <definedName name="be_flu" localSheetId="16">#REF!</definedName>
    <definedName name="be_flu" localSheetId="19">#REF!</definedName>
    <definedName name="be_flu" localSheetId="22">#REF!</definedName>
    <definedName name="be_flu" localSheetId="42">#REF!</definedName>
    <definedName name="be_flu" localSheetId="43">#REF!</definedName>
    <definedName name="be_flu" localSheetId="45">#REF!</definedName>
    <definedName name="be_flu" localSheetId="44">#REF!</definedName>
    <definedName name="be_flu" localSheetId="47">#REF!</definedName>
    <definedName name="be_flu" localSheetId="49">#REF!</definedName>
    <definedName name="be_flu" localSheetId="50">#REF!</definedName>
    <definedName name="be_flu" localSheetId="10">#REF!</definedName>
    <definedName name="be_flu" localSheetId="37">#REF!</definedName>
    <definedName name="be_flu" localSheetId="39">#REF!</definedName>
    <definedName name="be_flu" localSheetId="69">#REF!</definedName>
    <definedName name="be_flu">#REF!</definedName>
    <definedName name="bld">[2]EE!$A$2</definedName>
    <definedName name="c_watt" localSheetId="11">#REF!</definedName>
    <definedName name="c_watt" localSheetId="12">#REF!</definedName>
    <definedName name="c_watt" localSheetId="14">#REF!</definedName>
    <definedName name="c_watt" localSheetId="13">#REF!</definedName>
    <definedName name="c_watt" localSheetId="15">#REF!</definedName>
    <definedName name="c_watt" localSheetId="16">#REF!</definedName>
    <definedName name="c_watt" localSheetId="19">#REF!</definedName>
    <definedName name="c_watt" localSheetId="22">#REF!</definedName>
    <definedName name="c_watt" localSheetId="42">#REF!</definedName>
    <definedName name="c_watt" localSheetId="43">#REF!</definedName>
    <definedName name="c_watt" localSheetId="45">#REF!</definedName>
    <definedName name="c_watt" localSheetId="44">#REF!</definedName>
    <definedName name="c_watt" localSheetId="47">#REF!</definedName>
    <definedName name="c_watt" localSheetId="49">#REF!</definedName>
    <definedName name="c_watt" localSheetId="50">#REF!</definedName>
    <definedName name="c_watt" localSheetId="10">#REF!</definedName>
    <definedName name="c_watt" localSheetId="37">#REF!</definedName>
    <definedName name="c_watt" localSheetId="39">#REF!</definedName>
    <definedName name="c_watt" localSheetId="69">#REF!</definedName>
    <definedName name="c_watt">#REF!</definedName>
    <definedName name="com">[2]EE!$A$3</definedName>
    <definedName name="ddd" localSheetId="19">#REF!</definedName>
    <definedName name="ddd" localSheetId="22">#REF!</definedName>
    <definedName name="ddd" localSheetId="42">#REF!</definedName>
    <definedName name="ddd" localSheetId="43">#REF!</definedName>
    <definedName name="ddd" localSheetId="45">#REF!</definedName>
    <definedName name="ddd" localSheetId="44">#REF!</definedName>
    <definedName name="ddd" localSheetId="47">#REF!</definedName>
    <definedName name="ddd" localSheetId="49">#REF!</definedName>
    <definedName name="ddd" localSheetId="50">#REF!</definedName>
    <definedName name="ddd" localSheetId="68">#REF!</definedName>
    <definedName name="ddd" localSheetId="48">#REF!</definedName>
    <definedName name="ddd" localSheetId="37">#REF!</definedName>
    <definedName name="ddd" localSheetId="39">#REF!</definedName>
    <definedName name="ddd" localSheetId="69">#REF!</definedName>
    <definedName name="ddd">#REF!</definedName>
    <definedName name="E_3">"Text 12"</definedName>
    <definedName name="eeeee" localSheetId="19">#REF!</definedName>
    <definedName name="eeeee" localSheetId="22">#REF!</definedName>
    <definedName name="eeeee" localSheetId="42">#REF!</definedName>
    <definedName name="eeeee" localSheetId="43">#REF!</definedName>
    <definedName name="eeeee" localSheetId="45">#REF!</definedName>
    <definedName name="eeeee" localSheetId="44">#REF!</definedName>
    <definedName name="eeeee" localSheetId="47">#REF!</definedName>
    <definedName name="eeeee" localSheetId="49">#REF!</definedName>
    <definedName name="eeeee" localSheetId="50">#REF!</definedName>
    <definedName name="eeeee" localSheetId="68">#REF!</definedName>
    <definedName name="eeeee" localSheetId="48">#REF!</definedName>
    <definedName name="eeeee" localSheetId="37">#REF!</definedName>
    <definedName name="eeeee" localSheetId="39">#REF!</definedName>
    <definedName name="eeeee" localSheetId="69">#REF!</definedName>
    <definedName name="eeeee">#REF!</definedName>
    <definedName name="Excel_BuiltIn_Print_Area_17" localSheetId="19">#REF!</definedName>
    <definedName name="Excel_BuiltIn_Print_Area_17" localSheetId="22">#REF!</definedName>
    <definedName name="Excel_BuiltIn_Print_Area_17" localSheetId="42">#REF!</definedName>
    <definedName name="Excel_BuiltIn_Print_Area_17" localSheetId="43">#REF!</definedName>
    <definedName name="Excel_BuiltIn_Print_Area_17" localSheetId="45">#REF!</definedName>
    <definedName name="Excel_BuiltIn_Print_Area_17" localSheetId="44">#REF!</definedName>
    <definedName name="Excel_BuiltIn_Print_Area_17" localSheetId="47">#REF!</definedName>
    <definedName name="Excel_BuiltIn_Print_Area_17" localSheetId="49">#REF!</definedName>
    <definedName name="Excel_BuiltIn_Print_Area_17" localSheetId="50">#REF!</definedName>
    <definedName name="Excel_BuiltIn_Print_Area_17" localSheetId="68">#REF!</definedName>
    <definedName name="Excel_BuiltIn_Print_Area_17" localSheetId="48">#REF!</definedName>
    <definedName name="Excel_BuiltIn_Print_Area_17" localSheetId="37">#REF!</definedName>
    <definedName name="Excel_BuiltIn_Print_Area_17" localSheetId="39">#REF!</definedName>
    <definedName name="Excel_BuiltIn_Print_Area_17" localSheetId="69">#REF!</definedName>
    <definedName name="Excel_BuiltIn_Print_Area_17">#REF!</definedName>
    <definedName name="F_Fuel_HEAT_V" localSheetId="19">#REF!</definedName>
    <definedName name="F_Fuel_HEAT_V" localSheetId="22">#REF!</definedName>
    <definedName name="F_Fuel_HEAT_V" localSheetId="42">#REF!</definedName>
    <definedName name="F_Fuel_HEAT_V" localSheetId="43">#REF!</definedName>
    <definedName name="F_Fuel_HEAT_V" localSheetId="45">#REF!</definedName>
    <definedName name="F_Fuel_HEAT_V" localSheetId="44">#REF!</definedName>
    <definedName name="F_Fuel_HEAT_V" localSheetId="47">#REF!</definedName>
    <definedName name="F_Fuel_HEAT_V" localSheetId="49">#REF!</definedName>
    <definedName name="F_Fuel_HEAT_V" localSheetId="50">#REF!</definedName>
    <definedName name="F_Fuel_HEAT_V" localSheetId="68">#REF!</definedName>
    <definedName name="F_Fuel_HEAT_V" localSheetId="48">#REF!</definedName>
    <definedName name="F_Fuel_HEAT_V" localSheetId="37">#REF!</definedName>
    <definedName name="F_Fuel_HEAT_V" localSheetId="39">#REF!</definedName>
    <definedName name="F_Fuel_HEAT_V" localSheetId="69">#REF!</definedName>
    <definedName name="F_Fuel_HEAT_V">#REF!</definedName>
    <definedName name="F_Group" localSheetId="19">#REF!</definedName>
    <definedName name="F_Group" localSheetId="22">#REF!</definedName>
    <definedName name="F_Group" localSheetId="42">#REF!</definedName>
    <definedName name="F_Group" localSheetId="43">#REF!</definedName>
    <definedName name="F_Group" localSheetId="45">#REF!</definedName>
    <definedName name="F_Group" localSheetId="44">#REF!</definedName>
    <definedName name="F_Group" localSheetId="47">#REF!</definedName>
    <definedName name="F_Group" localSheetId="49">#REF!</definedName>
    <definedName name="F_Group" localSheetId="50">#REF!</definedName>
    <definedName name="F_Group" localSheetId="68">#REF!</definedName>
    <definedName name="F_Group" localSheetId="48">#REF!</definedName>
    <definedName name="F_Group" localSheetId="37">#REF!</definedName>
    <definedName name="F_Group" localSheetId="39">#REF!</definedName>
    <definedName name="F_Group" localSheetId="69">#REF!</definedName>
    <definedName name="F_Group">#REF!</definedName>
    <definedName name="fac" localSheetId="19">#REF!</definedName>
    <definedName name="fac" localSheetId="22">#REF!</definedName>
    <definedName name="fac" localSheetId="42">#REF!</definedName>
    <definedName name="fac" localSheetId="43">#REF!</definedName>
    <definedName name="fac" localSheetId="45">#REF!</definedName>
    <definedName name="fac" localSheetId="44">#REF!</definedName>
    <definedName name="fac" localSheetId="47">#REF!</definedName>
    <definedName name="fac" localSheetId="49">#REF!</definedName>
    <definedName name="fac" localSheetId="50">#REF!</definedName>
    <definedName name="fac" localSheetId="68">#REF!</definedName>
    <definedName name="fac" localSheetId="48">#REF!</definedName>
    <definedName name="fac" localSheetId="37">#REF!</definedName>
    <definedName name="fac" localSheetId="39">#REF!</definedName>
    <definedName name="fac" localSheetId="69">#REF!</definedName>
    <definedName name="fac">#REF!</definedName>
    <definedName name="factor_eq">'[3]eirr-a (บท5)'!$G$7</definedName>
    <definedName name="factor_l">'[3]eirr-a (บท5)'!$G$8</definedName>
    <definedName name="fifty">0.02</definedName>
    <definedName name="Flu_40_W">50</definedName>
    <definedName name="Foctory" localSheetId="19">#REF!</definedName>
    <definedName name="Foctory" localSheetId="22">#REF!</definedName>
    <definedName name="Foctory" localSheetId="42">#REF!</definedName>
    <definedName name="Foctory" localSheetId="43">#REF!</definedName>
    <definedName name="Foctory" localSheetId="45">#REF!</definedName>
    <definedName name="Foctory" localSheetId="44">#REF!</definedName>
    <definedName name="Foctory" localSheetId="47">#REF!</definedName>
    <definedName name="Foctory" localSheetId="49">#REF!</definedName>
    <definedName name="Foctory" localSheetId="50">#REF!</definedName>
    <definedName name="Foctory" localSheetId="68">#REF!</definedName>
    <definedName name="Foctory" localSheetId="48">#REF!</definedName>
    <definedName name="Foctory" localSheetId="37">#REF!</definedName>
    <definedName name="Foctory" localSheetId="39">#REF!</definedName>
    <definedName name="Foctory" localSheetId="69">#REF!</definedName>
    <definedName name="Foctory">#REF!</definedName>
    <definedName name="hhind" localSheetId="11">[4]!hhind</definedName>
    <definedName name="hhind" localSheetId="12">[4]!hhind</definedName>
    <definedName name="hhind" localSheetId="14">[4]!hhind</definedName>
    <definedName name="hhind" localSheetId="13">[4]!hhind</definedName>
    <definedName name="hhind" localSheetId="15">[4]!hhind</definedName>
    <definedName name="hhind" localSheetId="16">[4]!hhind</definedName>
    <definedName name="hhind" localSheetId="19">[4]!hhind</definedName>
    <definedName name="hhind" localSheetId="22">[4]!hhind</definedName>
    <definedName name="hhind" localSheetId="42">[4]!hhind</definedName>
    <definedName name="hhind" localSheetId="43">[4]!hhind</definedName>
    <definedName name="hhind" localSheetId="45">[4]!hhind</definedName>
    <definedName name="hhind" localSheetId="44">[4]!hhind</definedName>
    <definedName name="hhind" localSheetId="47">[4]!hhind</definedName>
    <definedName name="hhind" localSheetId="49">[4]!hhind</definedName>
    <definedName name="hhind" localSheetId="50">[4]!hhind</definedName>
    <definedName name="hhind" localSheetId="10">[4]!hhind</definedName>
    <definedName name="hhind" localSheetId="37">[4]!hhind</definedName>
    <definedName name="hhind" localSheetId="39">[4]!hhind</definedName>
    <definedName name="hhind" localSheetId="69">[4]!hhind</definedName>
    <definedName name="hhind">[4]!hhind</definedName>
    <definedName name="HideDataBOQ" localSheetId="11">#REF!</definedName>
    <definedName name="HideDataBOQ" localSheetId="12">#REF!</definedName>
    <definedName name="HideDataBOQ" localSheetId="14">#REF!</definedName>
    <definedName name="HideDataBOQ" localSheetId="13">#REF!</definedName>
    <definedName name="HideDataBOQ" localSheetId="15">#REF!</definedName>
    <definedName name="HideDataBOQ" localSheetId="16">#REF!</definedName>
    <definedName name="HideDataBOQ" localSheetId="19">#REF!</definedName>
    <definedName name="HideDataBOQ" localSheetId="22">#REF!</definedName>
    <definedName name="HideDataBOQ" localSheetId="42">#REF!</definedName>
    <definedName name="HideDataBOQ" localSheetId="43">#REF!</definedName>
    <definedName name="HideDataBOQ" localSheetId="45">#REF!</definedName>
    <definedName name="HideDataBOQ" localSheetId="44">#REF!</definedName>
    <definedName name="HideDataBOQ" localSheetId="47">#REF!</definedName>
    <definedName name="HideDataBOQ" localSheetId="49">#REF!</definedName>
    <definedName name="HideDataBOQ" localSheetId="50">#REF!</definedName>
    <definedName name="HideDataBOQ" localSheetId="10">#REF!</definedName>
    <definedName name="HideDataBOQ" localSheetId="37">#REF!</definedName>
    <definedName name="HideDataBOQ" localSheetId="39">#REF!</definedName>
    <definedName name="HideDataBOQ" localSheetId="69">#REF!</definedName>
    <definedName name="HideDataBOQ">#REF!</definedName>
    <definedName name="High_lf" localSheetId="11">[1]DATA!#REF!</definedName>
    <definedName name="High_lf" localSheetId="12">[1]DATA!#REF!</definedName>
    <definedName name="High_lf" localSheetId="14">[1]DATA!#REF!</definedName>
    <definedName name="High_lf" localSheetId="13">[1]DATA!#REF!</definedName>
    <definedName name="High_lf" localSheetId="15">[1]DATA!#REF!</definedName>
    <definedName name="High_lf" localSheetId="16">[1]DATA!#REF!</definedName>
    <definedName name="High_lf" localSheetId="19">[1]DATA!#REF!</definedName>
    <definedName name="High_lf" localSheetId="22">[1]DATA!#REF!</definedName>
    <definedName name="High_lf" localSheetId="42">[1]DATA!#REF!</definedName>
    <definedName name="High_lf" localSheetId="43">[1]DATA!#REF!</definedName>
    <definedName name="High_lf" localSheetId="45">[1]DATA!#REF!</definedName>
    <definedName name="High_lf" localSheetId="44">[1]DATA!#REF!</definedName>
    <definedName name="High_lf" localSheetId="47">[1]DATA!#REF!</definedName>
    <definedName name="High_lf" localSheetId="49">[1]DATA!#REF!</definedName>
    <definedName name="High_lf" localSheetId="50">[1]DATA!#REF!</definedName>
    <definedName name="High_lf" localSheetId="10">[1]DATA!#REF!</definedName>
    <definedName name="High_lf" localSheetId="37">[1]DATA!#REF!</definedName>
    <definedName name="High_lf" localSheetId="39">[1]DATA!#REF!</definedName>
    <definedName name="High_lf" localSheetId="69">[1]DATA!#REF!</definedName>
    <definedName name="High_lf">[1]DATA!#REF!</definedName>
    <definedName name="i_watt" localSheetId="11">#REF!</definedName>
    <definedName name="i_watt" localSheetId="12">#REF!</definedName>
    <definedName name="i_watt" localSheetId="14">#REF!</definedName>
    <definedName name="i_watt" localSheetId="13">#REF!</definedName>
    <definedName name="i_watt" localSheetId="15">#REF!</definedName>
    <definedName name="i_watt" localSheetId="16">#REF!</definedName>
    <definedName name="i_watt" localSheetId="19">#REF!</definedName>
    <definedName name="i_watt" localSheetId="22">#REF!</definedName>
    <definedName name="i_watt" localSheetId="42">#REF!</definedName>
    <definedName name="i_watt" localSheetId="43">#REF!</definedName>
    <definedName name="i_watt" localSheetId="45">#REF!</definedName>
    <definedName name="i_watt" localSheetId="44">#REF!</definedName>
    <definedName name="i_watt" localSheetId="47">#REF!</definedName>
    <definedName name="i_watt" localSheetId="49">#REF!</definedName>
    <definedName name="i_watt" localSheetId="50">#REF!</definedName>
    <definedName name="i_watt" localSheetId="10">#REF!</definedName>
    <definedName name="i_watt" localSheetId="37">#REF!</definedName>
    <definedName name="i_watt" localSheetId="39">#REF!</definedName>
    <definedName name="i_watt" localSheetId="69">#REF!</definedName>
    <definedName name="i_watt">#REF!</definedName>
    <definedName name="inflat_1999">'[3]eirr-a (บท5)'!$G$12</definedName>
    <definedName name="inflat_2000">'[3]eirr-a (บท5)'!$G$13</definedName>
    <definedName name="inflat_eq">'[3]eirr-a (บท5)'!$G$11</definedName>
    <definedName name="L.F." localSheetId="11">[1]RE_DATA!#REF!</definedName>
    <definedName name="L.F." localSheetId="12">[1]RE_DATA!#REF!</definedName>
    <definedName name="L.F." localSheetId="14">[1]RE_DATA!#REF!</definedName>
    <definedName name="L.F." localSheetId="13">[1]RE_DATA!#REF!</definedName>
    <definedName name="L.F." localSheetId="15">[1]RE_DATA!#REF!</definedName>
    <definedName name="L.F." localSheetId="16">[1]RE_DATA!#REF!</definedName>
    <definedName name="L.F." localSheetId="19">[1]RE_DATA!#REF!</definedName>
    <definedName name="L.F." localSheetId="22">[1]RE_DATA!#REF!</definedName>
    <definedName name="L.F." localSheetId="42">[1]RE_DATA!#REF!</definedName>
    <definedName name="L.F." localSheetId="43">[1]RE_DATA!#REF!</definedName>
    <definedName name="L.F." localSheetId="45">[1]RE_DATA!#REF!</definedName>
    <definedName name="L.F." localSheetId="44">[1]RE_DATA!#REF!</definedName>
    <definedName name="L.F." localSheetId="47">[1]RE_DATA!#REF!</definedName>
    <definedName name="L.F." localSheetId="49">[1]RE_DATA!#REF!</definedName>
    <definedName name="L.F." localSheetId="50">[1]RE_DATA!#REF!</definedName>
    <definedName name="L.F." localSheetId="10">[1]RE_DATA!#REF!</definedName>
    <definedName name="L.F." localSheetId="37">[1]RE_DATA!#REF!</definedName>
    <definedName name="L.F." localSheetId="39">[1]RE_DATA!#REF!</definedName>
    <definedName name="L.F." localSheetId="69">[1]RE_DATA!#REF!</definedName>
    <definedName name="L.F.">[1]RE_DATA!#REF!</definedName>
    <definedName name="l_mainair" localSheetId="11">'[3]eirr-a (บท4)'!#REF!</definedName>
    <definedName name="l_mainair" localSheetId="12">'[3]eirr-a (บท4)'!#REF!</definedName>
    <definedName name="l_mainair" localSheetId="14">'[3]eirr-a (บท4)'!#REF!</definedName>
    <definedName name="l_mainair" localSheetId="13">'[3]eirr-a (บท4)'!#REF!</definedName>
    <definedName name="l_mainair" localSheetId="15">'[3]eirr-a (บท4)'!#REF!</definedName>
    <definedName name="l_mainair" localSheetId="16">'[3]eirr-a (บท4)'!#REF!</definedName>
    <definedName name="l_mainair" localSheetId="19">'[3]eirr-a (บท4)'!#REF!</definedName>
    <definedName name="l_mainair" localSheetId="22">'[3]eirr-a (บท4)'!#REF!</definedName>
    <definedName name="l_mainair" localSheetId="42">'[3]eirr-a (บท4)'!#REF!</definedName>
    <definedName name="l_mainair" localSheetId="43">'[3]eirr-a (บท4)'!#REF!</definedName>
    <definedName name="l_mainair" localSheetId="45">'[3]eirr-a (บท4)'!#REF!</definedName>
    <definedName name="l_mainair" localSheetId="44">'[3]eirr-a (บท4)'!#REF!</definedName>
    <definedName name="l_mainair" localSheetId="47">'[3]eirr-a (บท4)'!#REF!</definedName>
    <definedName name="l_mainair" localSheetId="49">'[3]eirr-a (บท4)'!#REF!</definedName>
    <definedName name="l_mainair" localSheetId="50">'[3]eirr-a (บท4)'!#REF!</definedName>
    <definedName name="l_mainair" localSheetId="10">'[3]eirr-a (บท4)'!#REF!</definedName>
    <definedName name="l_mainair" localSheetId="37">'[3]eirr-a (บท4)'!#REF!</definedName>
    <definedName name="l_mainair" localSheetId="39">'[3]eirr-a (บท4)'!#REF!</definedName>
    <definedName name="l_mainair" localSheetId="69">'[3]eirr-a (บท4)'!#REF!</definedName>
    <definedName name="l_mainair">'[3]eirr-a (บท4)'!#REF!</definedName>
    <definedName name="ListFBR" localSheetId="19">#REF!</definedName>
    <definedName name="ListFBR" localSheetId="22">#REF!</definedName>
    <definedName name="ListFBR" localSheetId="42">#REF!</definedName>
    <definedName name="ListFBR" localSheetId="43">#REF!</definedName>
    <definedName name="ListFBR" localSheetId="45">#REF!</definedName>
    <definedName name="ListFBR" localSheetId="44">#REF!</definedName>
    <definedName name="ListFBR" localSheetId="47">#REF!</definedName>
    <definedName name="ListFBR" localSheetId="49">#REF!</definedName>
    <definedName name="ListFBR" localSheetId="50">#REF!</definedName>
    <definedName name="ListFBR" localSheetId="68">#REF!</definedName>
    <definedName name="ListFBR" localSheetId="48">#REF!</definedName>
    <definedName name="ListFBR" localSheetId="37">#REF!</definedName>
    <definedName name="ListFBR" localSheetId="39">#REF!</definedName>
    <definedName name="ListFBR" localSheetId="69">#REF!</definedName>
    <definedName name="ListFBR">#REF!</definedName>
    <definedName name="maintain_air4" localSheetId="11">'[3]eirr-a (บท4)'!#REF!</definedName>
    <definedName name="maintain_air4" localSheetId="12">'[3]eirr-a (บท4)'!#REF!</definedName>
    <definedName name="maintain_air4" localSheetId="14">'[3]eirr-a (บท4)'!#REF!</definedName>
    <definedName name="maintain_air4" localSheetId="13">'[3]eirr-a (บท4)'!#REF!</definedName>
    <definedName name="maintain_air4" localSheetId="15">'[3]eirr-a (บท4)'!#REF!</definedName>
    <definedName name="maintain_air4" localSheetId="16">'[3]eirr-a (บท4)'!#REF!</definedName>
    <definedName name="maintain_air4" localSheetId="19">'[3]eirr-a (บท4)'!#REF!</definedName>
    <definedName name="maintain_air4" localSheetId="22">'[3]eirr-a (บท4)'!#REF!</definedName>
    <definedName name="maintain_air4" localSheetId="42">'[3]eirr-a (บท4)'!#REF!</definedName>
    <definedName name="maintain_air4" localSheetId="43">'[3]eirr-a (บท4)'!#REF!</definedName>
    <definedName name="maintain_air4" localSheetId="45">'[3]eirr-a (บท4)'!#REF!</definedName>
    <definedName name="maintain_air4" localSheetId="44">'[3]eirr-a (บท4)'!#REF!</definedName>
    <definedName name="maintain_air4" localSheetId="47">'[3]eirr-a (บท4)'!#REF!</definedName>
    <definedName name="maintain_air4" localSheetId="49">'[3]eirr-a (บท4)'!#REF!</definedName>
    <definedName name="maintain_air4" localSheetId="50">'[3]eirr-a (บท4)'!#REF!</definedName>
    <definedName name="maintain_air4" localSheetId="10">'[3]eirr-a (บท4)'!#REF!</definedName>
    <definedName name="maintain_air4" localSheetId="37">'[3]eirr-a (บท4)'!#REF!</definedName>
    <definedName name="maintain_air4" localSheetId="39">'[3]eirr-a (บท4)'!#REF!</definedName>
    <definedName name="maintain_air4" localSheetId="69">'[3]eirr-a (บท4)'!#REF!</definedName>
    <definedName name="maintain_air4">'[3]eirr-a (บท4)'!#REF!</definedName>
    <definedName name="ohind" localSheetId="11">[4]!ohind</definedName>
    <definedName name="ohind" localSheetId="12">[4]!ohind</definedName>
    <definedName name="ohind" localSheetId="14">[4]!ohind</definedName>
    <definedName name="ohind" localSheetId="13">[4]!ohind</definedName>
    <definedName name="ohind" localSheetId="15">[4]!ohind</definedName>
    <definedName name="ohind" localSheetId="16">[4]!ohind</definedName>
    <definedName name="ohind" localSheetId="19">[4]!ohind</definedName>
    <definedName name="ohind" localSheetId="22">[4]!ohind</definedName>
    <definedName name="ohind" localSheetId="42">[4]!ohind</definedName>
    <definedName name="ohind" localSheetId="43">[4]!ohind</definedName>
    <definedName name="ohind" localSheetId="45">[4]!ohind</definedName>
    <definedName name="ohind" localSheetId="44">[4]!ohind</definedName>
    <definedName name="ohind" localSheetId="47">[4]!ohind</definedName>
    <definedName name="ohind" localSheetId="49">[4]!ohind</definedName>
    <definedName name="ohind" localSheetId="50">[4]!ohind</definedName>
    <definedName name="ohind" localSheetId="10">[4]!ohind</definedName>
    <definedName name="ohind" localSheetId="37">[4]!ohind</definedName>
    <definedName name="ohind" localSheetId="39">[4]!ohind</definedName>
    <definedName name="ohind" localSheetId="69">[4]!ohind</definedName>
    <definedName name="ohind">[4]!ohind</definedName>
    <definedName name="Peak" localSheetId="11">[1]RE_DATA!#REF!</definedName>
    <definedName name="Peak" localSheetId="12">[1]RE_DATA!#REF!</definedName>
    <definedName name="Peak" localSheetId="14">[1]RE_DATA!#REF!</definedName>
    <definedName name="Peak" localSheetId="13">[1]RE_DATA!#REF!</definedName>
    <definedName name="Peak" localSheetId="15">[1]RE_DATA!#REF!</definedName>
    <definedName name="Peak" localSheetId="16">[1]RE_DATA!#REF!</definedName>
    <definedName name="Peak" localSheetId="19">[1]RE_DATA!#REF!</definedName>
    <definedName name="Peak" localSheetId="22">[1]RE_DATA!#REF!</definedName>
    <definedName name="Peak" localSheetId="42">[1]RE_DATA!#REF!</definedName>
    <definedName name="Peak" localSheetId="43">[1]RE_DATA!#REF!</definedName>
    <definedName name="Peak" localSheetId="45">[1]RE_DATA!#REF!</definedName>
    <definedName name="Peak" localSheetId="44">[1]RE_DATA!#REF!</definedName>
    <definedName name="Peak" localSheetId="47">[1]RE_DATA!#REF!</definedName>
    <definedName name="Peak" localSheetId="49">[1]RE_DATA!#REF!</definedName>
    <definedName name="Peak" localSheetId="50">[1]RE_DATA!#REF!</definedName>
    <definedName name="Peak" localSheetId="10">[1]RE_DATA!#REF!</definedName>
    <definedName name="Peak" localSheetId="37">[1]RE_DATA!#REF!</definedName>
    <definedName name="Peak" localSheetId="39">[1]RE_DATA!#REF!</definedName>
    <definedName name="Peak" localSheetId="69">[1]RE_DATA!#REF!</definedName>
    <definedName name="Peak">[1]RE_DATA!#REF!</definedName>
    <definedName name="_xlnm.Print_Area" localSheetId="55">' ข้อมูลการใช้ไฟฟ้า '!$A$1:$I$53</definedName>
    <definedName name="_xlnm.Print_Area" localSheetId="11">'4.1.1 รายละเอียดการใช้อาคาร_62'!$A$1:$L$157</definedName>
    <definedName name="_xlnm.Print_Area" localSheetId="14">'4.1.2การใช้ไฟฟ้า_62'!$A$1:$L$29</definedName>
    <definedName name="_xlnm.Print_Area" localSheetId="15">'4.1.3การใช้เชื้อเพลิง_62'!$A$1:$Q$25</definedName>
    <definedName name="_xlnm.Print_Area" localSheetId="16">'4.1.4เชื้อเพลิงผลิตไฟฟ้า_62'!$A$1:$J$23</definedName>
    <definedName name="_xlnm.Print_Area" localSheetId="17">'4.1.5สัดส่วนการใช้ไฟฟ้า_62'!$A$1:$E$12</definedName>
    <definedName name="_xlnm.Print_Area" localSheetId="18">'4.1.6สัดส่วนเชื้อเพลิง_62'!$A$1:$N$14</definedName>
    <definedName name="_xlnm.Print_Area" localSheetId="19">'4.2.1 SEC(พื้นที่)_62'!$A$1:$J$25</definedName>
    <definedName name="_xlnm.Print_Area" localSheetId="21">'4.3ประเมินระดับเครื่องจักร'!$A$1:$R$17</definedName>
    <definedName name="_xlnm.Print_Area" localSheetId="40">'6.2ผลการติดตามแผนฝีกอบรม '!$A$1:$H$73</definedName>
    <definedName name="_xlnm.Print_Area" localSheetId="42">'6.3.1 ข้อมูลการใช้อาคาร_63'!$A$1:$M$154</definedName>
    <definedName name="_xlnm.Print_Area" localSheetId="45">'6.3.3การใช้เชื้อเพลิง_63'!$A$1:$Q$24</definedName>
    <definedName name="_xlnm.Print_Area" localSheetId="44">'6.3.3ปริมาณการใช้ไฟฟ้า_63 '!$A$1:$L$29</definedName>
    <definedName name="_xlnm.Print_Area" localSheetId="47">'6.3.4เชื้อเพลิงผลิตไฟฟ้า_63'!$A$1:$J$23</definedName>
    <definedName name="_xlnm.Print_Area" localSheetId="49">'6.3.5สัดส่วนการใช้ไฟฟ้า_63'!$A$1:$E$12</definedName>
    <definedName name="_xlnm.Print_Area" localSheetId="50">'6.3.6สัดส่วนเชื้อเพลิง_63'!$A$1:$N$14</definedName>
    <definedName name="_xlnm.Print_Area" localSheetId="53">'SEC (ทุกกรณี)'!$A$1:$R$25</definedName>
    <definedName name="_xlnm.Print_Area" localSheetId="46">กราฟพลังงาน62_63!$A$1:$M$32</definedName>
    <definedName name="_xlnm.Print_Area" localSheetId="48">กราฟพลังงานผลิตไฟฟ้า!$A$1:$J$15</definedName>
    <definedName name="_xlnm.Print_Area" localSheetId="23">ข้อมูลไฟฟ้าเครื่องจักร!$A$1:$O$167</definedName>
    <definedName name="_xlnm.Print_Area" localSheetId="7">ขั้นตอน2!$A$1:$G$23</definedName>
    <definedName name="_xlnm.Print_Area" localSheetId="73">คณะผู้จัดทำ!$A$1:$I$20</definedName>
    <definedName name="_xlnm.Print_Area" localSheetId="0">'ปก '!$A$1:$K$35</definedName>
    <definedName name="_xlnm.Print_Area" localSheetId="20">เปรียบเทียบข้อมูลอาคาร!$A$1:$D$16</definedName>
    <definedName name="_xlnm.Print_Area" localSheetId="35">'ผลการตรวจสอบ-วิเคราะห์ไฟฟ้า1'!$A$1:$L$97</definedName>
    <definedName name="_xlnm.Print_Area" localSheetId="41">ผลการติดตามแผนกิจกรรม!$A$1:$G$29</definedName>
    <definedName name="_xlnm.Print_Area" localSheetId="59">'ผลตรวจประเมิน-1'!$A$1:$G$23</definedName>
    <definedName name="_xlnm.Print_Area" localSheetId="34">ผลมาตรการปี_62!$A$1:$I$20</definedName>
    <definedName name="_xlnm.Print_Area" localSheetId="67">'ภาคผนวก ก.'!$A$1:$G$18</definedName>
    <definedName name="_xlnm.Print_Area" localSheetId="36">'ภาพ+คำนวณผลไฟฟ้า 1'!$A$1:$H$55</definedName>
    <definedName name="_xlnm.Print_Area" localSheetId="37">'ภาพ+คำนวณผลไฟฟ้า 2'!$A$1:$H$56</definedName>
    <definedName name="_xlnm.Print_Area" localSheetId="29">'มาตรการไฟฟ้า '!$A$2:$L$446</definedName>
    <definedName name="_xlnm.Print_Area" localSheetId="69">'มาตรการไฟฟ้า (แผน 3 ปี)'!$A$2:$L$182</definedName>
    <definedName name="_xlnm.Print_Area" localSheetId="2">สารบัญ!$A$1:$J$19</definedName>
    <definedName name="_xlnm.Print_Titles" localSheetId="11">'4.1.1 รายละเอียดการใช้อาคาร_62'!$6:$8</definedName>
    <definedName name="_xlnm.Print_Titles" localSheetId="13">'4.1.2ข้อมูลหม้อแปลง'!$3:$4</definedName>
    <definedName name="_xlnm.Print_Titles" localSheetId="42">'6.3.1 ข้อมูลการใช้อาคาร_63'!$6:$8</definedName>
    <definedName name="_xlnm.Print_Titles" localSheetId="23">ข้อมูลไฟฟ้าเครื่องจักร!$3:$5</definedName>
    <definedName name="_xlnm.Print_Titles" localSheetId="33">'ขั้นตอนที่ 6'!$10:$10</definedName>
    <definedName name="_xlnm.Print_Titles" localSheetId="41">ผลการติดตามแผนกิจกรรม!$4:$4</definedName>
    <definedName name="_xlnm.Print_Titles" localSheetId="60">'ผลตรวจประเมิน-2'!$3:$5</definedName>
    <definedName name="qac">[5]EE!$A$2</definedName>
    <definedName name="save" localSheetId="11">#REF!</definedName>
    <definedName name="save" localSheetId="12">#REF!</definedName>
    <definedName name="save" localSheetId="14">#REF!</definedName>
    <definedName name="save" localSheetId="13">#REF!</definedName>
    <definedName name="save" localSheetId="15">#REF!</definedName>
    <definedName name="save" localSheetId="16">#REF!</definedName>
    <definedName name="save" localSheetId="19">#REF!</definedName>
    <definedName name="save" localSheetId="22">#REF!</definedName>
    <definedName name="save" localSheetId="42">#REF!</definedName>
    <definedName name="save" localSheetId="43">#REF!</definedName>
    <definedName name="save" localSheetId="45">#REF!</definedName>
    <definedName name="save" localSheetId="44">#REF!</definedName>
    <definedName name="save" localSheetId="47">#REF!</definedName>
    <definedName name="save" localSheetId="49">#REF!</definedName>
    <definedName name="save" localSheetId="50">#REF!</definedName>
    <definedName name="save" localSheetId="10">#REF!</definedName>
    <definedName name="save" localSheetId="37">#REF!</definedName>
    <definedName name="save" localSheetId="39">#REF!</definedName>
    <definedName name="save" localSheetId="69">#REF!</definedName>
    <definedName name="save">#REF!</definedName>
    <definedName name="sdsd" localSheetId="19">#REF!</definedName>
    <definedName name="sdsd" localSheetId="22">#REF!</definedName>
    <definedName name="sdsd" localSheetId="42">#REF!</definedName>
    <definedName name="sdsd" localSheetId="43">#REF!</definedName>
    <definedName name="sdsd" localSheetId="45">#REF!</definedName>
    <definedName name="sdsd" localSheetId="44">#REF!</definedName>
    <definedName name="sdsd" localSheetId="47">#REF!</definedName>
    <definedName name="sdsd" localSheetId="49">#REF!</definedName>
    <definedName name="sdsd" localSheetId="50">#REF!</definedName>
    <definedName name="sdsd" localSheetId="68">#REF!</definedName>
    <definedName name="sdsd" localSheetId="48">#REF!</definedName>
    <definedName name="sdsd" localSheetId="37">#REF!</definedName>
    <definedName name="sdsd" localSheetId="39">#REF!</definedName>
    <definedName name="sdsd" localSheetId="69">#REF!</definedName>
    <definedName name="sdsd">#REF!</definedName>
    <definedName name="ss">[6]fas!$B$2:$B$167</definedName>
    <definedName name="tbl_Factory" localSheetId="19">#REF!</definedName>
    <definedName name="tbl_Factory" localSheetId="22">#REF!</definedName>
    <definedName name="tbl_Factory" localSheetId="42">#REF!</definedName>
    <definedName name="tbl_Factory" localSheetId="43">#REF!</definedName>
    <definedName name="tbl_Factory" localSheetId="45">#REF!</definedName>
    <definedName name="tbl_Factory" localSheetId="44">#REF!</definedName>
    <definedName name="tbl_Factory" localSheetId="47">#REF!</definedName>
    <definedName name="tbl_Factory" localSheetId="49">#REF!</definedName>
    <definedName name="tbl_Factory" localSheetId="50">#REF!</definedName>
    <definedName name="tbl_Factory" localSheetId="68">#REF!</definedName>
    <definedName name="tbl_Factory" localSheetId="48">#REF!</definedName>
    <definedName name="tbl_Factory" localSheetId="37">#REF!</definedName>
    <definedName name="tbl_Factory" localSheetId="39">#REF!</definedName>
    <definedName name="tbl_Factory" localSheetId="69">#REF!</definedName>
    <definedName name="tbl_Factory">#REF!</definedName>
    <definedName name="tbl_FactoryResult" localSheetId="19">#REF!</definedName>
    <definedName name="tbl_FactoryResult" localSheetId="22">#REF!</definedName>
    <definedName name="tbl_FactoryResult" localSheetId="42">#REF!</definedName>
    <definedName name="tbl_FactoryResult" localSheetId="43">#REF!</definedName>
    <definedName name="tbl_FactoryResult" localSheetId="45">#REF!</definedName>
    <definedName name="tbl_FactoryResult" localSheetId="44">#REF!</definedName>
    <definedName name="tbl_FactoryResult" localSheetId="47">#REF!</definedName>
    <definedName name="tbl_FactoryResult" localSheetId="49">#REF!</definedName>
    <definedName name="tbl_FactoryResult" localSheetId="50">#REF!</definedName>
    <definedName name="tbl_FactoryResult" localSheetId="68">#REF!</definedName>
    <definedName name="tbl_FactoryResult" localSheetId="48">#REF!</definedName>
    <definedName name="tbl_FactoryResult" localSheetId="37">#REF!</definedName>
    <definedName name="tbl_FactoryResult" localSheetId="39">#REF!</definedName>
    <definedName name="tbl_FactoryResult" localSheetId="69">#REF!</definedName>
    <definedName name="tbl_FactoryResult">#REF!</definedName>
    <definedName name="unit">'[3]eirr-a (บท5)'!$G$9</definedName>
    <definedName name="vg" localSheetId="11">#REF!</definedName>
    <definedName name="vg" localSheetId="12">#REF!</definedName>
    <definedName name="vg" localSheetId="14">#REF!</definedName>
    <definedName name="vg" localSheetId="13">#REF!</definedName>
    <definedName name="vg" localSheetId="15">#REF!</definedName>
    <definedName name="vg" localSheetId="16">#REF!</definedName>
    <definedName name="vg" localSheetId="19">#REF!</definedName>
    <definedName name="vg" localSheetId="22">#REF!</definedName>
    <definedName name="vg" localSheetId="42">#REF!</definedName>
    <definedName name="vg" localSheetId="43">#REF!</definedName>
    <definedName name="vg" localSheetId="45">#REF!</definedName>
    <definedName name="vg" localSheetId="44">#REF!</definedName>
    <definedName name="vg" localSheetId="47">#REF!</definedName>
    <definedName name="vg" localSheetId="49">#REF!</definedName>
    <definedName name="vg" localSheetId="50">#REF!</definedName>
    <definedName name="vg" localSheetId="10">#REF!</definedName>
    <definedName name="vg" localSheetId="37">#REF!</definedName>
    <definedName name="vg" localSheetId="39">#REF!</definedName>
    <definedName name="vg" localSheetId="69">#REF!</definedName>
    <definedName name="vg">#REF!</definedName>
    <definedName name="vg0" localSheetId="11">#REF!</definedName>
    <definedName name="vg0" localSheetId="12">#REF!</definedName>
    <definedName name="vg0" localSheetId="14">#REF!</definedName>
    <definedName name="vg0" localSheetId="13">#REF!</definedName>
    <definedName name="vg0" localSheetId="15">#REF!</definedName>
    <definedName name="vg0" localSheetId="16">#REF!</definedName>
    <definedName name="vg0" localSheetId="19">#REF!</definedName>
    <definedName name="vg0" localSheetId="22">#REF!</definedName>
    <definedName name="vg0" localSheetId="42">#REF!</definedName>
    <definedName name="vg0" localSheetId="43">#REF!</definedName>
    <definedName name="vg0" localSheetId="45">#REF!</definedName>
    <definedName name="vg0" localSheetId="44">#REF!</definedName>
    <definedName name="vg0" localSheetId="47">#REF!</definedName>
    <definedName name="vg0" localSheetId="49">#REF!</definedName>
    <definedName name="vg0" localSheetId="50">#REF!</definedName>
    <definedName name="vg0" localSheetId="10">#REF!</definedName>
    <definedName name="vg0" localSheetId="37">#REF!</definedName>
    <definedName name="vg0" localSheetId="39">#REF!</definedName>
    <definedName name="vg0" localSheetId="69">#REF!</definedName>
    <definedName name="vg0">#REF!</definedName>
    <definedName name="wrn.sheet2." localSheetId="18" hidden="1">{#N/A,#N/A,FALSE,"Sheet2"}</definedName>
    <definedName name="wrn.sheet2." localSheetId="50" hidden="1">{#N/A,#N/A,FALSE,"Sheet2"}</definedName>
    <definedName name="wrn.sheet2." localSheetId="68" hidden="1">{#N/A,#N/A,FALSE,"Sheet2"}</definedName>
    <definedName name="wrn.sheet2." localSheetId="48" hidden="1">{#N/A,#N/A,FALSE,"Sheet2"}</definedName>
    <definedName name="wrn.sheet2." localSheetId="20" hidden="1">{#N/A,#N/A,FALSE,"Sheet2"}</definedName>
    <definedName name="wrn.sheet2." hidden="1">{#N/A,#N/A,FALSE,"Sheet2"}</definedName>
    <definedName name="xxx10" localSheetId="11">[7]RE_DATA!#REF!</definedName>
    <definedName name="xxx10" localSheetId="12">[7]RE_DATA!#REF!</definedName>
    <definedName name="xxx10" localSheetId="14">[7]RE_DATA!#REF!</definedName>
    <definedName name="xxx10" localSheetId="13">[7]RE_DATA!#REF!</definedName>
    <definedName name="xxx10" localSheetId="15">[7]RE_DATA!#REF!</definedName>
    <definedName name="xxx10" localSheetId="16">[7]RE_DATA!#REF!</definedName>
    <definedName name="xxx10" localSheetId="19">[7]RE_DATA!#REF!</definedName>
    <definedName name="xxx10" localSheetId="22">[7]RE_DATA!#REF!</definedName>
    <definedName name="xxx10" localSheetId="42">[7]RE_DATA!#REF!</definedName>
    <definedName name="xxx10" localSheetId="43">[7]RE_DATA!#REF!</definedName>
    <definedName name="xxx10" localSheetId="45">[7]RE_DATA!#REF!</definedName>
    <definedName name="xxx10" localSheetId="44">[7]RE_DATA!#REF!</definedName>
    <definedName name="xxx10" localSheetId="47">[7]RE_DATA!#REF!</definedName>
    <definedName name="xxx10" localSheetId="49">[7]RE_DATA!#REF!</definedName>
    <definedName name="xxx10" localSheetId="50">[7]RE_DATA!#REF!</definedName>
    <definedName name="xxx10" localSheetId="10">[7]RE_DATA!#REF!</definedName>
    <definedName name="xxx10" localSheetId="37">[7]RE_DATA!#REF!</definedName>
    <definedName name="xxx10" localSheetId="39">[7]RE_DATA!#REF!</definedName>
    <definedName name="xxx10" localSheetId="69">[7]RE_DATA!#REF!</definedName>
    <definedName name="xxx10">[7]RE_DATA!#REF!</definedName>
    <definedName name="xxx14" localSheetId="11">[7]RE_DATA!#REF!</definedName>
    <definedName name="xxx14" localSheetId="12">[7]RE_DATA!#REF!</definedName>
    <definedName name="xxx14" localSheetId="14">[7]RE_DATA!#REF!</definedName>
    <definedName name="xxx14" localSheetId="13">[7]RE_DATA!#REF!</definedName>
    <definedName name="xxx14" localSheetId="15">[7]RE_DATA!#REF!</definedName>
    <definedName name="xxx14" localSheetId="16">[7]RE_DATA!#REF!</definedName>
    <definedName name="xxx14" localSheetId="19">[7]RE_DATA!#REF!</definedName>
    <definedName name="xxx14" localSheetId="22">[7]RE_DATA!#REF!</definedName>
    <definedName name="xxx14" localSheetId="42">[7]RE_DATA!#REF!</definedName>
    <definedName name="xxx14" localSheetId="43">[7]RE_DATA!#REF!</definedName>
    <definedName name="xxx14" localSheetId="45">[7]RE_DATA!#REF!</definedName>
    <definedName name="xxx14" localSheetId="44">[7]RE_DATA!#REF!</definedName>
    <definedName name="xxx14" localSheetId="47">[7]RE_DATA!#REF!</definedName>
    <definedName name="xxx14" localSheetId="49">[7]RE_DATA!#REF!</definedName>
    <definedName name="xxx14" localSheetId="50">[7]RE_DATA!#REF!</definedName>
    <definedName name="xxx14" localSheetId="10">[7]RE_DATA!#REF!</definedName>
    <definedName name="xxx14" localSheetId="37">[7]RE_DATA!#REF!</definedName>
    <definedName name="xxx14" localSheetId="39">[7]RE_DATA!#REF!</definedName>
    <definedName name="xxx14" localSheetId="69">[7]RE_DATA!#REF!</definedName>
    <definedName name="xxx14">[7]RE_DATA!#REF!</definedName>
    <definedName name="xxx6" localSheetId="11">[7]DATA!#REF!</definedName>
    <definedName name="xxx6" localSheetId="12">[7]DATA!#REF!</definedName>
    <definedName name="xxx6" localSheetId="14">[7]DATA!#REF!</definedName>
    <definedName name="xxx6" localSheetId="13">[7]DATA!#REF!</definedName>
    <definedName name="xxx6" localSheetId="15">[7]DATA!#REF!</definedName>
    <definedName name="xxx6" localSheetId="16">[7]DATA!#REF!</definedName>
    <definedName name="xxx6" localSheetId="19">[7]DATA!#REF!</definedName>
    <definedName name="xxx6" localSheetId="22">[7]DATA!#REF!</definedName>
    <definedName name="xxx6" localSheetId="42">[7]DATA!#REF!</definedName>
    <definedName name="xxx6" localSheetId="43">[7]DATA!#REF!</definedName>
    <definedName name="xxx6" localSheetId="45">[7]DATA!#REF!</definedName>
    <definedName name="xxx6" localSheetId="44">[7]DATA!#REF!</definedName>
    <definedName name="xxx6" localSheetId="47">[7]DATA!#REF!</definedName>
    <definedName name="xxx6" localSheetId="49">[7]DATA!#REF!</definedName>
    <definedName name="xxx6" localSheetId="50">[7]DATA!#REF!</definedName>
    <definedName name="xxx6" localSheetId="10">[7]DATA!#REF!</definedName>
    <definedName name="xxx6" localSheetId="37">[7]DATA!#REF!</definedName>
    <definedName name="xxx6" localSheetId="39">[7]DATA!#REF!</definedName>
    <definedName name="xxx6" localSheetId="69">[7]DATA!#REF!</definedName>
    <definedName name="xxx6">[7]DATA!#REF!</definedName>
    <definedName name="ค่าความร้อน" localSheetId="19">#REF!</definedName>
    <definedName name="ค่าความร้อน" localSheetId="22">#REF!</definedName>
    <definedName name="ค่าความร้อน" localSheetId="42">#REF!</definedName>
    <definedName name="ค่าความร้อน" localSheetId="43">#REF!</definedName>
    <definedName name="ค่าความร้อน" localSheetId="45">#REF!</definedName>
    <definedName name="ค่าความร้อน" localSheetId="44">#REF!</definedName>
    <definedName name="ค่าความร้อน" localSheetId="47">#REF!</definedName>
    <definedName name="ค่าความร้อน" localSheetId="49">#REF!</definedName>
    <definedName name="ค่าความร้อน" localSheetId="50">#REF!</definedName>
    <definedName name="ค่าความร้อน" localSheetId="68">#REF!</definedName>
    <definedName name="ค่าความร้อน" localSheetId="48">#REF!</definedName>
    <definedName name="ค่าความร้อน" localSheetId="37">#REF!</definedName>
    <definedName name="ค่าความร้อน" localSheetId="39">#REF!</definedName>
    <definedName name="ค่าความร้อน" localSheetId="69">#REF!</definedName>
    <definedName name="ค่าความร้อน">#REF!</definedName>
    <definedName name="เชื้อเพลิง" localSheetId="19">#REF!</definedName>
    <definedName name="เชื้อเพลิง" localSheetId="22">#REF!</definedName>
    <definedName name="เชื้อเพลิง" localSheetId="42">#REF!</definedName>
    <definedName name="เชื้อเพลิง" localSheetId="43">#REF!</definedName>
    <definedName name="เชื้อเพลิง" localSheetId="45">#REF!</definedName>
    <definedName name="เชื้อเพลิง" localSheetId="44">#REF!</definedName>
    <definedName name="เชื้อเพลิง" localSheetId="47">#REF!</definedName>
    <definedName name="เชื้อเพลิง" localSheetId="49">#REF!</definedName>
    <definedName name="เชื้อเพลิง" localSheetId="50">#REF!</definedName>
    <definedName name="เชื้อเพลิง" localSheetId="68">#REF!</definedName>
    <definedName name="เชื้อเพลิง" localSheetId="48">#REF!</definedName>
    <definedName name="เชื้อเพลิง" localSheetId="37">#REF!</definedName>
    <definedName name="เชื้อเพลิง" localSheetId="39">#REF!</definedName>
    <definedName name="เชื้อเพลิง" localSheetId="69">#REF!</definedName>
    <definedName name="เชื้อเพลิง">#REF!</definedName>
    <definedName name="ดฟแ2">[5]EE!$A$2</definedName>
    <definedName name="ตาราง_การจัดทำรายงาน_Feedback_Report_รอบ_ปี_51_53_หน้าที่ของผู้ที่เกี่ยวข้อง" localSheetId="19">#REF!</definedName>
    <definedName name="ตาราง_การจัดทำรายงาน_Feedback_Report_รอบ_ปี_51_53_หน้าที่ของผู้ที่เกี่ยวข้อง" localSheetId="22">#REF!</definedName>
    <definedName name="ตาราง_การจัดทำรายงาน_Feedback_Report_รอบ_ปี_51_53_หน้าที่ของผู้ที่เกี่ยวข้อง" localSheetId="42">#REF!</definedName>
    <definedName name="ตาราง_การจัดทำรายงาน_Feedback_Report_รอบ_ปี_51_53_หน้าที่ของผู้ที่เกี่ยวข้อง" localSheetId="43">#REF!</definedName>
    <definedName name="ตาราง_การจัดทำรายงาน_Feedback_Report_รอบ_ปี_51_53_หน้าที่ของผู้ที่เกี่ยวข้อง" localSheetId="45">#REF!</definedName>
    <definedName name="ตาราง_การจัดทำรายงาน_Feedback_Report_รอบ_ปี_51_53_หน้าที่ของผู้ที่เกี่ยวข้อง" localSheetId="44">#REF!</definedName>
    <definedName name="ตาราง_การจัดทำรายงาน_Feedback_Report_รอบ_ปี_51_53_หน้าที่ของผู้ที่เกี่ยวข้อง" localSheetId="47">#REF!</definedName>
    <definedName name="ตาราง_การจัดทำรายงาน_Feedback_Report_รอบ_ปี_51_53_หน้าที่ของผู้ที่เกี่ยวข้อง" localSheetId="49">#REF!</definedName>
    <definedName name="ตาราง_การจัดทำรายงาน_Feedback_Report_รอบ_ปี_51_53_หน้าที่ของผู้ที่เกี่ยวข้อง" localSheetId="50">#REF!</definedName>
    <definedName name="ตาราง_การจัดทำรายงาน_Feedback_Report_รอบ_ปี_51_53_หน้าที่ของผู้ที่เกี่ยวข้อง" localSheetId="68">#REF!</definedName>
    <definedName name="ตาราง_การจัดทำรายงาน_Feedback_Report_รอบ_ปี_51_53_หน้าที่ของผู้ที่เกี่ยวข้อง" localSheetId="48">#REF!</definedName>
    <definedName name="ตาราง_การจัดทำรายงาน_Feedback_Report_รอบ_ปี_51_53_หน้าที่ของผู้ที่เกี่ยวข้อง" localSheetId="37">#REF!</definedName>
    <definedName name="ตาราง_การจัดทำรายงาน_Feedback_Report_รอบ_ปี_51_53_หน้าที่ของผู้ที่เกี่ยวข้อง" localSheetId="39">#REF!</definedName>
    <definedName name="ตาราง_การจัดทำรายงาน_Feedback_Report_รอบ_ปี_51_53_หน้าที่ของผู้ที่เกี่ยวข้อง" localSheetId="69">#REF!</definedName>
    <definedName name="ตาราง_การจัดทำรายงาน_Feedback_Report_รอบ_ปี_51_53_หน้าที่ของผู้ที่เกี่ยวข้อง">#REF!</definedName>
    <definedName name="ฟ1330" localSheetId="11">#REF!</definedName>
    <definedName name="ฟ1330" localSheetId="12">#REF!</definedName>
    <definedName name="ฟ1330" localSheetId="14">#REF!</definedName>
    <definedName name="ฟ1330" localSheetId="13">#REF!</definedName>
    <definedName name="ฟ1330" localSheetId="15">#REF!</definedName>
    <definedName name="ฟ1330" localSheetId="16">#REF!</definedName>
    <definedName name="ฟ1330" localSheetId="19">#REF!</definedName>
    <definedName name="ฟ1330" localSheetId="22">#REF!</definedName>
    <definedName name="ฟ1330" localSheetId="42">#REF!</definedName>
    <definedName name="ฟ1330" localSheetId="43">#REF!</definedName>
    <definedName name="ฟ1330" localSheetId="45">#REF!</definedName>
    <definedName name="ฟ1330" localSheetId="44">#REF!</definedName>
    <definedName name="ฟ1330" localSheetId="47">#REF!</definedName>
    <definedName name="ฟ1330" localSheetId="49">#REF!</definedName>
    <definedName name="ฟ1330" localSheetId="50">#REF!</definedName>
    <definedName name="ฟ1330" localSheetId="10">#REF!</definedName>
    <definedName name="ฟ1330" localSheetId="37">#REF!</definedName>
    <definedName name="ฟ1330" localSheetId="39">#REF!</definedName>
    <definedName name="ฟ1330" localSheetId="69">#REF!</definedName>
    <definedName name="ฟ1330">#REF!</definedName>
    <definedName name="ฟ1492" localSheetId="11">#REF!</definedName>
    <definedName name="ฟ1492" localSheetId="12">#REF!</definedName>
    <definedName name="ฟ1492" localSheetId="14">#REF!</definedName>
    <definedName name="ฟ1492" localSheetId="13">#REF!</definedName>
    <definedName name="ฟ1492" localSheetId="15">#REF!</definedName>
    <definedName name="ฟ1492" localSheetId="16">#REF!</definedName>
    <definedName name="ฟ1492" localSheetId="19">#REF!</definedName>
    <definedName name="ฟ1492" localSheetId="22">#REF!</definedName>
    <definedName name="ฟ1492" localSheetId="42">#REF!</definedName>
    <definedName name="ฟ1492" localSheetId="43">#REF!</definedName>
    <definedName name="ฟ1492" localSheetId="45">#REF!</definedName>
    <definedName name="ฟ1492" localSheetId="44">#REF!</definedName>
    <definedName name="ฟ1492" localSheetId="47">#REF!</definedName>
    <definedName name="ฟ1492" localSheetId="49">#REF!</definedName>
    <definedName name="ฟ1492" localSheetId="50">#REF!</definedName>
    <definedName name="ฟ1492" localSheetId="10">#REF!</definedName>
    <definedName name="ฟ1492" localSheetId="37">#REF!</definedName>
    <definedName name="ฟ1492" localSheetId="39">#REF!</definedName>
    <definedName name="ฟ1492" localSheetId="69">#REF!</definedName>
    <definedName name="ฟ1492">#REF!</definedName>
    <definedName name="ฟ2327" localSheetId="11">#REF!</definedName>
    <definedName name="ฟ2327" localSheetId="12">#REF!</definedName>
    <definedName name="ฟ2327" localSheetId="14">#REF!</definedName>
    <definedName name="ฟ2327" localSheetId="13">#REF!</definedName>
    <definedName name="ฟ2327" localSheetId="15">#REF!</definedName>
    <definedName name="ฟ2327" localSheetId="16">#REF!</definedName>
    <definedName name="ฟ2327" localSheetId="19">#REF!</definedName>
    <definedName name="ฟ2327" localSheetId="22">#REF!</definedName>
    <definedName name="ฟ2327" localSheetId="42">#REF!</definedName>
    <definedName name="ฟ2327" localSheetId="43">#REF!</definedName>
    <definedName name="ฟ2327" localSheetId="45">#REF!</definedName>
    <definedName name="ฟ2327" localSheetId="44">#REF!</definedName>
    <definedName name="ฟ2327" localSheetId="47">#REF!</definedName>
    <definedName name="ฟ2327" localSheetId="49">#REF!</definedName>
    <definedName name="ฟ2327" localSheetId="50">#REF!</definedName>
    <definedName name="ฟ2327" localSheetId="10">#REF!</definedName>
    <definedName name="ฟ2327" localSheetId="37">#REF!</definedName>
    <definedName name="ฟ2327" localSheetId="39">#REF!</definedName>
    <definedName name="ฟ2327" localSheetId="69">#REF!</definedName>
    <definedName name="ฟ2327">#REF!</definedName>
    <definedName name="ฟ856" localSheetId="11">#REF!</definedName>
    <definedName name="ฟ856" localSheetId="12">#REF!</definedName>
    <definedName name="ฟ856" localSheetId="14">#REF!</definedName>
    <definedName name="ฟ856" localSheetId="13">#REF!</definedName>
    <definedName name="ฟ856" localSheetId="15">#REF!</definedName>
    <definedName name="ฟ856" localSheetId="16">#REF!</definedName>
    <definedName name="ฟ856" localSheetId="19">#REF!</definedName>
    <definedName name="ฟ856" localSheetId="22">#REF!</definedName>
    <definedName name="ฟ856" localSheetId="42">#REF!</definedName>
    <definedName name="ฟ856" localSheetId="43">#REF!</definedName>
    <definedName name="ฟ856" localSheetId="45">#REF!</definedName>
    <definedName name="ฟ856" localSheetId="44">#REF!</definedName>
    <definedName name="ฟ856" localSheetId="47">#REF!</definedName>
    <definedName name="ฟ856" localSheetId="49">#REF!</definedName>
    <definedName name="ฟ856" localSheetId="50">#REF!</definedName>
    <definedName name="ฟ856" localSheetId="10">#REF!</definedName>
    <definedName name="ฟ856" localSheetId="37">#REF!</definedName>
    <definedName name="ฟ856" localSheetId="39">#REF!</definedName>
    <definedName name="ฟ856" localSheetId="69">#REF!</definedName>
    <definedName name="ฟ856">#REF!</definedName>
    <definedName name="ฟ897" localSheetId="11">#REF!</definedName>
    <definedName name="ฟ897" localSheetId="12">#REF!</definedName>
    <definedName name="ฟ897" localSheetId="14">#REF!</definedName>
    <definedName name="ฟ897" localSheetId="13">#REF!</definedName>
    <definedName name="ฟ897" localSheetId="15">#REF!</definedName>
    <definedName name="ฟ897" localSheetId="16">#REF!</definedName>
    <definedName name="ฟ897" localSheetId="19">#REF!</definedName>
    <definedName name="ฟ897" localSheetId="22">#REF!</definedName>
    <definedName name="ฟ897" localSheetId="42">#REF!</definedName>
    <definedName name="ฟ897" localSheetId="43">#REF!</definedName>
    <definedName name="ฟ897" localSheetId="45">#REF!</definedName>
    <definedName name="ฟ897" localSheetId="44">#REF!</definedName>
    <definedName name="ฟ897" localSheetId="47">#REF!</definedName>
    <definedName name="ฟ897" localSheetId="49">#REF!</definedName>
    <definedName name="ฟ897" localSheetId="50">#REF!</definedName>
    <definedName name="ฟ897" localSheetId="10">#REF!</definedName>
    <definedName name="ฟ897" localSheetId="37">#REF!</definedName>
    <definedName name="ฟ897" localSheetId="39">#REF!</definedName>
    <definedName name="ฟ897" localSheetId="69">#REF!</definedName>
    <definedName name="ฟ897">#REF!</definedName>
    <definedName name="แฟด">[5]EE!$A$2</definedName>
    <definedName name="สถาพข้อมูล" localSheetId="19">#REF!</definedName>
    <definedName name="สถาพข้อมูล" localSheetId="22">#REF!</definedName>
    <definedName name="สถาพข้อมูล" localSheetId="42">#REF!</definedName>
    <definedName name="สถาพข้อมูล" localSheetId="43">#REF!</definedName>
    <definedName name="สถาพข้อมูล" localSheetId="45">#REF!</definedName>
    <definedName name="สถาพข้อมูล" localSheetId="44">#REF!</definedName>
    <definedName name="สถาพข้อมูล" localSheetId="47">#REF!</definedName>
    <definedName name="สถาพข้อมูล" localSheetId="49">#REF!</definedName>
    <definedName name="สถาพข้อมูล" localSheetId="50">#REF!</definedName>
    <definedName name="สถาพข้อมูล" localSheetId="68">#REF!</definedName>
    <definedName name="สถาพข้อมูล" localSheetId="48">#REF!</definedName>
    <definedName name="สถาพข้อมูล" localSheetId="37">#REF!</definedName>
    <definedName name="สถาพข้อมูล" localSheetId="39">#REF!</definedName>
    <definedName name="สถาพข้อมูล" localSheetId="69">#REF!</definedName>
    <definedName name="สถาพข้อมูล">#REF!</definedName>
  </definedNames>
  <calcPr calcId="162913"/>
</workbook>
</file>

<file path=xl/calcChain.xml><?xml version="1.0" encoding="utf-8"?>
<calcChain xmlns="http://schemas.openxmlformats.org/spreadsheetml/2006/main">
  <c r="B46" i="184" l="1"/>
  <c r="F46" i="184"/>
  <c r="G46" i="184"/>
  <c r="H46" i="184"/>
  <c r="B43" i="184"/>
  <c r="F43" i="184"/>
  <c r="G43" i="184"/>
  <c r="H43" i="184"/>
  <c r="B44" i="184"/>
  <c r="F44" i="184"/>
  <c r="G44" i="184"/>
  <c r="H44" i="184"/>
  <c r="B45" i="184"/>
  <c r="F45" i="184"/>
  <c r="G45" i="184"/>
  <c r="H45" i="184"/>
  <c r="H42" i="184"/>
  <c r="G42" i="184"/>
  <c r="F42" i="184"/>
  <c r="B42" i="184"/>
  <c r="E33" i="184"/>
  <c r="F33" i="184"/>
  <c r="G33" i="184"/>
  <c r="E34" i="184"/>
  <c r="F34" i="184"/>
  <c r="G34" i="184"/>
  <c r="E35" i="184"/>
  <c r="F35" i="184"/>
  <c r="G35" i="184"/>
  <c r="E36" i="184"/>
  <c r="F36" i="184"/>
  <c r="G36" i="184"/>
  <c r="E37" i="184"/>
  <c r="F37" i="184"/>
  <c r="G37" i="184"/>
  <c r="E38" i="184"/>
  <c r="F38" i="184"/>
  <c r="G38" i="184"/>
  <c r="E39" i="184"/>
  <c r="F39" i="184"/>
  <c r="G39" i="184"/>
  <c r="G32" i="184"/>
  <c r="F32" i="184"/>
  <c r="E32" i="184"/>
  <c r="B33" i="184"/>
  <c r="B34" i="184"/>
  <c r="B35" i="184"/>
  <c r="B36" i="184"/>
  <c r="B37" i="184"/>
  <c r="B38" i="184"/>
  <c r="B39" i="184"/>
  <c r="B32" i="184"/>
  <c r="F42" i="183"/>
  <c r="G42" i="183"/>
  <c r="F43" i="183"/>
  <c r="G43" i="183"/>
  <c r="F44" i="183"/>
  <c r="G44" i="183"/>
  <c r="H41" i="183"/>
  <c r="G41" i="183"/>
  <c r="F41" i="183"/>
  <c r="B42" i="183"/>
  <c r="B43" i="183"/>
  <c r="B44" i="183"/>
  <c r="B41" i="183"/>
  <c r="G32" i="183"/>
  <c r="G33" i="183"/>
  <c r="G34" i="183"/>
  <c r="G35" i="183"/>
  <c r="G36" i="183"/>
  <c r="G37" i="183"/>
  <c r="G31" i="183"/>
  <c r="F32" i="183"/>
  <c r="F33" i="183"/>
  <c r="F34" i="183"/>
  <c r="F35" i="183"/>
  <c r="F36" i="183"/>
  <c r="F37" i="183"/>
  <c r="F38" i="183"/>
  <c r="F31" i="183"/>
  <c r="E32" i="183"/>
  <c r="E33" i="183"/>
  <c r="E34" i="183"/>
  <c r="E35" i="183"/>
  <c r="E36" i="183"/>
  <c r="E37" i="183"/>
  <c r="E38" i="183"/>
  <c r="E31" i="183"/>
  <c r="B32" i="183"/>
  <c r="B33" i="183"/>
  <c r="B34" i="183"/>
  <c r="B35" i="183"/>
  <c r="B36" i="183"/>
  <c r="B37" i="183"/>
  <c r="B38" i="183"/>
  <c r="B31" i="183"/>
  <c r="D4" i="184" l="1"/>
  <c r="B4" i="184"/>
  <c r="B3" i="184"/>
  <c r="D4" i="183"/>
  <c r="B4" i="183"/>
  <c r="B3" i="183"/>
  <c r="I9" i="154" l="1"/>
  <c r="I10" i="154"/>
  <c r="I11" i="154"/>
  <c r="I12" i="154"/>
  <c r="I13" i="154"/>
  <c r="I14" i="154"/>
  <c r="I15" i="154"/>
  <c r="I16" i="154"/>
  <c r="I17" i="154"/>
  <c r="I18" i="154"/>
  <c r="I19" i="154"/>
  <c r="I8" i="154"/>
  <c r="B9" i="154"/>
  <c r="C9" i="154"/>
  <c r="D9" i="154"/>
  <c r="E9" i="154"/>
  <c r="F9" i="154"/>
  <c r="B10" i="154"/>
  <c r="C10" i="154"/>
  <c r="D10" i="154"/>
  <c r="E10" i="154"/>
  <c r="F10" i="154"/>
  <c r="B11" i="154"/>
  <c r="C11" i="154"/>
  <c r="D11" i="154"/>
  <c r="E11" i="154"/>
  <c r="F11" i="154"/>
  <c r="B12" i="154"/>
  <c r="C12" i="154"/>
  <c r="D12" i="154"/>
  <c r="E12" i="154"/>
  <c r="F12" i="154"/>
  <c r="B13" i="154"/>
  <c r="C13" i="154"/>
  <c r="D13" i="154"/>
  <c r="E13" i="154"/>
  <c r="F13" i="154"/>
  <c r="B14" i="154"/>
  <c r="C14" i="154"/>
  <c r="D14" i="154"/>
  <c r="E14" i="154"/>
  <c r="F14" i="154"/>
  <c r="B15" i="154"/>
  <c r="C15" i="154"/>
  <c r="D15" i="154"/>
  <c r="E15" i="154"/>
  <c r="F15" i="154"/>
  <c r="B16" i="154"/>
  <c r="C16" i="154"/>
  <c r="D16" i="154"/>
  <c r="E16" i="154"/>
  <c r="F16" i="154"/>
  <c r="B17" i="154"/>
  <c r="C17" i="154"/>
  <c r="D17" i="154"/>
  <c r="E17" i="154"/>
  <c r="F17" i="154"/>
  <c r="B18" i="154"/>
  <c r="C18" i="154"/>
  <c r="D18" i="154"/>
  <c r="E18" i="154"/>
  <c r="F18" i="154"/>
  <c r="B19" i="154"/>
  <c r="C19" i="154"/>
  <c r="D19" i="154"/>
  <c r="E19" i="154"/>
  <c r="F19" i="154"/>
  <c r="C8" i="154"/>
  <c r="D8" i="154"/>
  <c r="E8" i="154"/>
  <c r="F8" i="154"/>
  <c r="B8" i="154"/>
  <c r="I9" i="167" l="1"/>
  <c r="I10" i="167"/>
  <c r="G10" i="167" s="1"/>
  <c r="I11" i="167"/>
  <c r="I12" i="167"/>
  <c r="G12" i="167" s="1"/>
  <c r="I13" i="167"/>
  <c r="I14" i="167"/>
  <c r="G14" i="167" s="1"/>
  <c r="I15" i="167"/>
  <c r="G15" i="167" s="1"/>
  <c r="I16" i="167"/>
  <c r="G16" i="167" s="1"/>
  <c r="I17" i="167"/>
  <c r="I18" i="167"/>
  <c r="G18" i="167" s="1"/>
  <c r="I19" i="167"/>
  <c r="G9" i="167"/>
  <c r="G11" i="167"/>
  <c r="G13" i="167"/>
  <c r="G17" i="167"/>
  <c r="G19" i="167"/>
  <c r="B9" i="167"/>
  <c r="C9" i="167"/>
  <c r="D9" i="167"/>
  <c r="E9" i="167"/>
  <c r="F9" i="167"/>
  <c r="B10" i="167"/>
  <c r="C10" i="167"/>
  <c r="D10" i="167"/>
  <c r="E10" i="167"/>
  <c r="F10" i="167"/>
  <c r="B11" i="167"/>
  <c r="C11" i="167"/>
  <c r="D11" i="167"/>
  <c r="E11" i="167"/>
  <c r="F11" i="167"/>
  <c r="B12" i="167"/>
  <c r="C12" i="167"/>
  <c r="D12" i="167"/>
  <c r="E12" i="167"/>
  <c r="F12" i="167"/>
  <c r="B13" i="167"/>
  <c r="C13" i="167"/>
  <c r="D13" i="167"/>
  <c r="E13" i="167"/>
  <c r="F13" i="167"/>
  <c r="B14" i="167"/>
  <c r="C14" i="167"/>
  <c r="D14" i="167"/>
  <c r="E14" i="167"/>
  <c r="F14" i="167"/>
  <c r="B15" i="167"/>
  <c r="C15" i="167"/>
  <c r="D15" i="167"/>
  <c r="E15" i="167"/>
  <c r="F15" i="167"/>
  <c r="B16" i="167"/>
  <c r="C16" i="167"/>
  <c r="D16" i="167"/>
  <c r="E16" i="167"/>
  <c r="F16" i="167"/>
  <c r="B17" i="167"/>
  <c r="C17" i="167"/>
  <c r="D17" i="167"/>
  <c r="E17" i="167"/>
  <c r="F17" i="167"/>
  <c r="B18" i="167"/>
  <c r="C18" i="167"/>
  <c r="D18" i="167"/>
  <c r="E18" i="167"/>
  <c r="F18" i="167"/>
  <c r="B19" i="167"/>
  <c r="C19" i="167"/>
  <c r="D19" i="167"/>
  <c r="E19" i="167"/>
  <c r="F19" i="167"/>
  <c r="I8" i="167"/>
  <c r="G8" i="167" s="1"/>
  <c r="C8" i="167"/>
  <c r="D8" i="167"/>
  <c r="E8" i="167"/>
  <c r="F8" i="167"/>
  <c r="B8" i="167"/>
  <c r="C12" i="173" l="1"/>
  <c r="C9" i="173"/>
  <c r="C6" i="173"/>
  <c r="K69" i="180"/>
  <c r="E69" i="180"/>
  <c r="K140" i="180"/>
  <c r="N12" i="173" s="1"/>
  <c r="K80" i="180"/>
  <c r="N9" i="173" s="1"/>
  <c r="L161" i="180"/>
  <c r="L170" i="180" s="1"/>
  <c r="L162" i="180"/>
  <c r="L171" i="180" s="1"/>
  <c r="K129" i="180"/>
  <c r="E129" i="180"/>
  <c r="L101" i="180"/>
  <c r="L110" i="180" s="1"/>
  <c r="L102" i="180"/>
  <c r="L41" i="180"/>
  <c r="L40" i="180"/>
  <c r="K19" i="180"/>
  <c r="N6" i="173" s="1"/>
  <c r="K8" i="180"/>
  <c r="E8" i="180"/>
  <c r="J137" i="180"/>
  <c r="E131" i="180"/>
  <c r="L111" i="180"/>
  <c r="J77" i="180"/>
  <c r="E71" i="180"/>
  <c r="L172" i="180" l="1"/>
  <c r="K138" i="180"/>
  <c r="L112" i="180"/>
  <c r="K78" i="180"/>
  <c r="L50" i="180"/>
  <c r="L49" i="180"/>
  <c r="J16" i="180"/>
  <c r="E10" i="180"/>
  <c r="L51" i="180" l="1"/>
  <c r="K139" i="180"/>
  <c r="K137" i="180" s="1"/>
  <c r="G12" i="173" s="1"/>
  <c r="K79" i="180"/>
  <c r="K77" i="180" s="1"/>
  <c r="G9" i="173" s="1"/>
  <c r="K17" i="180"/>
  <c r="K18" i="180" l="1"/>
  <c r="K16" i="180" s="1"/>
  <c r="G6" i="173" s="1"/>
  <c r="N10" i="159"/>
  <c r="N11" i="159"/>
  <c r="N12" i="159"/>
  <c r="N13" i="159"/>
  <c r="N14" i="159"/>
  <c r="N15" i="159"/>
  <c r="N16" i="159"/>
  <c r="N17" i="159"/>
  <c r="N18" i="159"/>
  <c r="N19" i="159"/>
  <c r="N20" i="159"/>
  <c r="N9" i="159"/>
  <c r="E69" i="145" l="1"/>
  <c r="I19" i="38" l="1"/>
  <c r="H19" i="38"/>
  <c r="I18" i="38"/>
  <c r="H18" i="38"/>
  <c r="I17" i="38"/>
  <c r="H17" i="38"/>
  <c r="I16" i="38"/>
  <c r="H16" i="38"/>
  <c r="I15" i="38"/>
  <c r="H15" i="38"/>
  <c r="I14" i="38"/>
  <c r="H14" i="38"/>
  <c r="I13" i="38"/>
  <c r="H13" i="38"/>
  <c r="I12" i="38"/>
  <c r="H12" i="38"/>
  <c r="I11" i="38"/>
  <c r="H11" i="38"/>
  <c r="I10" i="38"/>
  <c r="H10" i="38"/>
  <c r="I9" i="38"/>
  <c r="H9" i="38"/>
  <c r="I8" i="38"/>
  <c r="H8" i="38"/>
  <c r="H144" i="165"/>
  <c r="H143" i="165"/>
  <c r="H142" i="165"/>
  <c r="H141" i="165"/>
  <c r="H140" i="165"/>
  <c r="H139" i="165"/>
  <c r="K144" i="165"/>
  <c r="K143" i="165"/>
  <c r="K142" i="165"/>
  <c r="K141" i="165"/>
  <c r="K140" i="165"/>
  <c r="K139" i="165"/>
  <c r="K138" i="165"/>
  <c r="K137" i="165"/>
  <c r="K136" i="165"/>
  <c r="K134" i="165"/>
  <c r="K133" i="165"/>
  <c r="K132" i="165"/>
  <c r="K131" i="165"/>
  <c r="K130" i="165"/>
  <c r="K129" i="165"/>
  <c r="K128" i="165"/>
  <c r="K126" i="165"/>
  <c r="K124" i="165"/>
  <c r="K123" i="165"/>
  <c r="H120" i="165"/>
  <c r="K121" i="165"/>
  <c r="K120" i="165"/>
  <c r="K119" i="165"/>
  <c r="K118" i="165"/>
  <c r="H115" i="165"/>
  <c r="H114" i="165"/>
  <c r="H112" i="165"/>
  <c r="H111" i="165"/>
  <c r="H107" i="165"/>
  <c r="H105" i="165"/>
  <c r="H104" i="165"/>
  <c r="H98" i="165"/>
  <c r="H92" i="165"/>
  <c r="K116" i="165"/>
  <c r="K115" i="165"/>
  <c r="K114" i="165"/>
  <c r="K113" i="165"/>
  <c r="K112" i="165"/>
  <c r="K111" i="165"/>
  <c r="K110" i="165"/>
  <c r="K109" i="165"/>
  <c r="K108" i="165"/>
  <c r="K107" i="165"/>
  <c r="K106" i="165"/>
  <c r="K105" i="165"/>
  <c r="K104" i="165"/>
  <c r="K103" i="165"/>
  <c r="K102" i="165"/>
  <c r="K101" i="165"/>
  <c r="K100" i="165"/>
  <c r="K99" i="165"/>
  <c r="K98" i="165"/>
  <c r="K97" i="165"/>
  <c r="K96" i="165"/>
  <c r="K95" i="165"/>
  <c r="K94" i="165"/>
  <c r="K93" i="165"/>
  <c r="K92" i="165"/>
  <c r="K91" i="165"/>
  <c r="K90" i="165"/>
  <c r="K89" i="165"/>
  <c r="K88" i="165"/>
  <c r="K87" i="165"/>
  <c r="K85" i="165"/>
  <c r="K84" i="165"/>
  <c r="K82" i="165"/>
  <c r="K80" i="165"/>
  <c r="K78" i="165"/>
  <c r="K77" i="165"/>
  <c r="K74" i="165"/>
  <c r="K72" i="165"/>
  <c r="K70" i="165"/>
  <c r="K69" i="165"/>
  <c r="K67" i="165"/>
  <c r="K65" i="165"/>
  <c r="K63" i="165"/>
  <c r="K62" i="165"/>
  <c r="H54" i="165"/>
  <c r="H52" i="165"/>
  <c r="H50" i="165"/>
  <c r="K60" i="165"/>
  <c r="K59" i="165"/>
  <c r="K58" i="165"/>
  <c r="K57" i="165"/>
  <c r="K56" i="165"/>
  <c r="K55" i="165"/>
  <c r="K54" i="165"/>
  <c r="K53" i="165"/>
  <c r="K52" i="165"/>
  <c r="K51" i="165"/>
  <c r="K50" i="165"/>
  <c r="K48" i="165"/>
  <c r="K46" i="165"/>
  <c r="H43" i="165"/>
  <c r="H40" i="165"/>
  <c r="H36" i="165"/>
  <c r="H35" i="165"/>
  <c r="K44" i="165"/>
  <c r="K43" i="165"/>
  <c r="K42" i="165"/>
  <c r="K41" i="165"/>
  <c r="K40" i="165"/>
  <c r="K39" i="165"/>
  <c r="K38" i="165"/>
  <c r="K37" i="165"/>
  <c r="K36" i="165"/>
  <c r="K35" i="165"/>
  <c r="K34" i="165"/>
  <c r="K33" i="165"/>
  <c r="K32" i="165"/>
  <c r="K22" i="165"/>
  <c r="K21" i="165"/>
  <c r="K30" i="165"/>
  <c r="K29" i="165"/>
  <c r="K28" i="165"/>
  <c r="K27" i="165"/>
  <c r="K26" i="165"/>
  <c r="K25" i="165"/>
  <c r="K24" i="165"/>
  <c r="H29" i="165"/>
  <c r="H28" i="165"/>
  <c r="H27" i="165"/>
  <c r="H26" i="165"/>
  <c r="H25" i="165"/>
  <c r="H22" i="165"/>
  <c r="K19" i="165"/>
  <c r="K18" i="165"/>
  <c r="K17" i="165"/>
  <c r="K16" i="165"/>
  <c r="K15" i="165"/>
  <c r="H18" i="165"/>
  <c r="H17" i="165"/>
  <c r="H11" i="165"/>
  <c r="K11" i="165"/>
  <c r="K12" i="165"/>
  <c r="K13" i="165"/>
  <c r="K14" i="165"/>
  <c r="B140" i="165"/>
  <c r="C140" i="165"/>
  <c r="D140" i="165"/>
  <c r="E140" i="165"/>
  <c r="F140" i="165"/>
  <c r="G140" i="165"/>
  <c r="J140" i="165"/>
  <c r="B141" i="165"/>
  <c r="C141" i="165"/>
  <c r="D141" i="165"/>
  <c r="E141" i="165"/>
  <c r="F141" i="165"/>
  <c r="G141" i="165"/>
  <c r="J141" i="165"/>
  <c r="B142" i="165"/>
  <c r="C142" i="165"/>
  <c r="D142" i="165"/>
  <c r="E142" i="165"/>
  <c r="F142" i="165"/>
  <c r="G142" i="165"/>
  <c r="J142" i="165"/>
  <c r="B143" i="165"/>
  <c r="C143" i="165"/>
  <c r="D143" i="165"/>
  <c r="E143" i="165"/>
  <c r="F143" i="165"/>
  <c r="G143" i="165"/>
  <c r="J143" i="165"/>
  <c r="B144" i="165"/>
  <c r="C144" i="165"/>
  <c r="D144" i="165"/>
  <c r="E144" i="165"/>
  <c r="F144" i="165"/>
  <c r="G144" i="165"/>
  <c r="J144" i="165"/>
  <c r="B11" i="165"/>
  <c r="C11" i="165"/>
  <c r="D11" i="165"/>
  <c r="E11" i="165"/>
  <c r="F11" i="165"/>
  <c r="G11" i="165"/>
  <c r="J11" i="165"/>
  <c r="B12" i="165"/>
  <c r="C12" i="165"/>
  <c r="D12" i="165"/>
  <c r="E12" i="165"/>
  <c r="F12" i="165"/>
  <c r="G12" i="165"/>
  <c r="H12" i="165"/>
  <c r="J12" i="165"/>
  <c r="B13" i="165"/>
  <c r="C13" i="165"/>
  <c r="D13" i="165"/>
  <c r="E13" i="165"/>
  <c r="F13" i="165"/>
  <c r="G13" i="165"/>
  <c r="H13" i="165"/>
  <c r="J13" i="165"/>
  <c r="B14" i="165"/>
  <c r="C14" i="165"/>
  <c r="D14" i="165"/>
  <c r="E14" i="165"/>
  <c r="F14" i="165"/>
  <c r="G14" i="165"/>
  <c r="H14" i="165"/>
  <c r="J14" i="165"/>
  <c r="B15" i="165"/>
  <c r="C15" i="165"/>
  <c r="D15" i="165"/>
  <c r="E15" i="165"/>
  <c r="F15" i="165"/>
  <c r="G15" i="165"/>
  <c r="H15" i="165"/>
  <c r="J15" i="165"/>
  <c r="B16" i="165"/>
  <c r="C16" i="165"/>
  <c r="D16" i="165"/>
  <c r="E16" i="165"/>
  <c r="F16" i="165"/>
  <c r="G16" i="165"/>
  <c r="H16" i="165"/>
  <c r="J16" i="165"/>
  <c r="B17" i="165"/>
  <c r="C17" i="165"/>
  <c r="D17" i="165"/>
  <c r="E17" i="165"/>
  <c r="F17" i="165"/>
  <c r="G17" i="165"/>
  <c r="J17" i="165"/>
  <c r="B18" i="165"/>
  <c r="C18" i="165"/>
  <c r="D18" i="165"/>
  <c r="E18" i="165"/>
  <c r="F18" i="165"/>
  <c r="G18" i="165"/>
  <c r="J18" i="165"/>
  <c r="B19" i="165"/>
  <c r="C19" i="165"/>
  <c r="D19" i="165"/>
  <c r="E19" i="165"/>
  <c r="F19" i="165"/>
  <c r="G19" i="165"/>
  <c r="H19" i="165"/>
  <c r="I19" i="165"/>
  <c r="J19" i="165"/>
  <c r="B20" i="165"/>
  <c r="C20" i="165"/>
  <c r="D20" i="165"/>
  <c r="E20" i="165"/>
  <c r="F20" i="165"/>
  <c r="G20" i="165"/>
  <c r="J20" i="165"/>
  <c r="K20" i="165"/>
  <c r="B21" i="165"/>
  <c r="C21" i="165"/>
  <c r="D21" i="165"/>
  <c r="E21" i="165"/>
  <c r="F21" i="165"/>
  <c r="G21" i="165"/>
  <c r="J21" i="165"/>
  <c r="B22" i="165"/>
  <c r="C22" i="165"/>
  <c r="D22" i="165"/>
  <c r="E22" i="165"/>
  <c r="F22" i="165"/>
  <c r="G22" i="165"/>
  <c r="J22" i="165"/>
  <c r="B23" i="165"/>
  <c r="C23" i="165"/>
  <c r="D23" i="165"/>
  <c r="E23" i="165"/>
  <c r="F23" i="165"/>
  <c r="G23" i="165"/>
  <c r="H23" i="165"/>
  <c r="J23" i="165"/>
  <c r="K23" i="165"/>
  <c r="B24" i="165"/>
  <c r="C24" i="165"/>
  <c r="D24" i="165"/>
  <c r="E24" i="165"/>
  <c r="F24" i="165"/>
  <c r="G24" i="165"/>
  <c r="H24" i="165"/>
  <c r="J24" i="165"/>
  <c r="B25" i="165"/>
  <c r="C25" i="165"/>
  <c r="D25" i="165"/>
  <c r="E25" i="165"/>
  <c r="F25" i="165"/>
  <c r="G25" i="165"/>
  <c r="J25" i="165"/>
  <c r="B26" i="165"/>
  <c r="C26" i="165"/>
  <c r="D26" i="165"/>
  <c r="E26" i="165"/>
  <c r="F26" i="165"/>
  <c r="G26" i="165"/>
  <c r="J26" i="165"/>
  <c r="B27" i="165"/>
  <c r="C27" i="165"/>
  <c r="D27" i="165"/>
  <c r="E27" i="165"/>
  <c r="F27" i="165"/>
  <c r="G27" i="165"/>
  <c r="J27" i="165"/>
  <c r="B28" i="165"/>
  <c r="C28" i="165"/>
  <c r="D28" i="165"/>
  <c r="E28" i="165"/>
  <c r="F28" i="165"/>
  <c r="G28" i="165"/>
  <c r="J28" i="165"/>
  <c r="B29" i="165"/>
  <c r="C29" i="165"/>
  <c r="D29" i="165"/>
  <c r="E29" i="165"/>
  <c r="F29" i="165"/>
  <c r="G29" i="165"/>
  <c r="J29" i="165"/>
  <c r="B30" i="165"/>
  <c r="C30" i="165"/>
  <c r="D30" i="165"/>
  <c r="E30" i="165"/>
  <c r="F30" i="165"/>
  <c r="G30" i="165"/>
  <c r="H30" i="165"/>
  <c r="J30" i="165"/>
  <c r="B31" i="165"/>
  <c r="B32" i="165"/>
  <c r="C32" i="165"/>
  <c r="D32" i="165"/>
  <c r="E32" i="165"/>
  <c r="F32" i="165"/>
  <c r="G32" i="165"/>
  <c r="J32" i="165"/>
  <c r="B33" i="165"/>
  <c r="C33" i="165"/>
  <c r="D33" i="165"/>
  <c r="E33" i="165"/>
  <c r="F33" i="165"/>
  <c r="G33" i="165"/>
  <c r="J33" i="165"/>
  <c r="B34" i="165"/>
  <c r="C34" i="165"/>
  <c r="D34" i="165"/>
  <c r="E34" i="165"/>
  <c r="F34" i="165"/>
  <c r="G34" i="165"/>
  <c r="J34" i="165"/>
  <c r="B35" i="165"/>
  <c r="C35" i="165"/>
  <c r="D35" i="165"/>
  <c r="E35" i="165"/>
  <c r="F35" i="165"/>
  <c r="G35" i="165"/>
  <c r="J35" i="165"/>
  <c r="B36" i="165"/>
  <c r="C36" i="165"/>
  <c r="D36" i="165"/>
  <c r="E36" i="165"/>
  <c r="F36" i="165"/>
  <c r="G36" i="165"/>
  <c r="J36" i="165"/>
  <c r="B37" i="165"/>
  <c r="C37" i="165"/>
  <c r="D37" i="165"/>
  <c r="E37" i="165"/>
  <c r="F37" i="165"/>
  <c r="G37" i="165"/>
  <c r="J37" i="165"/>
  <c r="B38" i="165"/>
  <c r="C38" i="165"/>
  <c r="D38" i="165"/>
  <c r="E38" i="165"/>
  <c r="F38" i="165"/>
  <c r="G38" i="165"/>
  <c r="H38" i="165"/>
  <c r="J38" i="165"/>
  <c r="B39" i="165"/>
  <c r="C39" i="165"/>
  <c r="D39" i="165"/>
  <c r="E39" i="165"/>
  <c r="F39" i="165"/>
  <c r="G39" i="165"/>
  <c r="H39" i="165"/>
  <c r="J39" i="165"/>
  <c r="B40" i="165"/>
  <c r="C40" i="165"/>
  <c r="D40" i="165"/>
  <c r="E40" i="165"/>
  <c r="F40" i="165"/>
  <c r="G40" i="165"/>
  <c r="J40" i="165"/>
  <c r="B41" i="165"/>
  <c r="C41" i="165"/>
  <c r="D41" i="165"/>
  <c r="E41" i="165"/>
  <c r="F41" i="165"/>
  <c r="G41" i="165"/>
  <c r="H41" i="165"/>
  <c r="J41" i="165"/>
  <c r="B42" i="165"/>
  <c r="C42" i="165"/>
  <c r="D42" i="165"/>
  <c r="E42" i="165"/>
  <c r="F42" i="165"/>
  <c r="G42" i="165"/>
  <c r="H42" i="165"/>
  <c r="J42" i="165"/>
  <c r="B43" i="165"/>
  <c r="C43" i="165"/>
  <c r="D43" i="165"/>
  <c r="E43" i="165"/>
  <c r="F43" i="165"/>
  <c r="G43" i="165"/>
  <c r="J43" i="165"/>
  <c r="B44" i="165"/>
  <c r="C44" i="165"/>
  <c r="D44" i="165"/>
  <c r="E44" i="165"/>
  <c r="F44" i="165"/>
  <c r="G44" i="165"/>
  <c r="H44" i="165"/>
  <c r="J44" i="165"/>
  <c r="B45" i="165"/>
  <c r="B46" i="165"/>
  <c r="C46" i="165"/>
  <c r="D46" i="165"/>
  <c r="E46" i="165"/>
  <c r="F46" i="165"/>
  <c r="G46" i="165"/>
  <c r="H46" i="165"/>
  <c r="J46" i="165"/>
  <c r="B47" i="165"/>
  <c r="B48" i="165"/>
  <c r="C48" i="165"/>
  <c r="D48" i="165"/>
  <c r="E48" i="165"/>
  <c r="F48" i="165"/>
  <c r="G48" i="165"/>
  <c r="H48" i="165"/>
  <c r="J48" i="165"/>
  <c r="B49" i="165"/>
  <c r="B50" i="165"/>
  <c r="C50" i="165"/>
  <c r="D50" i="165"/>
  <c r="E50" i="165"/>
  <c r="F50" i="165"/>
  <c r="G50" i="165"/>
  <c r="J50" i="165"/>
  <c r="B51" i="165"/>
  <c r="C51" i="165"/>
  <c r="D51" i="165"/>
  <c r="E51" i="165"/>
  <c r="F51" i="165"/>
  <c r="G51" i="165"/>
  <c r="H51" i="165"/>
  <c r="J51" i="165"/>
  <c r="B52" i="165"/>
  <c r="C52" i="165"/>
  <c r="D52" i="165"/>
  <c r="E52" i="165"/>
  <c r="F52" i="165"/>
  <c r="G52" i="165"/>
  <c r="J52" i="165"/>
  <c r="B53" i="165"/>
  <c r="C53" i="165"/>
  <c r="D53" i="165"/>
  <c r="E53" i="165"/>
  <c r="F53" i="165"/>
  <c r="G53" i="165"/>
  <c r="H53" i="165"/>
  <c r="J53" i="165"/>
  <c r="B54" i="165"/>
  <c r="C54" i="165"/>
  <c r="D54" i="165"/>
  <c r="E54" i="165"/>
  <c r="F54" i="165"/>
  <c r="G54" i="165"/>
  <c r="J54" i="165"/>
  <c r="B55" i="165"/>
  <c r="C55" i="165"/>
  <c r="D55" i="165"/>
  <c r="E55" i="165"/>
  <c r="F55" i="165"/>
  <c r="G55" i="165"/>
  <c r="H55" i="165"/>
  <c r="J55" i="165"/>
  <c r="B56" i="165"/>
  <c r="C56" i="165"/>
  <c r="D56" i="165"/>
  <c r="E56" i="165"/>
  <c r="F56" i="165"/>
  <c r="G56" i="165"/>
  <c r="H56" i="165"/>
  <c r="J56" i="165"/>
  <c r="B57" i="165"/>
  <c r="C57" i="165"/>
  <c r="D57" i="165"/>
  <c r="E57" i="165"/>
  <c r="F57" i="165"/>
  <c r="G57" i="165"/>
  <c r="H57" i="165"/>
  <c r="J57" i="165"/>
  <c r="B58" i="165"/>
  <c r="C58" i="165"/>
  <c r="D58" i="165"/>
  <c r="E58" i="165"/>
  <c r="F58" i="165"/>
  <c r="G58" i="165"/>
  <c r="H58" i="165"/>
  <c r="J58" i="165"/>
  <c r="B59" i="165"/>
  <c r="C59" i="165"/>
  <c r="D59" i="165"/>
  <c r="E59" i="165"/>
  <c r="F59" i="165"/>
  <c r="G59" i="165"/>
  <c r="H59" i="165"/>
  <c r="J59" i="165"/>
  <c r="B60" i="165"/>
  <c r="C60" i="165"/>
  <c r="D60" i="165"/>
  <c r="E60" i="165"/>
  <c r="F60" i="165"/>
  <c r="G60" i="165"/>
  <c r="H60" i="165"/>
  <c r="J60" i="165"/>
  <c r="B61" i="165"/>
  <c r="B62" i="165"/>
  <c r="C62" i="165"/>
  <c r="D62" i="165"/>
  <c r="E62" i="165"/>
  <c r="F62" i="165"/>
  <c r="G62" i="165"/>
  <c r="H62" i="165"/>
  <c r="J62" i="165"/>
  <c r="B63" i="165"/>
  <c r="C63" i="165"/>
  <c r="D63" i="165"/>
  <c r="E63" i="165"/>
  <c r="F63" i="165"/>
  <c r="G63" i="165"/>
  <c r="H63" i="165"/>
  <c r="J63" i="165"/>
  <c r="B64" i="165"/>
  <c r="B65" i="165"/>
  <c r="C65" i="165"/>
  <c r="D65" i="165"/>
  <c r="E65" i="165"/>
  <c r="F65" i="165"/>
  <c r="G65" i="165"/>
  <c r="J65" i="165"/>
  <c r="B66" i="165"/>
  <c r="B67" i="165"/>
  <c r="C67" i="165"/>
  <c r="D67" i="165"/>
  <c r="E67" i="165"/>
  <c r="F67" i="165"/>
  <c r="G67" i="165"/>
  <c r="B68" i="165"/>
  <c r="B69" i="165"/>
  <c r="C69" i="165"/>
  <c r="D69" i="165"/>
  <c r="E69" i="165"/>
  <c r="F69" i="165"/>
  <c r="G69" i="165"/>
  <c r="H69" i="165"/>
  <c r="J69" i="165"/>
  <c r="B70" i="165"/>
  <c r="C70" i="165"/>
  <c r="D70" i="165"/>
  <c r="E70" i="165"/>
  <c r="F70" i="165"/>
  <c r="G70" i="165"/>
  <c r="H70" i="165"/>
  <c r="J70" i="165"/>
  <c r="B71" i="165"/>
  <c r="B72" i="165"/>
  <c r="C72" i="165"/>
  <c r="D72" i="165"/>
  <c r="E72" i="165"/>
  <c r="F72" i="165"/>
  <c r="G72" i="165"/>
  <c r="H72" i="165"/>
  <c r="J72" i="165"/>
  <c r="B73" i="165"/>
  <c r="B74" i="165"/>
  <c r="C74" i="165"/>
  <c r="D74" i="165"/>
  <c r="E74" i="165"/>
  <c r="F74" i="165"/>
  <c r="G74" i="165"/>
  <c r="H74" i="165"/>
  <c r="J74" i="165"/>
  <c r="B75" i="165"/>
  <c r="B76" i="165"/>
  <c r="C76" i="165"/>
  <c r="D76" i="165"/>
  <c r="E76" i="165"/>
  <c r="F76" i="165"/>
  <c r="G76" i="165"/>
  <c r="J76" i="165"/>
  <c r="K76" i="165"/>
  <c r="B77" i="165"/>
  <c r="C77" i="165"/>
  <c r="D77" i="165"/>
  <c r="E77" i="165"/>
  <c r="F77" i="165"/>
  <c r="G77" i="165"/>
  <c r="H77" i="165"/>
  <c r="J77" i="165"/>
  <c r="B78" i="165"/>
  <c r="C78" i="165"/>
  <c r="D78" i="165"/>
  <c r="E78" i="165"/>
  <c r="F78" i="165"/>
  <c r="G78" i="165"/>
  <c r="H78" i="165"/>
  <c r="J78" i="165"/>
  <c r="B79" i="165"/>
  <c r="B80" i="165"/>
  <c r="C80" i="165"/>
  <c r="D80" i="165"/>
  <c r="E80" i="165"/>
  <c r="F80" i="165"/>
  <c r="G80" i="165"/>
  <c r="J80" i="165"/>
  <c r="B81" i="165"/>
  <c r="B82" i="165"/>
  <c r="C82" i="165"/>
  <c r="D82" i="165"/>
  <c r="E82" i="165"/>
  <c r="F82" i="165"/>
  <c r="G82" i="165"/>
  <c r="J82" i="165"/>
  <c r="B83" i="165"/>
  <c r="B84" i="165"/>
  <c r="C84" i="165"/>
  <c r="D84" i="165"/>
  <c r="E84" i="165"/>
  <c r="F84" i="165"/>
  <c r="G84" i="165"/>
  <c r="J84" i="165"/>
  <c r="B85" i="165"/>
  <c r="C85" i="165"/>
  <c r="D85" i="165"/>
  <c r="E85" i="165"/>
  <c r="F85" i="165"/>
  <c r="G85" i="165"/>
  <c r="H85" i="165"/>
  <c r="J85" i="165"/>
  <c r="B86" i="165"/>
  <c r="B87" i="165"/>
  <c r="C87" i="165"/>
  <c r="D87" i="165"/>
  <c r="E87" i="165"/>
  <c r="F87" i="165"/>
  <c r="G87" i="165"/>
  <c r="J87" i="165"/>
  <c r="B88" i="165"/>
  <c r="C88" i="165"/>
  <c r="D88" i="165"/>
  <c r="E88" i="165"/>
  <c r="F88" i="165"/>
  <c r="G88" i="165"/>
  <c r="J88" i="165"/>
  <c r="B89" i="165"/>
  <c r="C89" i="165"/>
  <c r="D89" i="165"/>
  <c r="E89" i="165"/>
  <c r="F89" i="165"/>
  <c r="G89" i="165"/>
  <c r="H89" i="165"/>
  <c r="J89" i="165"/>
  <c r="B90" i="165"/>
  <c r="C90" i="165"/>
  <c r="D90" i="165"/>
  <c r="E90" i="165"/>
  <c r="F90" i="165"/>
  <c r="G90" i="165"/>
  <c r="H90" i="165"/>
  <c r="J90" i="165"/>
  <c r="B91" i="165"/>
  <c r="C91" i="165"/>
  <c r="D91" i="165"/>
  <c r="E91" i="165"/>
  <c r="F91" i="165"/>
  <c r="G91" i="165"/>
  <c r="H91" i="165"/>
  <c r="J91" i="165"/>
  <c r="B92" i="165"/>
  <c r="C92" i="165"/>
  <c r="D92" i="165"/>
  <c r="E92" i="165"/>
  <c r="F92" i="165"/>
  <c r="G92" i="165"/>
  <c r="J92" i="165"/>
  <c r="B93" i="165"/>
  <c r="C93" i="165"/>
  <c r="D93" i="165"/>
  <c r="E93" i="165"/>
  <c r="F93" i="165"/>
  <c r="G93" i="165"/>
  <c r="H93" i="165"/>
  <c r="J93" i="165"/>
  <c r="B94" i="165"/>
  <c r="C94" i="165"/>
  <c r="D94" i="165"/>
  <c r="E94" i="165"/>
  <c r="F94" i="165"/>
  <c r="G94" i="165"/>
  <c r="H94" i="165"/>
  <c r="J94" i="165"/>
  <c r="B95" i="165"/>
  <c r="C95" i="165"/>
  <c r="D95" i="165"/>
  <c r="E95" i="165"/>
  <c r="F95" i="165"/>
  <c r="G95" i="165"/>
  <c r="H95" i="165"/>
  <c r="J95" i="165"/>
  <c r="B96" i="165"/>
  <c r="C96" i="165"/>
  <c r="D96" i="165"/>
  <c r="E96" i="165"/>
  <c r="F96" i="165"/>
  <c r="G96" i="165"/>
  <c r="J96" i="165"/>
  <c r="B97" i="165"/>
  <c r="C97" i="165"/>
  <c r="D97" i="165"/>
  <c r="E97" i="165"/>
  <c r="F97" i="165"/>
  <c r="G97" i="165"/>
  <c r="H97" i="165"/>
  <c r="J97" i="165"/>
  <c r="B98" i="165"/>
  <c r="C98" i="165"/>
  <c r="D98" i="165"/>
  <c r="E98" i="165"/>
  <c r="F98" i="165"/>
  <c r="G98" i="165"/>
  <c r="J98" i="165"/>
  <c r="B99" i="165"/>
  <c r="C99" i="165"/>
  <c r="D99" i="165"/>
  <c r="E99" i="165"/>
  <c r="F99" i="165"/>
  <c r="G99" i="165"/>
  <c r="J99" i="165"/>
  <c r="B100" i="165"/>
  <c r="C100" i="165"/>
  <c r="D100" i="165"/>
  <c r="E100" i="165"/>
  <c r="F100" i="165"/>
  <c r="G100" i="165"/>
  <c r="J100" i="165"/>
  <c r="B101" i="165"/>
  <c r="C101" i="165"/>
  <c r="D101" i="165"/>
  <c r="E101" i="165"/>
  <c r="F101" i="165"/>
  <c r="G101" i="165"/>
  <c r="H101" i="165"/>
  <c r="J101" i="165"/>
  <c r="B102" i="165"/>
  <c r="C102" i="165"/>
  <c r="D102" i="165"/>
  <c r="E102" i="165"/>
  <c r="F102" i="165"/>
  <c r="G102" i="165"/>
  <c r="H102" i="165"/>
  <c r="J102" i="165"/>
  <c r="B103" i="165"/>
  <c r="C103" i="165"/>
  <c r="D103" i="165"/>
  <c r="E103" i="165"/>
  <c r="F103" i="165"/>
  <c r="G103" i="165"/>
  <c r="H103" i="165"/>
  <c r="J103" i="165"/>
  <c r="B104" i="165"/>
  <c r="C104" i="165"/>
  <c r="D104" i="165"/>
  <c r="E104" i="165"/>
  <c r="F104" i="165"/>
  <c r="G104" i="165"/>
  <c r="J104" i="165"/>
  <c r="B105" i="165"/>
  <c r="C105" i="165"/>
  <c r="D105" i="165"/>
  <c r="E105" i="165"/>
  <c r="F105" i="165"/>
  <c r="G105" i="165"/>
  <c r="J105" i="165"/>
  <c r="B106" i="165"/>
  <c r="C106" i="165"/>
  <c r="D106" i="165"/>
  <c r="E106" i="165"/>
  <c r="F106" i="165"/>
  <c r="G106" i="165"/>
  <c r="H106" i="165"/>
  <c r="J106" i="165"/>
  <c r="B107" i="165"/>
  <c r="C107" i="165"/>
  <c r="D107" i="165"/>
  <c r="E107" i="165"/>
  <c r="F107" i="165"/>
  <c r="G107" i="165"/>
  <c r="J107" i="165"/>
  <c r="B108" i="165"/>
  <c r="C108" i="165"/>
  <c r="D108" i="165"/>
  <c r="E108" i="165"/>
  <c r="F108" i="165"/>
  <c r="G108" i="165"/>
  <c r="H108" i="165"/>
  <c r="J108" i="165"/>
  <c r="B109" i="165"/>
  <c r="C109" i="165"/>
  <c r="D109" i="165"/>
  <c r="E109" i="165"/>
  <c r="F109" i="165"/>
  <c r="G109" i="165"/>
  <c r="H109" i="165"/>
  <c r="J109" i="165"/>
  <c r="B110" i="165"/>
  <c r="C110" i="165"/>
  <c r="D110" i="165"/>
  <c r="E110" i="165"/>
  <c r="F110" i="165"/>
  <c r="G110" i="165"/>
  <c r="H110" i="165"/>
  <c r="J110" i="165"/>
  <c r="B111" i="165"/>
  <c r="C111" i="165"/>
  <c r="D111" i="165"/>
  <c r="E111" i="165"/>
  <c r="F111" i="165"/>
  <c r="G111" i="165"/>
  <c r="J111" i="165"/>
  <c r="B112" i="165"/>
  <c r="C112" i="165"/>
  <c r="D112" i="165"/>
  <c r="E112" i="165"/>
  <c r="F112" i="165"/>
  <c r="G112" i="165"/>
  <c r="J112" i="165"/>
  <c r="B113" i="165"/>
  <c r="C113" i="165"/>
  <c r="D113" i="165"/>
  <c r="E113" i="165"/>
  <c r="F113" i="165"/>
  <c r="G113" i="165"/>
  <c r="H113" i="165"/>
  <c r="J113" i="165"/>
  <c r="B114" i="165"/>
  <c r="C114" i="165"/>
  <c r="D114" i="165"/>
  <c r="E114" i="165"/>
  <c r="F114" i="165"/>
  <c r="G114" i="165"/>
  <c r="J114" i="165"/>
  <c r="B115" i="165"/>
  <c r="C115" i="165"/>
  <c r="D115" i="165"/>
  <c r="E115" i="165"/>
  <c r="F115" i="165"/>
  <c r="G115" i="165"/>
  <c r="J115" i="165"/>
  <c r="B116" i="165"/>
  <c r="C116" i="165"/>
  <c r="D116" i="165"/>
  <c r="E116" i="165"/>
  <c r="F116" i="165"/>
  <c r="G116" i="165"/>
  <c r="H116" i="165"/>
  <c r="J116" i="165"/>
  <c r="B117" i="165"/>
  <c r="B118" i="165"/>
  <c r="C118" i="165"/>
  <c r="D118" i="165"/>
  <c r="E118" i="165"/>
  <c r="F118" i="165"/>
  <c r="G118" i="165"/>
  <c r="J118" i="165"/>
  <c r="B119" i="165"/>
  <c r="C119" i="165"/>
  <c r="D119" i="165"/>
  <c r="E119" i="165"/>
  <c r="F119" i="165"/>
  <c r="G119" i="165"/>
  <c r="H119" i="165"/>
  <c r="J119" i="165"/>
  <c r="B120" i="165"/>
  <c r="C120" i="165"/>
  <c r="D120" i="165"/>
  <c r="E120" i="165"/>
  <c r="F120" i="165"/>
  <c r="G120" i="165"/>
  <c r="J120" i="165"/>
  <c r="B121" i="165"/>
  <c r="C121" i="165"/>
  <c r="D121" i="165"/>
  <c r="E121" i="165"/>
  <c r="F121" i="165"/>
  <c r="G121" i="165"/>
  <c r="J121" i="165"/>
  <c r="B122" i="165"/>
  <c r="B123" i="165"/>
  <c r="C123" i="165"/>
  <c r="D123" i="165"/>
  <c r="E123" i="165"/>
  <c r="F123" i="165"/>
  <c r="G123" i="165"/>
  <c r="H123" i="165"/>
  <c r="J123" i="165"/>
  <c r="B124" i="165"/>
  <c r="C124" i="165"/>
  <c r="D124" i="165"/>
  <c r="E124" i="165"/>
  <c r="F124" i="165"/>
  <c r="G124" i="165"/>
  <c r="H124" i="165"/>
  <c r="J124" i="165"/>
  <c r="B125" i="165"/>
  <c r="B126" i="165"/>
  <c r="C126" i="165"/>
  <c r="D126" i="165"/>
  <c r="E126" i="165"/>
  <c r="F126" i="165"/>
  <c r="G126" i="165"/>
  <c r="J126" i="165"/>
  <c r="B127" i="165"/>
  <c r="B128" i="165"/>
  <c r="C128" i="165"/>
  <c r="D128" i="165"/>
  <c r="E128" i="165"/>
  <c r="F128" i="165"/>
  <c r="G128" i="165"/>
  <c r="J128" i="165"/>
  <c r="B129" i="165"/>
  <c r="C129" i="165"/>
  <c r="D129" i="165"/>
  <c r="E129" i="165"/>
  <c r="F129" i="165"/>
  <c r="G129" i="165"/>
  <c r="J129" i="165"/>
  <c r="B130" i="165"/>
  <c r="C130" i="165"/>
  <c r="D130" i="165"/>
  <c r="E130" i="165"/>
  <c r="F130" i="165"/>
  <c r="G130" i="165"/>
  <c r="H130" i="165"/>
  <c r="J130" i="165"/>
  <c r="B131" i="165"/>
  <c r="C131" i="165"/>
  <c r="D131" i="165"/>
  <c r="E131" i="165"/>
  <c r="F131" i="165"/>
  <c r="G131" i="165"/>
  <c r="J131" i="165"/>
  <c r="B132" i="165"/>
  <c r="C132" i="165"/>
  <c r="D132" i="165"/>
  <c r="E132" i="165"/>
  <c r="F132" i="165"/>
  <c r="G132" i="165"/>
  <c r="J132" i="165"/>
  <c r="B133" i="165"/>
  <c r="C133" i="165"/>
  <c r="D133" i="165"/>
  <c r="E133" i="165"/>
  <c r="F133" i="165"/>
  <c r="G133" i="165"/>
  <c r="J133" i="165"/>
  <c r="B134" i="165"/>
  <c r="C134" i="165"/>
  <c r="D134" i="165"/>
  <c r="E134" i="165"/>
  <c r="F134" i="165"/>
  <c r="G134" i="165"/>
  <c r="H134" i="165"/>
  <c r="J134" i="165"/>
  <c r="B135" i="165"/>
  <c r="B136" i="165"/>
  <c r="C136" i="165"/>
  <c r="D136" i="165"/>
  <c r="E136" i="165"/>
  <c r="F136" i="165"/>
  <c r="G136" i="165"/>
  <c r="J136" i="165"/>
  <c r="B137" i="165"/>
  <c r="C137" i="165"/>
  <c r="D137" i="165"/>
  <c r="E137" i="165"/>
  <c r="F137" i="165"/>
  <c r="G137" i="165"/>
  <c r="J137" i="165"/>
  <c r="B138" i="165"/>
  <c r="C138" i="165"/>
  <c r="D138" i="165"/>
  <c r="E138" i="165"/>
  <c r="F138" i="165"/>
  <c r="G138" i="165"/>
  <c r="H138" i="165"/>
  <c r="J138" i="165"/>
  <c r="B139" i="165"/>
  <c r="C139" i="165"/>
  <c r="D139" i="165"/>
  <c r="E139" i="165"/>
  <c r="F139" i="165"/>
  <c r="G139" i="165"/>
  <c r="J139" i="165"/>
  <c r="J10" i="165"/>
  <c r="K10" i="165"/>
  <c r="C10" i="165"/>
  <c r="D10" i="165"/>
  <c r="E10" i="165"/>
  <c r="F10" i="165"/>
  <c r="G10" i="165"/>
  <c r="B10" i="165"/>
  <c r="B9" i="165"/>
  <c r="H9" i="167"/>
  <c r="H10" i="167"/>
  <c r="H11" i="167"/>
  <c r="H12" i="167"/>
  <c r="H13" i="167"/>
  <c r="H14" i="167"/>
  <c r="H15" i="167"/>
  <c r="H16" i="167"/>
  <c r="H17" i="167"/>
  <c r="H18" i="167"/>
  <c r="H19" i="167"/>
  <c r="H8" i="167"/>
  <c r="K145" i="165" l="1"/>
  <c r="E128" i="18" l="1"/>
  <c r="E126" i="18"/>
  <c r="E124" i="18"/>
  <c r="E123" i="18"/>
  <c r="H127" i="18"/>
  <c r="K145" i="150" l="1"/>
  <c r="L144" i="150"/>
  <c r="L144" i="165" s="1"/>
  <c r="I144" i="150"/>
  <c r="I144" i="165" s="1"/>
  <c r="L143" i="150"/>
  <c r="L143" i="165" s="1"/>
  <c r="I143" i="150"/>
  <c r="I143" i="165" s="1"/>
  <c r="L142" i="150"/>
  <c r="L142" i="165" s="1"/>
  <c r="I142" i="150"/>
  <c r="I142" i="165" s="1"/>
  <c r="L141" i="150"/>
  <c r="L141" i="165" s="1"/>
  <c r="I141" i="150"/>
  <c r="I141" i="165" s="1"/>
  <c r="L140" i="150"/>
  <c r="L140" i="165" s="1"/>
  <c r="I140" i="150"/>
  <c r="I140" i="165" s="1"/>
  <c r="L139" i="150"/>
  <c r="L139" i="165" s="1"/>
  <c r="I139" i="150"/>
  <c r="I139" i="165" s="1"/>
  <c r="L138" i="150"/>
  <c r="L138" i="165" s="1"/>
  <c r="I138" i="150"/>
  <c r="I138" i="165" s="1"/>
  <c r="L137" i="150"/>
  <c r="L137" i="165" s="1"/>
  <c r="H137" i="150"/>
  <c r="L136" i="150"/>
  <c r="L136" i="165" s="1"/>
  <c r="H136" i="150"/>
  <c r="L134" i="150"/>
  <c r="L134" i="165" s="1"/>
  <c r="I134" i="150"/>
  <c r="I134" i="165" s="1"/>
  <c r="L133" i="150"/>
  <c r="L133" i="165" s="1"/>
  <c r="H133" i="150"/>
  <c r="L132" i="150"/>
  <c r="L132" i="165" s="1"/>
  <c r="H132" i="150"/>
  <c r="L131" i="150"/>
  <c r="L131" i="165" s="1"/>
  <c r="H131" i="150"/>
  <c r="L130" i="150"/>
  <c r="L130" i="165" s="1"/>
  <c r="I130" i="150"/>
  <c r="I130" i="165" s="1"/>
  <c r="L129" i="150"/>
  <c r="L129" i="165" s="1"/>
  <c r="H129" i="150"/>
  <c r="L128" i="150"/>
  <c r="L128" i="165" s="1"/>
  <c r="H128" i="150"/>
  <c r="L124" i="150"/>
  <c r="L124" i="165" s="1"/>
  <c r="I124" i="150"/>
  <c r="I124" i="165" s="1"/>
  <c r="L123" i="150"/>
  <c r="L123" i="165" s="1"/>
  <c r="I123" i="150"/>
  <c r="I123" i="165" s="1"/>
  <c r="L126" i="150"/>
  <c r="L126" i="165" s="1"/>
  <c r="H126" i="150"/>
  <c r="L121" i="150"/>
  <c r="L121" i="165" s="1"/>
  <c r="H121" i="150"/>
  <c r="L120" i="150"/>
  <c r="L120" i="165" s="1"/>
  <c r="I120" i="150"/>
  <c r="I120" i="165" s="1"/>
  <c r="L119" i="150"/>
  <c r="L119" i="165" s="1"/>
  <c r="I119" i="150"/>
  <c r="I119" i="165" s="1"/>
  <c r="L118" i="150"/>
  <c r="L118" i="165" s="1"/>
  <c r="H118" i="150"/>
  <c r="L116" i="150"/>
  <c r="L116" i="165" s="1"/>
  <c r="I116" i="150"/>
  <c r="I116" i="165" s="1"/>
  <c r="L115" i="150"/>
  <c r="L115" i="165" s="1"/>
  <c r="I115" i="150"/>
  <c r="I115" i="165" s="1"/>
  <c r="L114" i="150"/>
  <c r="L114" i="165" s="1"/>
  <c r="I114" i="150"/>
  <c r="I114" i="165" s="1"/>
  <c r="L113" i="150"/>
  <c r="L113" i="165" s="1"/>
  <c r="I113" i="150"/>
  <c r="I113" i="165" s="1"/>
  <c r="L111" i="150"/>
  <c r="L111" i="165" s="1"/>
  <c r="I111" i="150"/>
  <c r="I111" i="165" s="1"/>
  <c r="L112" i="150"/>
  <c r="L112" i="165" s="1"/>
  <c r="I112" i="150"/>
  <c r="I112" i="165" s="1"/>
  <c r="L110" i="150"/>
  <c r="L110" i="165" s="1"/>
  <c r="I110" i="150"/>
  <c r="I110" i="165" s="1"/>
  <c r="L109" i="150"/>
  <c r="L109" i="165" s="1"/>
  <c r="I109" i="150"/>
  <c r="I109" i="165" s="1"/>
  <c r="L108" i="150"/>
  <c r="L108" i="165" s="1"/>
  <c r="I108" i="150"/>
  <c r="I108" i="165" s="1"/>
  <c r="L107" i="150"/>
  <c r="L107" i="165" s="1"/>
  <c r="I107" i="150"/>
  <c r="I107" i="165" s="1"/>
  <c r="L106" i="150"/>
  <c r="L106" i="165" s="1"/>
  <c r="I106" i="150"/>
  <c r="I106" i="165" s="1"/>
  <c r="L105" i="150"/>
  <c r="L105" i="165" s="1"/>
  <c r="I105" i="150"/>
  <c r="I105" i="165" s="1"/>
  <c r="L104" i="150"/>
  <c r="L104" i="165" s="1"/>
  <c r="I104" i="150"/>
  <c r="I104" i="165" s="1"/>
  <c r="L103" i="150"/>
  <c r="L103" i="165" s="1"/>
  <c r="I103" i="150"/>
  <c r="I103" i="165" s="1"/>
  <c r="L102" i="150"/>
  <c r="L102" i="165" s="1"/>
  <c r="I102" i="150"/>
  <c r="I102" i="165" s="1"/>
  <c r="L101" i="150"/>
  <c r="L101" i="165" s="1"/>
  <c r="I101" i="150"/>
  <c r="I101" i="165" s="1"/>
  <c r="L100" i="150"/>
  <c r="L100" i="165" s="1"/>
  <c r="H100" i="150"/>
  <c r="L99" i="150"/>
  <c r="L99" i="165" s="1"/>
  <c r="H99" i="150"/>
  <c r="L98" i="150"/>
  <c r="L98" i="165" s="1"/>
  <c r="I98" i="150"/>
  <c r="I98" i="165" s="1"/>
  <c r="L97" i="150"/>
  <c r="L97" i="165" s="1"/>
  <c r="I97" i="150"/>
  <c r="I97" i="165" s="1"/>
  <c r="L95" i="150"/>
  <c r="L95" i="165" s="1"/>
  <c r="I95" i="150"/>
  <c r="I95" i="165" s="1"/>
  <c r="L94" i="150"/>
  <c r="L94" i="165" s="1"/>
  <c r="I94" i="150"/>
  <c r="I94" i="165" s="1"/>
  <c r="L93" i="150"/>
  <c r="L93" i="165" s="1"/>
  <c r="I93" i="150"/>
  <c r="I93" i="165" s="1"/>
  <c r="L96" i="150"/>
  <c r="L96" i="165" s="1"/>
  <c r="H96" i="150"/>
  <c r="L92" i="150"/>
  <c r="L92" i="165" s="1"/>
  <c r="I92" i="150"/>
  <c r="I92" i="165" s="1"/>
  <c r="L91" i="150"/>
  <c r="L91" i="165" s="1"/>
  <c r="I91" i="150"/>
  <c r="I91" i="165" s="1"/>
  <c r="L90" i="150"/>
  <c r="L90" i="165" s="1"/>
  <c r="I90" i="150"/>
  <c r="I90" i="165" s="1"/>
  <c r="L89" i="150"/>
  <c r="L89" i="165" s="1"/>
  <c r="I89" i="150"/>
  <c r="I89" i="165" s="1"/>
  <c r="L88" i="150"/>
  <c r="L88" i="165" s="1"/>
  <c r="H88" i="150"/>
  <c r="L87" i="150"/>
  <c r="L87" i="165" s="1"/>
  <c r="H87" i="150"/>
  <c r="L85" i="150"/>
  <c r="L85" i="165" s="1"/>
  <c r="I85" i="150"/>
  <c r="I85" i="165" s="1"/>
  <c r="L84" i="150"/>
  <c r="L84" i="165" s="1"/>
  <c r="H84" i="150"/>
  <c r="L82" i="150"/>
  <c r="L82" i="165" s="1"/>
  <c r="H82" i="150"/>
  <c r="L80" i="150"/>
  <c r="L80" i="165" s="1"/>
  <c r="H80" i="150"/>
  <c r="L78" i="150"/>
  <c r="L78" i="165" s="1"/>
  <c r="I78" i="150"/>
  <c r="I78" i="165" s="1"/>
  <c r="L77" i="150"/>
  <c r="L77" i="165" s="1"/>
  <c r="I77" i="150"/>
  <c r="I77" i="165" s="1"/>
  <c r="L76" i="150"/>
  <c r="L76" i="165" s="1"/>
  <c r="H76" i="150"/>
  <c r="L74" i="150"/>
  <c r="L74" i="165" s="1"/>
  <c r="I74" i="150"/>
  <c r="I74" i="165" s="1"/>
  <c r="L72" i="150"/>
  <c r="L72" i="165" s="1"/>
  <c r="I72" i="150"/>
  <c r="I72" i="165" s="1"/>
  <c r="L70" i="150"/>
  <c r="L70" i="165" s="1"/>
  <c r="I70" i="150"/>
  <c r="I70" i="165" s="1"/>
  <c r="L69" i="150"/>
  <c r="L69" i="165" s="1"/>
  <c r="I69" i="150"/>
  <c r="I69" i="165" s="1"/>
  <c r="J67" i="150"/>
  <c r="H67" i="150"/>
  <c r="H67" i="165" s="1"/>
  <c r="L65" i="150"/>
  <c r="L65" i="165" s="1"/>
  <c r="H65" i="150"/>
  <c r="L62" i="150"/>
  <c r="L62" i="165" s="1"/>
  <c r="I62" i="150"/>
  <c r="I62" i="165" s="1"/>
  <c r="I80" i="150" l="1"/>
  <c r="I80" i="165" s="1"/>
  <c r="H80" i="165"/>
  <c r="I87" i="150"/>
  <c r="I87" i="165" s="1"/>
  <c r="H87" i="165"/>
  <c r="I99" i="150"/>
  <c r="I99" i="165" s="1"/>
  <c r="H99" i="165"/>
  <c r="I126" i="150"/>
  <c r="I126" i="165" s="1"/>
  <c r="H126" i="165"/>
  <c r="I129" i="150"/>
  <c r="I129" i="165" s="1"/>
  <c r="H129" i="165"/>
  <c r="I84" i="150"/>
  <c r="I84" i="165" s="1"/>
  <c r="H84" i="165"/>
  <c r="I96" i="150"/>
  <c r="I96" i="165" s="1"/>
  <c r="H96" i="165"/>
  <c r="I118" i="150"/>
  <c r="I118" i="165" s="1"/>
  <c r="H118" i="165"/>
  <c r="I131" i="150"/>
  <c r="I131" i="165" s="1"/>
  <c r="H131" i="165"/>
  <c r="I133" i="150"/>
  <c r="I133" i="165" s="1"/>
  <c r="H133" i="165"/>
  <c r="I136" i="150"/>
  <c r="I136" i="165" s="1"/>
  <c r="H136" i="165"/>
  <c r="L67" i="150"/>
  <c r="L67" i="165" s="1"/>
  <c r="J67" i="165"/>
  <c r="J145" i="165" s="1"/>
  <c r="I65" i="150"/>
  <c r="I65" i="165" s="1"/>
  <c r="H65" i="165"/>
  <c r="I76" i="150"/>
  <c r="I76" i="165" s="1"/>
  <c r="H76" i="165"/>
  <c r="I82" i="150"/>
  <c r="I82" i="165" s="1"/>
  <c r="H82" i="165"/>
  <c r="I88" i="150"/>
  <c r="I88" i="165" s="1"/>
  <c r="H88" i="165"/>
  <c r="I100" i="150"/>
  <c r="I100" i="165" s="1"/>
  <c r="H100" i="165"/>
  <c r="I121" i="150"/>
  <c r="I121" i="165" s="1"/>
  <c r="H121" i="165"/>
  <c r="I128" i="150"/>
  <c r="I128" i="165" s="1"/>
  <c r="H128" i="165"/>
  <c r="I132" i="150"/>
  <c r="I132" i="165" s="1"/>
  <c r="H132" i="165"/>
  <c r="I137" i="150"/>
  <c r="I137" i="165" s="1"/>
  <c r="H137" i="165"/>
  <c r="J145" i="150"/>
  <c r="I67" i="150"/>
  <c r="I67" i="165" s="1"/>
  <c r="L63" i="150"/>
  <c r="L63" i="165" s="1"/>
  <c r="I63" i="150"/>
  <c r="I63" i="165" s="1"/>
  <c r="L59" i="150" l="1"/>
  <c r="L59" i="165" s="1"/>
  <c r="I59" i="150"/>
  <c r="I59" i="165" s="1"/>
  <c r="L58" i="150"/>
  <c r="L58" i="165" s="1"/>
  <c r="I58" i="150"/>
  <c r="I58" i="165" s="1"/>
  <c r="L57" i="150"/>
  <c r="L57" i="165" s="1"/>
  <c r="I57" i="150"/>
  <c r="I57" i="165" s="1"/>
  <c r="L56" i="150"/>
  <c r="L56" i="165" s="1"/>
  <c r="I56" i="150"/>
  <c r="I56" i="165" s="1"/>
  <c r="L55" i="150"/>
  <c r="L55" i="165" s="1"/>
  <c r="I55" i="150"/>
  <c r="I55" i="165" s="1"/>
  <c r="L54" i="150"/>
  <c r="L54" i="165" s="1"/>
  <c r="I54" i="150"/>
  <c r="I54" i="165" s="1"/>
  <c r="L53" i="150"/>
  <c r="L53" i="165" s="1"/>
  <c r="I53" i="150"/>
  <c r="I53" i="165" s="1"/>
  <c r="L52" i="150"/>
  <c r="L52" i="165" s="1"/>
  <c r="I52" i="150"/>
  <c r="I52" i="165" s="1"/>
  <c r="L51" i="150"/>
  <c r="L51" i="165" s="1"/>
  <c r="I51" i="150"/>
  <c r="I51" i="165" s="1"/>
  <c r="L50" i="150"/>
  <c r="L50" i="165" s="1"/>
  <c r="I50" i="150"/>
  <c r="I50" i="165" s="1"/>
  <c r="L48" i="150"/>
  <c r="L48" i="165" s="1"/>
  <c r="I48" i="150"/>
  <c r="I48" i="165" s="1"/>
  <c r="L46" i="150"/>
  <c r="L46" i="165" s="1"/>
  <c r="I46" i="150"/>
  <c r="I46" i="165" s="1"/>
  <c r="L44" i="150"/>
  <c r="L44" i="165" s="1"/>
  <c r="I44" i="150"/>
  <c r="I44" i="165" s="1"/>
  <c r="L43" i="150"/>
  <c r="L43" i="165" s="1"/>
  <c r="I43" i="150"/>
  <c r="I43" i="165" s="1"/>
  <c r="L42" i="150"/>
  <c r="L42" i="165" s="1"/>
  <c r="I42" i="150"/>
  <c r="I42" i="165" s="1"/>
  <c r="L41" i="150"/>
  <c r="L41" i="165" s="1"/>
  <c r="I41" i="150"/>
  <c r="I41" i="165" s="1"/>
  <c r="L40" i="150"/>
  <c r="L40" i="165" s="1"/>
  <c r="I40" i="150"/>
  <c r="I40" i="165" s="1"/>
  <c r="L39" i="150"/>
  <c r="L39" i="165" s="1"/>
  <c r="I39" i="150"/>
  <c r="I39" i="165" s="1"/>
  <c r="L38" i="150"/>
  <c r="L38" i="165" s="1"/>
  <c r="I38" i="150"/>
  <c r="I38" i="165" s="1"/>
  <c r="L37" i="150"/>
  <c r="L37" i="165" s="1"/>
  <c r="H37" i="150"/>
  <c r="I37" i="150" l="1"/>
  <c r="I37" i="165" s="1"/>
  <c r="H37" i="165"/>
  <c r="I35" i="150"/>
  <c r="I35" i="165" s="1"/>
  <c r="I11" i="150"/>
  <c r="I11" i="165" s="1"/>
  <c r="I17" i="150"/>
  <c r="I17" i="165" s="1"/>
  <c r="I18" i="150"/>
  <c r="I18" i="165" s="1"/>
  <c r="L36" i="150"/>
  <c r="L36" i="165" s="1"/>
  <c r="I36" i="150"/>
  <c r="I36" i="165" s="1"/>
  <c r="L35" i="150"/>
  <c r="L35" i="165" s="1"/>
  <c r="L34" i="150"/>
  <c r="L34" i="165" s="1"/>
  <c r="H34" i="150"/>
  <c r="L32" i="150"/>
  <c r="L32" i="165" s="1"/>
  <c r="H32" i="150"/>
  <c r="L33" i="150"/>
  <c r="L33" i="165" s="1"/>
  <c r="H33" i="150"/>
  <c r="I33" i="150" l="1"/>
  <c r="I33" i="165" s="1"/>
  <c r="H33" i="165"/>
  <c r="I34" i="150"/>
  <c r="I34" i="165" s="1"/>
  <c r="H34" i="165"/>
  <c r="I32" i="150"/>
  <c r="I32" i="165" s="1"/>
  <c r="H32" i="165"/>
  <c r="L30" i="150"/>
  <c r="L30" i="165" s="1"/>
  <c r="I30" i="150"/>
  <c r="I30" i="165" s="1"/>
  <c r="L29" i="150"/>
  <c r="L29" i="165" s="1"/>
  <c r="I29" i="150"/>
  <c r="I29" i="165" s="1"/>
  <c r="L28" i="150"/>
  <c r="L28" i="165" s="1"/>
  <c r="I28" i="150"/>
  <c r="I28" i="165" s="1"/>
  <c r="L27" i="150"/>
  <c r="L27" i="165" s="1"/>
  <c r="I27" i="150"/>
  <c r="I27" i="165" s="1"/>
  <c r="L26" i="150"/>
  <c r="L26" i="165" s="1"/>
  <c r="I26" i="150"/>
  <c r="I26" i="165" s="1"/>
  <c r="L25" i="150"/>
  <c r="L25" i="165" s="1"/>
  <c r="I25" i="150"/>
  <c r="I25" i="165" s="1"/>
  <c r="L24" i="150"/>
  <c r="L24" i="165" s="1"/>
  <c r="I24" i="150"/>
  <c r="I24" i="165" s="1"/>
  <c r="L23" i="150"/>
  <c r="L23" i="165" s="1"/>
  <c r="I23" i="150"/>
  <c r="I23" i="165" s="1"/>
  <c r="L22" i="150"/>
  <c r="L22" i="165" s="1"/>
  <c r="I22" i="150"/>
  <c r="I22" i="165" s="1"/>
  <c r="L21" i="150"/>
  <c r="L21" i="165" s="1"/>
  <c r="H21" i="150"/>
  <c r="L20" i="150"/>
  <c r="L20" i="165" s="1"/>
  <c r="H20" i="150"/>
  <c r="L19" i="150"/>
  <c r="L19" i="165" s="1"/>
  <c r="L18" i="150"/>
  <c r="L18" i="165" s="1"/>
  <c r="L16" i="150"/>
  <c r="L16" i="165" s="1"/>
  <c r="I16" i="150"/>
  <c r="I16" i="165" s="1"/>
  <c r="L15" i="150"/>
  <c r="L15" i="165" s="1"/>
  <c r="I15" i="150"/>
  <c r="I15" i="165" s="1"/>
  <c r="L14" i="150"/>
  <c r="L14" i="165" s="1"/>
  <c r="I14" i="150"/>
  <c r="I14" i="165" s="1"/>
  <c r="L13" i="150"/>
  <c r="L13" i="165" s="1"/>
  <c r="I13" i="150"/>
  <c r="I13" i="165" s="1"/>
  <c r="L12" i="150"/>
  <c r="L12" i="165" s="1"/>
  <c r="I12" i="150"/>
  <c r="I12" i="165" s="1"/>
  <c r="L11" i="150"/>
  <c r="L11" i="165" s="1"/>
  <c r="L10" i="150"/>
  <c r="L10" i="165" s="1"/>
  <c r="H10" i="150"/>
  <c r="H10" i="165" s="1"/>
  <c r="I20" i="150" l="1"/>
  <c r="I20" i="165" s="1"/>
  <c r="H20" i="165"/>
  <c r="H145" i="165"/>
  <c r="I21" i="150"/>
  <c r="I21" i="165" s="1"/>
  <c r="H21" i="165"/>
  <c r="I10" i="150"/>
  <c r="I10" i="165" s="1"/>
  <c r="I145" i="165" s="1"/>
  <c r="H145" i="150"/>
  <c r="I60" i="150"/>
  <c r="I60" i="165" s="1"/>
  <c r="I145" i="150" l="1"/>
  <c r="N24" i="173"/>
  <c r="O24" i="173" s="1"/>
  <c r="M24" i="173"/>
  <c r="L24" i="173"/>
  <c r="K24" i="173"/>
  <c r="J24" i="173"/>
  <c r="N21" i="173"/>
  <c r="M21" i="173"/>
  <c r="L21" i="173"/>
  <c r="K21" i="173"/>
  <c r="J21" i="173"/>
  <c r="N18" i="173"/>
  <c r="M18" i="173"/>
  <c r="L18" i="173"/>
  <c r="K18" i="173"/>
  <c r="J18" i="173"/>
  <c r="N14" i="173"/>
  <c r="G14" i="173"/>
  <c r="F14" i="173"/>
  <c r="N11" i="173"/>
  <c r="G11" i="173"/>
  <c r="F11" i="173"/>
  <c r="N8" i="173"/>
  <c r="G8" i="173"/>
  <c r="F8" i="173"/>
  <c r="O21" i="173" l="1"/>
  <c r="O18" i="173"/>
  <c r="F3" i="154"/>
  <c r="T13" i="172" l="1"/>
  <c r="E13" i="172"/>
  <c r="D13" i="172"/>
  <c r="N8" i="172" s="1"/>
  <c r="T12" i="172"/>
  <c r="N12" i="172"/>
  <c r="N11" i="172"/>
  <c r="N7" i="172"/>
  <c r="O17" i="170"/>
  <c r="N17" i="170"/>
  <c r="O16" i="170"/>
  <c r="N16" i="170"/>
  <c r="O15" i="170"/>
  <c r="N15" i="170"/>
  <c r="O14" i="170"/>
  <c r="N14" i="170"/>
  <c r="O13" i="170"/>
  <c r="N13" i="170"/>
  <c r="O12" i="170"/>
  <c r="N12" i="170"/>
  <c r="O11" i="170"/>
  <c r="N11" i="170"/>
  <c r="O10" i="170"/>
  <c r="N10" i="170"/>
  <c r="O9" i="170"/>
  <c r="N9" i="170"/>
  <c r="O8" i="170"/>
  <c r="N8" i="170"/>
  <c r="O7" i="170"/>
  <c r="N7" i="170"/>
  <c r="O6" i="170"/>
  <c r="N6" i="170"/>
  <c r="O21" i="168"/>
  <c r="O20" i="168"/>
  <c r="R20" i="168" s="1"/>
  <c r="O18" i="168"/>
  <c r="O17" i="168"/>
  <c r="Q17" i="168" s="1"/>
  <c r="O16" i="168"/>
  <c r="O15" i="168"/>
  <c r="Q15" i="168" s="1"/>
  <c r="S15" i="168" s="1"/>
  <c r="O14" i="168"/>
  <c r="O13" i="168"/>
  <c r="O12" i="168"/>
  <c r="O11" i="168"/>
  <c r="Q11" i="168" s="1"/>
  <c r="S11" i="168" s="1"/>
  <c r="O10" i="168"/>
  <c r="O9" i="168"/>
  <c r="O8" i="168"/>
  <c r="O7" i="168"/>
  <c r="Q7" i="168" s="1"/>
  <c r="O6" i="168"/>
  <c r="AG5" i="168"/>
  <c r="AF5" i="168"/>
  <c r="AE5" i="168"/>
  <c r="AD5" i="168"/>
  <c r="AC5" i="168"/>
  <c r="AB5" i="168"/>
  <c r="AA5" i="168"/>
  <c r="Z5" i="168"/>
  <c r="Y5" i="168"/>
  <c r="X5" i="168"/>
  <c r="W5" i="168"/>
  <c r="V5" i="168"/>
  <c r="O5" i="168"/>
  <c r="Q5" i="168" s="1"/>
  <c r="I21" i="167"/>
  <c r="H21" i="167"/>
  <c r="F21" i="167"/>
  <c r="E21" i="167"/>
  <c r="I20" i="167"/>
  <c r="H20" i="167"/>
  <c r="F20" i="167"/>
  <c r="E20" i="167"/>
  <c r="L19" i="167"/>
  <c r="K19" i="167"/>
  <c r="J19" i="167"/>
  <c r="L18" i="167"/>
  <c r="K18" i="167"/>
  <c r="J18" i="167"/>
  <c r="L17" i="167"/>
  <c r="K17" i="167"/>
  <c r="J17" i="167"/>
  <c r="L16" i="167"/>
  <c r="K16" i="167"/>
  <c r="J16" i="167"/>
  <c r="L15" i="167"/>
  <c r="K15" i="167"/>
  <c r="J15" i="167"/>
  <c r="L14" i="167"/>
  <c r="K14" i="167"/>
  <c r="J14" i="167"/>
  <c r="L13" i="167"/>
  <c r="K13" i="167"/>
  <c r="J13" i="167"/>
  <c r="L12" i="167"/>
  <c r="K12" i="167"/>
  <c r="J12" i="167"/>
  <c r="L11" i="167"/>
  <c r="K11" i="167"/>
  <c r="J11" i="167"/>
  <c r="L10" i="167"/>
  <c r="K10" i="167"/>
  <c r="J10" i="167"/>
  <c r="L9" i="167"/>
  <c r="K9" i="167"/>
  <c r="J9" i="167"/>
  <c r="L8" i="167"/>
  <c r="K8" i="167"/>
  <c r="J8" i="167"/>
  <c r="J3" i="167"/>
  <c r="F3" i="167"/>
  <c r="R9" i="168" l="1"/>
  <c r="R13" i="168"/>
  <c r="J21" i="167"/>
  <c r="K21" i="167"/>
  <c r="L21" i="167"/>
  <c r="R15" i="168"/>
  <c r="AH5" i="168"/>
  <c r="R11" i="168"/>
  <c r="S7" i="168"/>
  <c r="T9" i="172"/>
  <c r="S17" i="168"/>
  <c r="S5" i="168"/>
  <c r="R5" i="168"/>
  <c r="Q13" i="168"/>
  <c r="S13" i="168" s="1"/>
  <c r="Q20" i="168"/>
  <c r="S20" i="168" s="1"/>
  <c r="R7" i="168"/>
  <c r="Q9" i="168"/>
  <c r="S9" i="168" s="1"/>
  <c r="R17" i="168"/>
  <c r="Q19" i="168" l="1"/>
  <c r="Q23" i="168" s="1"/>
  <c r="R15" i="162" l="1"/>
  <c r="R14" i="162"/>
  <c r="R13" i="162"/>
  <c r="R12" i="162"/>
  <c r="N22" i="159"/>
  <c r="N21" i="159"/>
  <c r="P20" i="159"/>
  <c r="P19" i="159"/>
  <c r="P18" i="159"/>
  <c r="P17" i="159"/>
  <c r="P16" i="159"/>
  <c r="P15" i="159"/>
  <c r="P14" i="159"/>
  <c r="P13" i="159"/>
  <c r="P12" i="159"/>
  <c r="P11" i="159"/>
  <c r="P10" i="159"/>
  <c r="P9" i="159"/>
  <c r="C10" i="159"/>
  <c r="E10" i="159" s="1"/>
  <c r="C11" i="159"/>
  <c r="E11" i="159" s="1"/>
  <c r="C12" i="159"/>
  <c r="C13" i="159"/>
  <c r="E13" i="159" s="1"/>
  <c r="C14" i="159"/>
  <c r="E14" i="159" s="1"/>
  <c r="C15" i="159"/>
  <c r="C16" i="159"/>
  <c r="E16" i="159" s="1"/>
  <c r="C17" i="159"/>
  <c r="E17" i="159" s="1"/>
  <c r="C18" i="159"/>
  <c r="C19" i="159"/>
  <c r="E19" i="159" s="1"/>
  <c r="C20" i="159"/>
  <c r="C9" i="159"/>
  <c r="E9" i="159" s="1"/>
  <c r="E18" i="159"/>
  <c r="D13" i="158"/>
  <c r="T12" i="158"/>
  <c r="N12" i="158"/>
  <c r="N11" i="158"/>
  <c r="Q21" i="155"/>
  <c r="O19" i="155"/>
  <c r="O18" i="155"/>
  <c r="R18" i="155" s="1"/>
  <c r="O17" i="155"/>
  <c r="R16" i="155" s="1"/>
  <c r="O16" i="155"/>
  <c r="O15" i="155"/>
  <c r="O14" i="155"/>
  <c r="O13" i="155"/>
  <c r="O12" i="155"/>
  <c r="Q12" i="155" s="1"/>
  <c r="O11" i="155"/>
  <c r="O10" i="155"/>
  <c r="R10" i="155" s="1"/>
  <c r="O9" i="155"/>
  <c r="O8" i="155"/>
  <c r="O7" i="155"/>
  <c r="O6" i="155"/>
  <c r="O22" i="155"/>
  <c r="O21" i="155"/>
  <c r="V6" i="155"/>
  <c r="AG6" i="155"/>
  <c r="AF6" i="155"/>
  <c r="AE6" i="155"/>
  <c r="AD6" i="155"/>
  <c r="AC6" i="155"/>
  <c r="AB6" i="155"/>
  <c r="AA6" i="155"/>
  <c r="Z6" i="155"/>
  <c r="Y6" i="155"/>
  <c r="X6" i="155"/>
  <c r="AH6" i="155" s="1"/>
  <c r="W6" i="155"/>
  <c r="Q14" i="155"/>
  <c r="R6" i="155"/>
  <c r="Q16" i="155"/>
  <c r="Q8" i="155"/>
  <c r="J3" i="154"/>
  <c r="K9" i="154"/>
  <c r="K10" i="154"/>
  <c r="K11" i="154"/>
  <c r="K12" i="154"/>
  <c r="K13" i="154"/>
  <c r="K14" i="154"/>
  <c r="K15" i="154"/>
  <c r="K16" i="154"/>
  <c r="K17" i="154"/>
  <c r="K18" i="154"/>
  <c r="K19" i="154"/>
  <c r="K8" i="154"/>
  <c r="L9" i="154"/>
  <c r="L10" i="154"/>
  <c r="L11" i="154"/>
  <c r="L12" i="154"/>
  <c r="L13" i="154"/>
  <c r="L14" i="154"/>
  <c r="L15" i="154"/>
  <c r="L16" i="154"/>
  <c r="L17" i="154"/>
  <c r="L18" i="154"/>
  <c r="L19" i="154"/>
  <c r="L8" i="154"/>
  <c r="J9" i="154"/>
  <c r="J10" i="154"/>
  <c r="J11" i="154"/>
  <c r="J12" i="154"/>
  <c r="J13" i="154"/>
  <c r="J14" i="154"/>
  <c r="J15" i="154"/>
  <c r="J16" i="154"/>
  <c r="J17" i="154"/>
  <c r="J18" i="154"/>
  <c r="J19" i="154"/>
  <c r="J8" i="154"/>
  <c r="G9" i="154"/>
  <c r="G10" i="154"/>
  <c r="G11" i="154"/>
  <c r="G12" i="154"/>
  <c r="G13" i="154"/>
  <c r="G14" i="154"/>
  <c r="G15" i="154"/>
  <c r="G16" i="154"/>
  <c r="G17" i="154"/>
  <c r="G18" i="154"/>
  <c r="G19" i="154"/>
  <c r="G8" i="154"/>
  <c r="H20" i="154"/>
  <c r="H21" i="154"/>
  <c r="I21" i="154"/>
  <c r="F21" i="154"/>
  <c r="E21" i="154"/>
  <c r="I20" i="154"/>
  <c r="F20" i="154"/>
  <c r="E20" i="154"/>
  <c r="S8" i="155" l="1"/>
  <c r="S16" i="155"/>
  <c r="R8" i="155"/>
  <c r="S12" i="155"/>
  <c r="B11" i="157"/>
  <c r="B11" i="171" s="1"/>
  <c r="M9" i="173"/>
  <c r="M11" i="173" s="1"/>
  <c r="M12" i="173"/>
  <c r="M14" i="173" s="1"/>
  <c r="M6" i="173"/>
  <c r="M8" i="173" s="1"/>
  <c r="G21" i="167"/>
  <c r="G20" i="167"/>
  <c r="T8" i="172"/>
  <c r="T8" i="158"/>
  <c r="E13" i="158"/>
  <c r="N8" i="158"/>
  <c r="T9" i="158"/>
  <c r="P22" i="159"/>
  <c r="P21" i="159"/>
  <c r="E15" i="159"/>
  <c r="E20" i="159"/>
  <c r="E12" i="159"/>
  <c r="C22" i="159"/>
  <c r="C21" i="159"/>
  <c r="S21" i="155"/>
  <c r="R12" i="155"/>
  <c r="S14" i="155"/>
  <c r="Q18" i="155"/>
  <c r="S18" i="155" s="1"/>
  <c r="Q10" i="155"/>
  <c r="S10" i="155" s="1"/>
  <c r="R21" i="155"/>
  <c r="R14" i="155"/>
  <c r="Q6" i="155"/>
  <c r="K21" i="154"/>
  <c r="G21" i="154"/>
  <c r="J21" i="154"/>
  <c r="G20" i="154"/>
  <c r="L21" i="154"/>
  <c r="M63" i="153"/>
  <c r="M62" i="153"/>
  <c r="M61" i="153"/>
  <c r="M60" i="153"/>
  <c r="M59" i="153"/>
  <c r="M58" i="153"/>
  <c r="M57" i="153"/>
  <c r="M56" i="153"/>
  <c r="M54" i="153"/>
  <c r="M45" i="153"/>
  <c r="M44" i="153"/>
  <c r="M43" i="153"/>
  <c r="M42" i="153"/>
  <c r="M41" i="153"/>
  <c r="M40" i="153"/>
  <c r="M37" i="153"/>
  <c r="M36" i="153"/>
  <c r="M35" i="153"/>
  <c r="M33" i="153"/>
  <c r="M30" i="153"/>
  <c r="M29" i="153"/>
  <c r="M28" i="153"/>
  <c r="M27" i="153"/>
  <c r="M25" i="153"/>
  <c r="M24" i="153"/>
  <c r="M23" i="153"/>
  <c r="M22" i="153"/>
  <c r="M21" i="153"/>
  <c r="M20" i="153"/>
  <c r="M19" i="153"/>
  <c r="M17" i="153"/>
  <c r="M16" i="153"/>
  <c r="M15" i="153"/>
  <c r="M14" i="153"/>
  <c r="M13" i="153"/>
  <c r="M11" i="153"/>
  <c r="M10" i="153"/>
  <c r="M9" i="153"/>
  <c r="M8" i="153"/>
  <c r="M7" i="153"/>
  <c r="M6" i="153"/>
  <c r="M5" i="153"/>
  <c r="L60" i="150"/>
  <c r="L60" i="165" s="1"/>
  <c r="E9" i="166"/>
  <c r="E10" i="166" s="1"/>
  <c r="E11" i="166" s="1"/>
  <c r="E12" i="166" s="1"/>
  <c r="E13" i="166" s="1"/>
  <c r="E14" i="166" s="1"/>
  <c r="E15" i="166" s="1"/>
  <c r="E16" i="166" s="1"/>
  <c r="E17" i="166" s="1"/>
  <c r="E18" i="166" s="1"/>
  <c r="E19" i="166" s="1"/>
  <c r="E20" i="166" s="1"/>
  <c r="L17" i="150"/>
  <c r="S6" i="155" l="1"/>
  <c r="Q20" i="155"/>
  <c r="Q24" i="155" s="1"/>
  <c r="L145" i="150"/>
  <c r="L17" i="165"/>
  <c r="L145" i="165" s="1"/>
  <c r="L46" i="180"/>
  <c r="L106" i="145"/>
  <c r="D26" i="173"/>
  <c r="C27" i="19"/>
  <c r="L43" i="145"/>
  <c r="G38" i="183" s="1"/>
  <c r="E9" i="152"/>
  <c r="B9" i="159" s="1"/>
  <c r="M9" i="159" s="1"/>
  <c r="E21" i="159"/>
  <c r="E22" i="159"/>
  <c r="M65" i="153"/>
  <c r="G65" i="153" s="1"/>
  <c r="L167" i="180" l="1"/>
  <c r="L107" i="180"/>
  <c r="L17" i="180"/>
  <c r="L18" i="180"/>
  <c r="L52" i="180"/>
  <c r="F9" i="159"/>
  <c r="X9" i="159" s="1"/>
  <c r="B9" i="42"/>
  <c r="K9" i="42" s="1"/>
  <c r="E10" i="152"/>
  <c r="E11" i="152" s="1"/>
  <c r="C9" i="166"/>
  <c r="C10" i="166" s="1"/>
  <c r="C11" i="166" s="1"/>
  <c r="C12" i="166" s="1"/>
  <c r="C13" i="166" s="1"/>
  <c r="C14" i="166" s="1"/>
  <c r="C15" i="166" s="1"/>
  <c r="C16" i="166" s="1"/>
  <c r="C17" i="166" s="1"/>
  <c r="C18" i="166" s="1"/>
  <c r="C19" i="166" s="1"/>
  <c r="C20" i="166" s="1"/>
  <c r="C9" i="152"/>
  <c r="C10" i="152" s="1"/>
  <c r="C11" i="152" s="1"/>
  <c r="C12" i="152" s="1"/>
  <c r="C13" i="152" s="1"/>
  <c r="C14" i="152" s="1"/>
  <c r="C15" i="152" s="1"/>
  <c r="Q9" i="159"/>
  <c r="L78" i="180" l="1"/>
  <c r="L113" i="180"/>
  <c r="L79" i="180"/>
  <c r="L77" i="180" s="1"/>
  <c r="L138" i="180"/>
  <c r="L173" i="180"/>
  <c r="L139" i="180"/>
  <c r="L16" i="180"/>
  <c r="B10" i="159"/>
  <c r="M10" i="159" s="1"/>
  <c r="D9" i="166"/>
  <c r="D10" i="166" s="1"/>
  <c r="D11" i="166" s="1"/>
  <c r="D12" i="166" s="1"/>
  <c r="D13" i="166" s="1"/>
  <c r="D14" i="166" s="1"/>
  <c r="D15" i="166" s="1"/>
  <c r="D16" i="166" s="1"/>
  <c r="D17" i="166" s="1"/>
  <c r="D18" i="166" s="1"/>
  <c r="D19" i="166" s="1"/>
  <c r="D20" i="166" s="1"/>
  <c r="D9" i="152"/>
  <c r="D10" i="152" s="1"/>
  <c r="D11" i="152" s="1"/>
  <c r="D12" i="152" s="1"/>
  <c r="D13" i="152" s="1"/>
  <c r="D14" i="152" s="1"/>
  <c r="D15" i="152" s="1"/>
  <c r="D16" i="152" s="1"/>
  <c r="D17" i="152" s="1"/>
  <c r="D18" i="152" s="1"/>
  <c r="D19" i="152" s="1"/>
  <c r="D20" i="152" s="1"/>
  <c r="E12" i="152"/>
  <c r="B11" i="159"/>
  <c r="W9" i="159"/>
  <c r="C16" i="152"/>
  <c r="K20" i="180" l="1"/>
  <c r="H6" i="173"/>
  <c r="K81" i="180"/>
  <c r="H9" i="173"/>
  <c r="L137" i="180"/>
  <c r="F10" i="159"/>
  <c r="X10" i="159" s="1"/>
  <c r="B10" i="42"/>
  <c r="K10" i="42" s="1"/>
  <c r="E13" i="152"/>
  <c r="B12" i="159"/>
  <c r="Q10" i="159"/>
  <c r="M11" i="159"/>
  <c r="Q11" i="159" s="1"/>
  <c r="W11" i="159" s="1"/>
  <c r="B11" i="42"/>
  <c r="K11" i="42" s="1"/>
  <c r="F11" i="159"/>
  <c r="X11" i="159" s="1"/>
  <c r="C17" i="152"/>
  <c r="L7" i="18"/>
  <c r="O9" i="173" l="1"/>
  <c r="H11" i="173"/>
  <c r="O11" i="173" s="1"/>
  <c r="O6" i="173"/>
  <c r="H8" i="173"/>
  <c r="O8" i="173" s="1"/>
  <c r="K141" i="180"/>
  <c r="H12" i="173"/>
  <c r="M12" i="159"/>
  <c r="Q12" i="159" s="1"/>
  <c r="W12" i="159" s="1"/>
  <c r="B12" i="42"/>
  <c r="K12" i="42" s="1"/>
  <c r="F12" i="159"/>
  <c r="W10" i="159"/>
  <c r="E14" i="152"/>
  <c r="B13" i="159"/>
  <c r="C18" i="152"/>
  <c r="K67" i="145"/>
  <c r="E67" i="145"/>
  <c r="K7" i="145"/>
  <c r="E7" i="145"/>
  <c r="O12" i="173" l="1"/>
  <c r="H14" i="173"/>
  <c r="O14" i="173" s="1"/>
  <c r="M13" i="159"/>
  <c r="B13" i="42"/>
  <c r="K13" i="42" s="1"/>
  <c r="F13" i="159"/>
  <c r="X13" i="159" s="1"/>
  <c r="X12" i="159"/>
  <c r="E15" i="152"/>
  <c r="B14" i="159"/>
  <c r="C19" i="152"/>
  <c r="K397" i="145"/>
  <c r="Q13" i="159" l="1"/>
  <c r="M14" i="159"/>
  <c r="Q14" i="159" s="1"/>
  <c r="W14" i="159" s="1"/>
  <c r="B14" i="42"/>
  <c r="K14" i="42" s="1"/>
  <c r="F14" i="159"/>
  <c r="X14" i="159" s="1"/>
  <c r="E16" i="152"/>
  <c r="B15" i="159"/>
  <c r="C20" i="152"/>
  <c r="R80" i="18"/>
  <c r="L80" i="18" s="1"/>
  <c r="H80" i="18" s="1"/>
  <c r="W13" i="159" l="1"/>
  <c r="M15" i="159"/>
  <c r="Q15" i="159" s="1"/>
  <c r="W15" i="159" s="1"/>
  <c r="B15" i="42"/>
  <c r="K15" i="42" s="1"/>
  <c r="F15" i="159"/>
  <c r="E17" i="152"/>
  <c r="B16" i="159"/>
  <c r="R55" i="18"/>
  <c r="L55" i="18" s="1"/>
  <c r="H55" i="18" s="1"/>
  <c r="R54" i="18"/>
  <c r="L54" i="18" s="1"/>
  <c r="H54" i="18" s="1"/>
  <c r="M16" i="159" l="1"/>
  <c r="Q16" i="159" s="1"/>
  <c r="W16" i="159" s="1"/>
  <c r="B16" i="42"/>
  <c r="K16" i="42" s="1"/>
  <c r="F16" i="159"/>
  <c r="X16" i="159" s="1"/>
  <c r="E18" i="152"/>
  <c r="B17" i="159"/>
  <c r="X15" i="159"/>
  <c r="R44" i="18"/>
  <c r="L44" i="18"/>
  <c r="H44" i="18" s="1"/>
  <c r="R38" i="18"/>
  <c r="L38" i="18" s="1"/>
  <c r="H38" i="18" s="1"/>
  <c r="R37" i="18"/>
  <c r="L37" i="18"/>
  <c r="H37" i="18" s="1"/>
  <c r="R28" i="18"/>
  <c r="L28" i="18" s="1"/>
  <c r="H28" i="18" s="1"/>
  <c r="M17" i="159" l="1"/>
  <c r="Q17" i="159" s="1"/>
  <c r="W17" i="159" s="1"/>
  <c r="B17" i="42"/>
  <c r="K17" i="42" s="1"/>
  <c r="F17" i="159"/>
  <c r="E19" i="152"/>
  <c r="B18" i="159"/>
  <c r="K252" i="145"/>
  <c r="K192" i="145"/>
  <c r="K131" i="145"/>
  <c r="E252" i="145"/>
  <c r="E192" i="145"/>
  <c r="E131" i="145"/>
  <c r="M18" i="159" l="1"/>
  <c r="Q18" i="159" s="1"/>
  <c r="W18" i="159" s="1"/>
  <c r="B18" i="42"/>
  <c r="K18" i="42" s="1"/>
  <c r="F18" i="159"/>
  <c r="X18" i="159" s="1"/>
  <c r="E20" i="152"/>
  <c r="B20" i="159" s="1"/>
  <c r="B19" i="159"/>
  <c r="X17" i="159"/>
  <c r="N296" i="145"/>
  <c r="N295" i="145"/>
  <c r="N294" i="145"/>
  <c r="N293" i="145"/>
  <c r="L294" i="145"/>
  <c r="L293" i="145"/>
  <c r="K261" i="145" s="1"/>
  <c r="M19" i="159" l="1"/>
  <c r="Q19" i="159" s="1"/>
  <c r="W19" i="159" s="1"/>
  <c r="B19" i="42"/>
  <c r="K19" i="42" s="1"/>
  <c r="F19" i="159"/>
  <c r="X19" i="159" s="1"/>
  <c r="M20" i="159"/>
  <c r="B20" i="42"/>
  <c r="K20" i="42" s="1"/>
  <c r="F20" i="159"/>
  <c r="B22" i="159"/>
  <c r="R107" i="18" s="1"/>
  <c r="I45" i="38"/>
  <c r="Q20" i="159" l="1"/>
  <c r="M22" i="159"/>
  <c r="X20" i="159"/>
  <c r="F22" i="159"/>
  <c r="F10" i="21"/>
  <c r="C10" i="21"/>
  <c r="B10" i="21"/>
  <c r="F9" i="21"/>
  <c r="F8" i="21"/>
  <c r="G7" i="21"/>
  <c r="G6" i="21"/>
  <c r="F6" i="21"/>
  <c r="C9" i="21"/>
  <c r="C8" i="21"/>
  <c r="C6" i="21"/>
  <c r="M11" i="19"/>
  <c r="B11" i="19"/>
  <c r="C82" i="121" s="1"/>
  <c r="M10" i="19"/>
  <c r="E70" i="121" s="1"/>
  <c r="F70" i="121" s="1"/>
  <c r="B10" i="19"/>
  <c r="M9" i="19"/>
  <c r="B9" i="19"/>
  <c r="M8" i="19"/>
  <c r="B8" i="19"/>
  <c r="B19" i="26" s="1"/>
  <c r="M7" i="19"/>
  <c r="B7" i="19"/>
  <c r="B11" i="26" s="1"/>
  <c r="W20" i="159" l="1"/>
  <c r="Q22" i="159"/>
  <c r="E89" i="121"/>
  <c r="F89" i="121" s="1"/>
  <c r="L433" i="145"/>
  <c r="K395" i="145" s="1"/>
  <c r="J394" i="145"/>
  <c r="E388" i="145"/>
  <c r="K386" i="145"/>
  <c r="E386" i="145"/>
  <c r="L367" i="145"/>
  <c r="K327" i="145" s="1"/>
  <c r="L366" i="145"/>
  <c r="J325" i="145"/>
  <c r="J322" i="145"/>
  <c r="I321" i="145"/>
  <c r="J260" i="145"/>
  <c r="E254" i="145"/>
  <c r="L233" i="145"/>
  <c r="K201" i="145" s="1"/>
  <c r="L232" i="145"/>
  <c r="J199" i="145"/>
  <c r="E194" i="145"/>
  <c r="L173" i="145"/>
  <c r="K141" i="145" s="1"/>
  <c r="L172" i="145"/>
  <c r="J139" i="145"/>
  <c r="E133" i="145"/>
  <c r="L110" i="145"/>
  <c r="L109" i="145"/>
  <c r="L46" i="145"/>
  <c r="E9" i="145"/>
  <c r="G9" i="21"/>
  <c r="K14" i="145" l="1"/>
  <c r="H42" i="183"/>
  <c r="K328" i="145"/>
  <c r="L234" i="145"/>
  <c r="L368" i="145"/>
  <c r="L174" i="145"/>
  <c r="L434" i="145"/>
  <c r="K396" i="145" s="1"/>
  <c r="L47" i="145"/>
  <c r="H43" i="183" s="1"/>
  <c r="K75" i="145"/>
  <c r="L111" i="145"/>
  <c r="K76" i="145" s="1"/>
  <c r="K140" i="145"/>
  <c r="K139" i="145" s="1"/>
  <c r="F9" i="19" s="1"/>
  <c r="K200" i="145"/>
  <c r="K199" i="145" s="1"/>
  <c r="F10" i="19" s="1"/>
  <c r="K326" i="145"/>
  <c r="L295" i="145"/>
  <c r="K77" i="145" l="1"/>
  <c r="F8" i="19" s="1"/>
  <c r="L8" i="19" s="1"/>
  <c r="G10" i="21"/>
  <c r="G8" i="21"/>
  <c r="K262" i="145"/>
  <c r="K260" i="145" s="1"/>
  <c r="F11" i="19" s="1"/>
  <c r="K15" i="145"/>
  <c r="K394" i="145"/>
  <c r="K325" i="145"/>
  <c r="K16" i="145" l="1"/>
  <c r="F7" i="19" s="1"/>
  <c r="L7" i="19" s="1"/>
  <c r="H89" i="121"/>
  <c r="K89" i="121" s="1"/>
  <c r="H114" i="18"/>
  <c r="H113" i="18"/>
  <c r="H111" i="18"/>
  <c r="R69" i="18" l="1"/>
  <c r="L69" i="18" s="1"/>
  <c r="H69" i="18" s="1"/>
  <c r="S116" i="18" l="1"/>
  <c r="R97" i="18"/>
  <c r="L97" i="18" s="1"/>
  <c r="H97" i="18" s="1"/>
  <c r="R96" i="18"/>
  <c r="L96" i="18" s="1"/>
  <c r="H96" i="18" s="1"/>
  <c r="R89" i="18"/>
  <c r="L89" i="18" s="1"/>
  <c r="H89" i="18" s="1"/>
  <c r="R79" i="18"/>
  <c r="L79" i="18" s="1"/>
  <c r="H79" i="18" s="1"/>
  <c r="R77" i="18"/>
  <c r="L77" i="18" s="1"/>
  <c r="H77" i="18" s="1"/>
  <c r="R68" i="18"/>
  <c r="L68" i="18" s="1"/>
  <c r="H68" i="18" s="1"/>
  <c r="R67" i="18"/>
  <c r="L67" i="18" s="1"/>
  <c r="H67" i="18" s="1"/>
  <c r="R66" i="18"/>
  <c r="L66" i="18" s="1"/>
  <c r="H66" i="18" s="1"/>
  <c r="R56" i="18" l="1"/>
  <c r="L56" i="18" s="1"/>
  <c r="H56" i="18" s="1"/>
  <c r="R47" i="18" l="1"/>
  <c r="L47" i="18" s="1"/>
  <c r="H47" i="18" s="1"/>
  <c r="R45" i="18"/>
  <c r="L45" i="18" s="1"/>
  <c r="H45" i="18" s="1"/>
  <c r="H162" i="18" l="1"/>
  <c r="H160" i="18"/>
  <c r="H153" i="18"/>
  <c r="H149" i="18"/>
  <c r="R105" i="18"/>
  <c r="L105" i="18" s="1"/>
  <c r="H105" i="18" s="1"/>
  <c r="R100" i="18"/>
  <c r="L100" i="18" s="1"/>
  <c r="H100" i="18" s="1"/>
  <c r="R98" i="18"/>
  <c r="L98" i="18" s="1"/>
  <c r="H98" i="18" s="1"/>
  <c r="R94" i="18"/>
  <c r="L94" i="18" s="1"/>
  <c r="H94" i="18" s="1"/>
  <c r="R91" i="18"/>
  <c r="L91" i="18" s="1"/>
  <c r="H91" i="18" s="1"/>
  <c r="R88" i="18"/>
  <c r="L88" i="18" s="1"/>
  <c r="H88" i="18" s="1"/>
  <c r="R87" i="18"/>
  <c r="L87" i="18" s="1"/>
  <c r="H87" i="18" s="1"/>
  <c r="R82" i="18"/>
  <c r="L82" i="18" s="1"/>
  <c r="H82" i="18" s="1"/>
  <c r="R72" i="18"/>
  <c r="L72" i="18" s="1"/>
  <c r="H72" i="18" s="1"/>
  <c r="R63" i="18"/>
  <c r="L63" i="18" s="1"/>
  <c r="H63" i="18" s="1"/>
  <c r="R61" i="18"/>
  <c r="L61" i="18" s="1"/>
  <c r="H61" i="18" s="1"/>
  <c r="R46" i="18"/>
  <c r="L46" i="18" s="1"/>
  <c r="H46" i="18" s="1"/>
  <c r="R40" i="18"/>
  <c r="L40" i="18" s="1"/>
  <c r="H40" i="18" s="1"/>
  <c r="R35" i="18"/>
  <c r="L35" i="18" s="1"/>
  <c r="H35" i="18" s="1"/>
  <c r="R18" i="18"/>
  <c r="L18" i="18" s="1"/>
  <c r="H18" i="18" s="1"/>
  <c r="B9" i="21"/>
  <c r="B35" i="26" s="1"/>
  <c r="C45" i="121"/>
  <c r="B7" i="21"/>
  <c r="E12" i="121"/>
  <c r="H32" i="121"/>
  <c r="K32" i="121" s="1"/>
  <c r="R36" i="18"/>
  <c r="L36" i="18" s="1"/>
  <c r="H36" i="18" s="1"/>
  <c r="R9" i="18"/>
  <c r="L9" i="18" s="1"/>
  <c r="H9" i="18" s="1"/>
  <c r="J8" i="41"/>
  <c r="J9" i="41"/>
  <c r="J7" i="41"/>
  <c r="H6" i="18"/>
  <c r="H7" i="18"/>
  <c r="L8" i="18"/>
  <c r="H8" i="18" s="1"/>
  <c r="M30" i="41"/>
  <c r="L30" i="41"/>
  <c r="M29" i="41"/>
  <c r="L29" i="41"/>
  <c r="F30" i="38"/>
  <c r="H30" i="38"/>
  <c r="M8" i="38"/>
  <c r="N8" i="38"/>
  <c r="M9" i="38"/>
  <c r="N9" i="38"/>
  <c r="M10" i="38"/>
  <c r="N10" i="38"/>
  <c r="M11" i="38"/>
  <c r="N11" i="38"/>
  <c r="M12" i="38"/>
  <c r="N12" i="38"/>
  <c r="M13" i="38"/>
  <c r="N13" i="38"/>
  <c r="M14" i="38"/>
  <c r="N14" i="38"/>
  <c r="M15" i="38"/>
  <c r="N15" i="38"/>
  <c r="M16" i="38"/>
  <c r="N16" i="38"/>
  <c r="M17" i="38"/>
  <c r="N17" i="38"/>
  <c r="M18" i="38"/>
  <c r="N18" i="38"/>
  <c r="M19" i="38"/>
  <c r="N19" i="38"/>
  <c r="E20" i="38"/>
  <c r="F20" i="38"/>
  <c r="I127" i="18" s="1"/>
  <c r="G20" i="38"/>
  <c r="E21" i="38"/>
  <c r="F21" i="38"/>
  <c r="G21" i="38"/>
  <c r="C30" i="38"/>
  <c r="H34" i="38"/>
  <c r="I34" i="38"/>
  <c r="H35" i="38"/>
  <c r="I35" i="38"/>
  <c r="H36" i="38"/>
  <c r="I36" i="38"/>
  <c r="H37" i="38"/>
  <c r="I37" i="38"/>
  <c r="H38" i="38"/>
  <c r="I38" i="38"/>
  <c r="H39" i="38"/>
  <c r="I39" i="38"/>
  <c r="H40" i="38"/>
  <c r="I40" i="38"/>
  <c r="H41" i="38"/>
  <c r="I41" i="38"/>
  <c r="H42" i="38"/>
  <c r="I42" i="38"/>
  <c r="H43" i="38"/>
  <c r="I43" i="38"/>
  <c r="H44" i="38"/>
  <c r="I44" i="38"/>
  <c r="H45" i="38"/>
  <c r="E46" i="38"/>
  <c r="F46" i="38"/>
  <c r="B22" i="41" s="1"/>
  <c r="K28" i="41" s="1"/>
  <c r="K30" i="41" s="1"/>
  <c r="G46" i="38"/>
  <c r="E47" i="38"/>
  <c r="F47" i="38"/>
  <c r="G47" i="38"/>
  <c r="D70" i="121"/>
  <c r="D89" i="121" s="1"/>
  <c r="D5" i="137"/>
  <c r="B43" i="26"/>
  <c r="B51" i="26"/>
  <c r="B60" i="26"/>
  <c r="B69" i="26"/>
  <c r="C63" i="121"/>
  <c r="R4" i="18"/>
  <c r="R6" i="18"/>
  <c r="R7" i="18"/>
  <c r="V8" i="18"/>
  <c r="R10" i="18"/>
  <c r="L10" i="18" s="1"/>
  <c r="H10" i="18" s="1"/>
  <c r="R11" i="18"/>
  <c r="L11" i="18" s="1"/>
  <c r="H11" i="18" s="1"/>
  <c r="R12" i="18"/>
  <c r="L12" i="18" s="1"/>
  <c r="H12" i="18" s="1"/>
  <c r="I12" i="18" s="1"/>
  <c r="R13" i="18"/>
  <c r="L13" i="18" s="1"/>
  <c r="H13" i="18" s="1"/>
  <c r="R14" i="18"/>
  <c r="L14" i="18" s="1"/>
  <c r="H14" i="18" s="1"/>
  <c r="R15" i="18"/>
  <c r="L15" i="18" s="1"/>
  <c r="H15" i="18" s="1"/>
  <c r="R16" i="18"/>
  <c r="L16" i="18" s="1"/>
  <c r="H16" i="18" s="1"/>
  <c r="R17" i="18"/>
  <c r="L17" i="18" s="1"/>
  <c r="H17" i="18" s="1"/>
  <c r="R19" i="18"/>
  <c r="L19" i="18" s="1"/>
  <c r="H19" i="18" s="1"/>
  <c r="R20" i="18"/>
  <c r="L20" i="18" s="1"/>
  <c r="H20" i="18" s="1"/>
  <c r="R21" i="18"/>
  <c r="L21" i="18" s="1"/>
  <c r="H21" i="18" s="1"/>
  <c r="I21" i="18" s="1"/>
  <c r="R22" i="18"/>
  <c r="L22" i="18" s="1"/>
  <c r="H22" i="18" s="1"/>
  <c r="R23" i="18"/>
  <c r="L23" i="18" s="1"/>
  <c r="H23" i="18" s="1"/>
  <c r="R24" i="18"/>
  <c r="L24" i="18" s="1"/>
  <c r="H24" i="18" s="1"/>
  <c r="R25" i="18"/>
  <c r="L25" i="18" s="1"/>
  <c r="H25" i="18" s="1"/>
  <c r="R26" i="18"/>
  <c r="L26" i="18" s="1"/>
  <c r="H26" i="18" s="1"/>
  <c r="R27" i="18"/>
  <c r="L27" i="18" s="1"/>
  <c r="H27" i="18" s="1"/>
  <c r="R29" i="18"/>
  <c r="L29" i="18" s="1"/>
  <c r="H29" i="18" s="1"/>
  <c r="R30" i="18"/>
  <c r="L30" i="18" s="1"/>
  <c r="H30" i="18" s="1"/>
  <c r="I30" i="18" s="1"/>
  <c r="R31" i="18"/>
  <c r="L31" i="18" s="1"/>
  <c r="H31" i="18" s="1"/>
  <c r="R32" i="18"/>
  <c r="L32" i="18" s="1"/>
  <c r="H32" i="18" s="1"/>
  <c r="R33" i="18"/>
  <c r="L33" i="18" s="1"/>
  <c r="H33" i="18" s="1"/>
  <c r="R34" i="18"/>
  <c r="L34" i="18" s="1"/>
  <c r="H34" i="18" s="1"/>
  <c r="R39" i="18"/>
  <c r="L39" i="18" s="1"/>
  <c r="H39" i="18" s="1"/>
  <c r="R41" i="18"/>
  <c r="L41" i="18" s="1"/>
  <c r="H41" i="18" s="1"/>
  <c r="R42" i="18"/>
  <c r="L42" i="18" s="1"/>
  <c r="H42" i="18" s="1"/>
  <c r="R43" i="18"/>
  <c r="L43" i="18" s="1"/>
  <c r="H43" i="18" s="1"/>
  <c r="I43" i="18" s="1"/>
  <c r="R48" i="18"/>
  <c r="L48" i="18" s="1"/>
  <c r="H48" i="18" s="1"/>
  <c r="R49" i="18"/>
  <c r="L49" i="18" s="1"/>
  <c r="H49" i="18" s="1"/>
  <c r="R50" i="18"/>
  <c r="L50" i="18" s="1"/>
  <c r="H50" i="18" s="1"/>
  <c r="R51" i="18"/>
  <c r="L51" i="18" s="1"/>
  <c r="H51" i="18" s="1"/>
  <c r="R52" i="18"/>
  <c r="L52" i="18" s="1"/>
  <c r="H52" i="18" s="1"/>
  <c r="R53" i="18"/>
  <c r="L53" i="18" s="1"/>
  <c r="H53" i="18" s="1"/>
  <c r="R57" i="18"/>
  <c r="L57" i="18" s="1"/>
  <c r="H57" i="18" s="1"/>
  <c r="R58" i="18"/>
  <c r="L58" i="18" s="1"/>
  <c r="H58" i="18" s="1"/>
  <c r="I58" i="18" s="1"/>
  <c r="R59" i="18"/>
  <c r="L59" i="18" s="1"/>
  <c r="H59" i="18" s="1"/>
  <c r="R60" i="18"/>
  <c r="L60" i="18" s="1"/>
  <c r="H60" i="18" s="1"/>
  <c r="R62" i="18"/>
  <c r="L62" i="18" s="1"/>
  <c r="H62" i="18" s="1"/>
  <c r="R64" i="18"/>
  <c r="L64" i="18" s="1"/>
  <c r="H64" i="18" s="1"/>
  <c r="R65" i="18"/>
  <c r="L65" i="18" s="1"/>
  <c r="H65" i="18" s="1"/>
  <c r="R70" i="18"/>
  <c r="L70" i="18" s="1"/>
  <c r="H70" i="18" s="1"/>
  <c r="R71" i="18"/>
  <c r="L71" i="18" s="1"/>
  <c r="H71" i="18" s="1"/>
  <c r="R73" i="18"/>
  <c r="L73" i="18" s="1"/>
  <c r="H73" i="18" s="1"/>
  <c r="I73" i="18" s="1"/>
  <c r="R74" i="18"/>
  <c r="L74" i="18" s="1"/>
  <c r="H74" i="18" s="1"/>
  <c r="R75" i="18"/>
  <c r="L75" i="18" s="1"/>
  <c r="H75" i="18" s="1"/>
  <c r="R76" i="18"/>
  <c r="L76" i="18" s="1"/>
  <c r="H76" i="18" s="1"/>
  <c r="R78" i="18"/>
  <c r="L78" i="18" s="1"/>
  <c r="H78" i="18" s="1"/>
  <c r="R81" i="18"/>
  <c r="L81" i="18" s="1"/>
  <c r="H81" i="18" s="1"/>
  <c r="R83" i="18"/>
  <c r="L83" i="18" s="1"/>
  <c r="H83" i="18" s="1"/>
  <c r="R84" i="18"/>
  <c r="L84" i="18" s="1"/>
  <c r="H84" i="18" s="1"/>
  <c r="R85" i="18"/>
  <c r="L85" i="18" s="1"/>
  <c r="H85" i="18" s="1"/>
  <c r="I85" i="18" s="1"/>
  <c r="R86" i="18"/>
  <c r="L86" i="18" s="1"/>
  <c r="H86" i="18" s="1"/>
  <c r="R90" i="18"/>
  <c r="L90" i="18" s="1"/>
  <c r="H90" i="18" s="1"/>
  <c r="R92" i="18"/>
  <c r="L92" i="18" s="1"/>
  <c r="H92" i="18" s="1"/>
  <c r="R93" i="18"/>
  <c r="L93" i="18" s="1"/>
  <c r="H93" i="18" s="1"/>
  <c r="R95" i="18"/>
  <c r="L95" i="18" s="1"/>
  <c r="H95" i="18" s="1"/>
  <c r="R99" i="18"/>
  <c r="L99" i="18" s="1"/>
  <c r="H99" i="18" s="1"/>
  <c r="R101" i="18"/>
  <c r="L101" i="18" s="1"/>
  <c r="H101" i="18" s="1"/>
  <c r="R102" i="18"/>
  <c r="L102" i="18" s="1"/>
  <c r="H102" i="18" s="1"/>
  <c r="I102" i="18" s="1"/>
  <c r="R103" i="18"/>
  <c r="L103" i="18" s="1"/>
  <c r="H103" i="18" s="1"/>
  <c r="R104" i="18"/>
  <c r="L104" i="18" s="1"/>
  <c r="H104" i="18" s="1"/>
  <c r="R106" i="18"/>
  <c r="L106" i="18" s="1"/>
  <c r="H106" i="18" s="1"/>
  <c r="H107" i="18"/>
  <c r="H108" i="18"/>
  <c r="R108" i="18"/>
  <c r="S108" i="18"/>
  <c r="H109" i="18"/>
  <c r="I109" i="18" s="1"/>
  <c r="H110" i="18"/>
  <c r="H112" i="18"/>
  <c r="H115" i="18"/>
  <c r="H116" i="18"/>
  <c r="H117" i="18"/>
  <c r="H118" i="18"/>
  <c r="H119" i="18"/>
  <c r="H120" i="18"/>
  <c r="I120" i="18" s="1"/>
  <c r="H121" i="18"/>
  <c r="H122" i="18"/>
  <c r="H123" i="18"/>
  <c r="H124" i="18"/>
  <c r="H125" i="18"/>
  <c r="H126" i="18"/>
  <c r="H128" i="18"/>
  <c r="H129" i="18"/>
  <c r="I129" i="18" s="1"/>
  <c r="H130" i="18"/>
  <c r="H131" i="18"/>
  <c r="H132" i="18"/>
  <c r="H133" i="18"/>
  <c r="H134" i="18"/>
  <c r="H135" i="18"/>
  <c r="H136" i="18"/>
  <c r="H137" i="18"/>
  <c r="I137" i="18" s="1"/>
  <c r="H138" i="18"/>
  <c r="H139" i="18"/>
  <c r="H140" i="18"/>
  <c r="H141" i="18"/>
  <c r="H142" i="18"/>
  <c r="H143" i="18"/>
  <c r="H144" i="18"/>
  <c r="H145" i="18"/>
  <c r="I145" i="18" s="1"/>
  <c r="H146" i="18"/>
  <c r="H147" i="18"/>
  <c r="H148" i="18"/>
  <c r="H150" i="18"/>
  <c r="H151" i="18"/>
  <c r="H152" i="18"/>
  <c r="H154" i="18"/>
  <c r="H155" i="18"/>
  <c r="I155" i="18" s="1"/>
  <c r="H156" i="18"/>
  <c r="H157" i="18"/>
  <c r="H158" i="18"/>
  <c r="H159" i="18"/>
  <c r="H161" i="18"/>
  <c r="H163" i="18"/>
  <c r="H164" i="18"/>
  <c r="H165" i="18"/>
  <c r="I165" i="18" s="1"/>
  <c r="C9" i="42"/>
  <c r="L9" i="42"/>
  <c r="N9" i="42" s="1"/>
  <c r="C10" i="42"/>
  <c r="E10" i="42" s="1"/>
  <c r="L10" i="42"/>
  <c r="N10" i="42" s="1"/>
  <c r="C11" i="42"/>
  <c r="E11" i="42" s="1"/>
  <c r="L11" i="42"/>
  <c r="N11" i="42" s="1"/>
  <c r="C12" i="42"/>
  <c r="E12" i="42" s="1"/>
  <c r="L12" i="42"/>
  <c r="N12" i="42" s="1"/>
  <c r="C13" i="42"/>
  <c r="E13" i="42" s="1"/>
  <c r="L13" i="42"/>
  <c r="N13" i="42" s="1"/>
  <c r="C14" i="42"/>
  <c r="E14" i="42" s="1"/>
  <c r="L14" i="42"/>
  <c r="N14" i="42" s="1"/>
  <c r="C15" i="42"/>
  <c r="E15" i="42" s="1"/>
  <c r="L15" i="42"/>
  <c r="N15" i="42" s="1"/>
  <c r="C16" i="42"/>
  <c r="E16" i="42" s="1"/>
  <c r="L16" i="42"/>
  <c r="N16" i="42" s="1"/>
  <c r="C17" i="42"/>
  <c r="E17" i="42" s="1"/>
  <c r="L17" i="42"/>
  <c r="N17" i="42" s="1"/>
  <c r="C18" i="42"/>
  <c r="E18" i="42" s="1"/>
  <c r="L18" i="42"/>
  <c r="N18" i="42" s="1"/>
  <c r="C19" i="42"/>
  <c r="E19" i="42" s="1"/>
  <c r="L19" i="42"/>
  <c r="N19" i="42" s="1"/>
  <c r="C20" i="42"/>
  <c r="E20" i="42" s="1"/>
  <c r="L20" i="42"/>
  <c r="N20" i="42" s="1"/>
  <c r="F4" i="4"/>
  <c r="F6" i="4"/>
  <c r="F33" i="138"/>
  <c r="E3" i="65" s="1"/>
  <c r="L5" i="38"/>
  <c r="I163" i="18" l="1"/>
  <c r="I157" i="18"/>
  <c r="I152" i="18"/>
  <c r="I147" i="18"/>
  <c r="I143" i="18"/>
  <c r="I131" i="18"/>
  <c r="I126" i="18"/>
  <c r="I122" i="18"/>
  <c r="I118" i="18"/>
  <c r="I112" i="18"/>
  <c r="I104" i="18"/>
  <c r="I99" i="18"/>
  <c r="I90" i="18"/>
  <c r="I83" i="18"/>
  <c r="I75" i="18"/>
  <c r="I70" i="18"/>
  <c r="I60" i="18"/>
  <c r="I53" i="18"/>
  <c r="I49" i="18"/>
  <c r="I41" i="18"/>
  <c r="I32" i="18"/>
  <c r="I27" i="18"/>
  <c r="I23" i="18"/>
  <c r="I19" i="18"/>
  <c r="I14" i="18"/>
  <c r="I10" i="18"/>
  <c r="I164" i="18"/>
  <c r="I154" i="18"/>
  <c r="I144" i="18"/>
  <c r="I136" i="18"/>
  <c r="I128" i="18"/>
  <c r="I119" i="18"/>
  <c r="I101" i="18"/>
  <c r="I84" i="18"/>
  <c r="I71" i="18"/>
  <c r="I57" i="18"/>
  <c r="I42" i="18"/>
  <c r="I29" i="18"/>
  <c r="I20" i="18"/>
  <c r="B11" i="41"/>
  <c r="C8" i="41" s="1"/>
  <c r="L8" i="41" s="1"/>
  <c r="I161" i="18"/>
  <c r="I151" i="18"/>
  <c r="I142" i="18"/>
  <c r="I134" i="18"/>
  <c r="I125" i="18"/>
  <c r="I108" i="18"/>
  <c r="I95" i="18"/>
  <c r="I81" i="18"/>
  <c r="I65" i="18"/>
  <c r="I52" i="18"/>
  <c r="I39" i="18"/>
  <c r="I26" i="18"/>
  <c r="I17" i="18"/>
  <c r="I159" i="18"/>
  <c r="I150" i="18"/>
  <c r="I141" i="18"/>
  <c r="I133" i="18"/>
  <c r="I116" i="18"/>
  <c r="I107" i="18"/>
  <c r="I93" i="18"/>
  <c r="I78" i="18"/>
  <c r="I64" i="18"/>
  <c r="I51" i="18"/>
  <c r="I34" i="18"/>
  <c r="I25" i="18"/>
  <c r="I16" i="18"/>
  <c r="I158" i="18"/>
  <c r="I148" i="18"/>
  <c r="I140" i="18"/>
  <c r="I132" i="18"/>
  <c r="I123" i="18"/>
  <c r="I115" i="18"/>
  <c r="I106" i="18"/>
  <c r="I92" i="18"/>
  <c r="I76" i="18"/>
  <c r="I62" i="18"/>
  <c r="I50" i="18"/>
  <c r="I33" i="18"/>
  <c r="I24" i="18"/>
  <c r="I15" i="18"/>
  <c r="I156" i="18"/>
  <c r="I146" i="18"/>
  <c r="I138" i="18"/>
  <c r="I130" i="18"/>
  <c r="I121" i="18"/>
  <c r="I103" i="18"/>
  <c r="I86" i="18"/>
  <c r="I74" i="18"/>
  <c r="I59" i="18"/>
  <c r="I48" i="18"/>
  <c r="I31" i="18"/>
  <c r="I22" i="18"/>
  <c r="I13" i="18"/>
  <c r="I80" i="18"/>
  <c r="I55" i="18"/>
  <c r="I54" i="18"/>
  <c r="I28" i="18"/>
  <c r="I37" i="18"/>
  <c r="I44" i="18"/>
  <c r="I38" i="18"/>
  <c r="I8" i="18"/>
  <c r="B10" i="41"/>
  <c r="C10" i="41" s="1"/>
  <c r="L10" i="41" s="1"/>
  <c r="I7" i="18"/>
  <c r="F5" i="4"/>
  <c r="I35" i="18"/>
  <c r="L11" i="19"/>
  <c r="I113" i="18"/>
  <c r="I114" i="18"/>
  <c r="I111" i="18"/>
  <c r="I69" i="18"/>
  <c r="I68" i="18"/>
  <c r="I77" i="18"/>
  <c r="I89" i="18"/>
  <c r="I96" i="18"/>
  <c r="I66" i="18"/>
  <c r="I79" i="18"/>
  <c r="I97" i="18"/>
  <c r="I67" i="18"/>
  <c r="I56" i="18"/>
  <c r="I9" i="18"/>
  <c r="I47" i="18"/>
  <c r="I45" i="18"/>
  <c r="C25" i="121"/>
  <c r="D3" i="184" s="1"/>
  <c r="B8" i="21"/>
  <c r="B27" i="26" s="1"/>
  <c r="X11" i="18"/>
  <c r="X13" i="18"/>
  <c r="I61" i="18"/>
  <c r="I47" i="38"/>
  <c r="N22" i="42"/>
  <c r="L22" i="42"/>
  <c r="L21" i="42"/>
  <c r="I94" i="18"/>
  <c r="I105" i="18"/>
  <c r="C22" i="42"/>
  <c r="I21" i="38"/>
  <c r="I36" i="18"/>
  <c r="I11" i="18"/>
  <c r="X12" i="18"/>
  <c r="L9" i="19"/>
  <c r="H52" i="121"/>
  <c r="K52" i="121" s="1"/>
  <c r="I124" i="18"/>
  <c r="I117" i="18"/>
  <c r="I162" i="18"/>
  <c r="I153" i="18"/>
  <c r="I110" i="18"/>
  <c r="I135" i="18"/>
  <c r="I139" i="18"/>
  <c r="B6" i="21"/>
  <c r="C5" i="121"/>
  <c r="D3" i="183" s="1"/>
  <c r="I82" i="18"/>
  <c r="I91" i="18"/>
  <c r="I63" i="18"/>
  <c r="I87" i="18"/>
  <c r="N21" i="42"/>
  <c r="E9" i="42"/>
  <c r="I40" i="18"/>
  <c r="I149" i="18"/>
  <c r="H21" i="38"/>
  <c r="I88" i="18"/>
  <c r="I98" i="18"/>
  <c r="H47" i="38"/>
  <c r="I6" i="18"/>
  <c r="I46" i="18"/>
  <c r="I72" i="18"/>
  <c r="I160" i="18"/>
  <c r="C21" i="42"/>
  <c r="I18" i="18"/>
  <c r="I100" i="18"/>
  <c r="B18" i="41" l="1"/>
  <c r="C18" i="41" s="1"/>
  <c r="M7" i="41" s="1"/>
  <c r="B7" i="157"/>
  <c r="C7" i="41"/>
  <c r="L7" i="41" s="1"/>
  <c r="J28" i="41"/>
  <c r="J30" i="41" s="1"/>
  <c r="C9" i="41"/>
  <c r="L9" i="41" s="1"/>
  <c r="Y11" i="18"/>
  <c r="B20" i="41"/>
  <c r="K9" i="41" s="1"/>
  <c r="B9" i="157"/>
  <c r="B9" i="171" s="1"/>
  <c r="B8" i="157"/>
  <c r="B8" i="171" s="1"/>
  <c r="J10" i="41"/>
  <c r="J11" i="41" s="1"/>
  <c r="L290" i="145"/>
  <c r="L229" i="145"/>
  <c r="L235" i="145" s="1"/>
  <c r="L169" i="145"/>
  <c r="L363" i="145"/>
  <c r="L430" i="145"/>
  <c r="K7" i="41"/>
  <c r="Y13" i="18"/>
  <c r="B19" i="41"/>
  <c r="X14" i="18"/>
  <c r="F19" i="42"/>
  <c r="U19" i="42" s="1"/>
  <c r="F11" i="42"/>
  <c r="U11" i="42" s="1"/>
  <c r="F20" i="42"/>
  <c r="U20" i="42" s="1"/>
  <c r="Y12" i="18"/>
  <c r="L10" i="19"/>
  <c r="H70" i="121"/>
  <c r="K70" i="121" s="1"/>
  <c r="E52" i="121"/>
  <c r="F52" i="121" s="1"/>
  <c r="E21" i="42"/>
  <c r="E22" i="42"/>
  <c r="O17" i="42"/>
  <c r="V17" i="42" s="1"/>
  <c r="O15" i="42"/>
  <c r="V15" i="42" s="1"/>
  <c r="O18" i="42"/>
  <c r="V18" i="42" s="1"/>
  <c r="O11" i="42"/>
  <c r="V11" i="42" s="1"/>
  <c r="O13" i="42"/>
  <c r="V13" i="42" s="1"/>
  <c r="O14" i="42"/>
  <c r="V14" i="42" s="1"/>
  <c r="C11" i="41"/>
  <c r="L11" i="41" s="1"/>
  <c r="M18" i="19"/>
  <c r="B7" i="171" l="1"/>
  <c r="G7" i="171" s="1"/>
  <c r="G7" i="157"/>
  <c r="G9" i="157"/>
  <c r="C20" i="41"/>
  <c r="M9" i="41" s="1"/>
  <c r="G9" i="171"/>
  <c r="G8" i="157"/>
  <c r="G8" i="171"/>
  <c r="L327" i="145"/>
  <c r="L369" i="145"/>
  <c r="L326" i="145"/>
  <c r="L140" i="145"/>
  <c r="L200" i="145"/>
  <c r="L141" i="145"/>
  <c r="L201" i="145"/>
  <c r="L175" i="145"/>
  <c r="L395" i="145"/>
  <c r="L435" i="145"/>
  <c r="L396" i="145"/>
  <c r="L75" i="145"/>
  <c r="L112" i="145"/>
  <c r="L76" i="145"/>
  <c r="L14" i="145"/>
  <c r="L48" i="145"/>
  <c r="H44" i="183" s="1"/>
  <c r="L15" i="145"/>
  <c r="L261" i="145"/>
  <c r="L262" i="145"/>
  <c r="L296" i="145"/>
  <c r="Y14" i="18"/>
  <c r="F10" i="42"/>
  <c r="U10" i="42" s="1"/>
  <c r="F18" i="19"/>
  <c r="H12" i="121"/>
  <c r="K12" i="121" s="1"/>
  <c r="G5" i="137" s="1"/>
  <c r="L18" i="19"/>
  <c r="F17" i="42"/>
  <c r="U17" i="42" s="1"/>
  <c r="F15" i="42"/>
  <c r="U15" i="42" s="1"/>
  <c r="F13" i="42"/>
  <c r="U13" i="42" s="1"/>
  <c r="O10" i="42"/>
  <c r="V10" i="42" s="1"/>
  <c r="F14" i="42"/>
  <c r="U14" i="42" s="1"/>
  <c r="F16" i="42"/>
  <c r="U16" i="42" s="1"/>
  <c r="F18" i="42"/>
  <c r="U18" i="42" s="1"/>
  <c r="O19" i="42"/>
  <c r="V19" i="42" s="1"/>
  <c r="O12" i="42"/>
  <c r="V12" i="42" s="1"/>
  <c r="O20" i="42"/>
  <c r="V20" i="42" s="1"/>
  <c r="O16" i="42"/>
  <c r="V16" i="42" s="1"/>
  <c r="F12" i="42"/>
  <c r="U12" i="42" s="1"/>
  <c r="K8" i="41"/>
  <c r="B21" i="41"/>
  <c r="C19" i="41"/>
  <c r="L77" i="145" l="1"/>
  <c r="L16" i="145"/>
  <c r="L394" i="145"/>
  <c r="K398" i="145" s="1"/>
  <c r="L260" i="145"/>
  <c r="K264" i="145" s="1"/>
  <c r="L139" i="145"/>
  <c r="K143" i="145" s="1"/>
  <c r="L199" i="145"/>
  <c r="L325" i="145"/>
  <c r="K329" i="145" s="1"/>
  <c r="K22" i="42"/>
  <c r="O9" i="42"/>
  <c r="B22" i="42"/>
  <c r="F9" i="42"/>
  <c r="M8" i="41"/>
  <c r="K10" i="41"/>
  <c r="K11" i="41" s="1"/>
  <c r="C21" i="41"/>
  <c r="M10" i="41" s="1"/>
  <c r="K79" i="145" l="1"/>
  <c r="G8" i="19"/>
  <c r="I32" i="121" s="1"/>
  <c r="L32" i="121" s="1"/>
  <c r="K18" i="145"/>
  <c r="G7" i="19"/>
  <c r="N7" i="19" s="1"/>
  <c r="G11" i="19"/>
  <c r="I89" i="121" s="1"/>
  <c r="L89" i="121" s="1"/>
  <c r="G9" i="19"/>
  <c r="G10" i="19"/>
  <c r="I70" i="121" s="1"/>
  <c r="L70" i="121" s="1"/>
  <c r="K203" i="145"/>
  <c r="U9" i="42"/>
  <c r="F22" i="42"/>
  <c r="G9" i="37" s="1"/>
  <c r="D7" i="137" s="1"/>
  <c r="V9" i="42"/>
  <c r="O22" i="42"/>
  <c r="G7" i="137" s="1"/>
  <c r="C22" i="41"/>
  <c r="M11" i="41" s="1"/>
  <c r="N11" i="19" l="1"/>
  <c r="I12" i="121"/>
  <c r="L12" i="121" s="1"/>
  <c r="N10" i="19"/>
  <c r="I52" i="121"/>
  <c r="L52" i="121" s="1"/>
  <c r="N9" i="19"/>
  <c r="G18" i="19"/>
  <c r="N18" i="19" s="1"/>
  <c r="T13" i="158"/>
  <c r="N7" i="158"/>
  <c r="C9" i="157"/>
  <c r="C9" i="171" s="1"/>
  <c r="C8" i="157"/>
  <c r="C8" i="171" s="1"/>
  <c r="B10" i="157"/>
  <c r="C7" i="157"/>
  <c r="C7" i="171" s="1"/>
  <c r="C10" i="157" l="1"/>
  <c r="C10" i="171" s="1"/>
  <c r="B10" i="171"/>
  <c r="G10" i="171" s="1"/>
  <c r="G11" i="171" s="1"/>
  <c r="G10" i="157"/>
  <c r="G11" i="157" s="1"/>
  <c r="C11" i="157" l="1"/>
  <c r="C11" i="171" s="1"/>
</calcChain>
</file>

<file path=xl/comments1.xml><?xml version="1.0" encoding="utf-8"?>
<comments xmlns="http://schemas.openxmlformats.org/spreadsheetml/2006/main">
  <authors>
    <author>user</author>
  </authors>
  <commentList>
    <comment ref="L38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กำหนดให้ค่าเฉลี่ยเป็นค่า ตันความเย็นรวม = กำลังไฟฟ้ารวม (1TR = 1kW)</t>
        </r>
      </text>
    </comment>
  </commentList>
</comments>
</file>

<file path=xl/sharedStrings.xml><?xml version="1.0" encoding="utf-8"?>
<sst xmlns="http://schemas.openxmlformats.org/spreadsheetml/2006/main" count="4458" uniqueCount="1385">
  <si>
    <t>(1)  พื้นที่ใช้สอยสำหรับโรงแรม ได้แก่ ส่วนบริการห้องพัก พื้นที่ส่วนสาธารณะ ส่วนบริการด้านหน้า และส่วนบริการด้านหลัง</t>
  </si>
  <si>
    <t>หมายเหตุ  :</t>
  </si>
  <si>
    <t>การกำหนดเป้าหมาย</t>
  </si>
  <si>
    <t>ข้าพเจ้าในฐานะผู้รับผิดชอบด้านพลังงานของอาคารควบคุม ขอรับรองว่าได้ดำเนินการจัดการพลังงาน</t>
  </si>
  <si>
    <t>ข้าพเจ้าในฐานะเจ้าของอาคารควบคุม/ผู้รับมอบอำนาจ ขอรับรองว่าได้ดำเนินการจัดการพลังงานให้</t>
  </si>
  <si>
    <t>ค่าเป้าหมาย</t>
  </si>
  <si>
    <t>ร้อยละที่ลดลงของปริมาณพลังงานที่ใช้เดิม</t>
  </si>
  <si>
    <t>ระดับของค่าการใช้พลังงานต่อหน่วยบริการ</t>
  </si>
  <si>
    <t>หมายเหตุ : ในการกำหนดเป้าหมายการอนุรักษ์พลังงาน ให้เลือกดำเนินการอย่างใดอย่างหนึ่ง</t>
  </si>
  <si>
    <t>คณะทำงานด้านการจัดการพลังงานได้ดำเนินการติดตามความก้าวหน้าของการปฏิบัติตามมาตรการและแผน</t>
  </si>
  <si>
    <t>อนุรักษ์พลังงนที่กำหนดไว้ โดยผลการดำเนินการสรุปได้ดังต่อไปนี้</t>
  </si>
  <si>
    <t xml:space="preserve"> ในกรณีไม่มีค่าความร้อนสูงจากผู้จำหน่าย ให้อ้างอิงค่าความร้อนเฉลี่ยตามที่กรมพัฒนาพลังงานทดแทนและอนุรักษ์พลังงานกำหนด</t>
  </si>
  <si>
    <t>เป็นผู้ได้รับประกาศนียบัตรวิชาชีพชั้นสูงและมีประสบการณ์การทำงานในอาคารอย่างน้อยสามปีโดยมีผลงานด้านการอนุรักษ์</t>
  </si>
  <si>
    <t>เป็นผู้ได้รับปริญญาทางวิศวกรรมศาสตร์  หรือทางวิทยาศาสตร์ โดยมีผลงานด้านการอนุรักษ์พลังงานตามการรับรองของเจ้าของอาคารควบคุม</t>
  </si>
  <si>
    <t>วิธีการเผยแพร่คณะทำงานด้านการจัดการพลังงาน</t>
  </si>
  <si>
    <t>มีการประสานงานระหว่างผู้รับผิดชอบด้านพลังงาน และทีมงานทุก ระดับอย่าง สม่ำเสมอ</t>
  </si>
  <si>
    <t>ค่าการใช้พลังงานจำเพาะ (SEC) =ปริมาณพลังงานไฟฟ้า (กิโลวัตต์-ชั่วโมง) x 3.6 (เมกะจูล/กิโลวัตต์-ชั่วโมง)+ปริมาณพลังงานความร้อน (เมกะจูล)</t>
  </si>
  <si>
    <t>ค่าประสิทธิภาพหรือสมรรถนะ</t>
  </si>
  <si>
    <t>(ข) การประเมินระดับการบริการ</t>
  </si>
  <si>
    <t>ประเภทอาคาร</t>
  </si>
  <si>
    <t>แจ้งผลการใช้พลังงานจากมิเตอร์ย่อยให้แต่ละฝ่ายทราบ แต่ไม่มีการแจ้งถึงผลการประหยัด</t>
  </si>
  <si>
    <t xml:space="preserve">           สถานศึกษา</t>
  </si>
  <si>
    <t>เพื่อแสดงเจตจำนงและความมุ่งมั่นในการดำเนินการด้านการอนุรักษ์พลังงาน อาคารควบคุมได้กำหนด</t>
  </si>
  <si>
    <t>นโยบายอนุรักษ์พลังงานตามวัตถุประสงค์และเป้าหมายการอนุรักษ์พลังงาน ซึ่งสอดคล้องกับสถานภาพการใช้</t>
  </si>
  <si>
    <t>พลังงานและเหมาะสมกับอาคารควบคุม ดังต่อไปนี้</t>
  </si>
  <si>
    <t>หมายเหตุ :</t>
  </si>
  <si>
    <t>หมายเหตุ : *เฉพาะเครื่องปรับอากาศแบบแยกส่วน</t>
  </si>
  <si>
    <t>ชื่อนิติบุคคล :</t>
  </si>
  <si>
    <t>ของอาคารควบคุม</t>
  </si>
  <si>
    <t xml:space="preserve">     การจัดการพลังงานให้เป็นไปตามที่กฎกระทรวงกำหนดทุกประการ</t>
  </si>
  <si>
    <t xml:space="preserve">     ให้เป็นไปตามที่กฎกระทรวงกำหนดทุกประการ</t>
  </si>
  <si>
    <t>ข้าพเจ้าในฐานะประธานคณะทำงานด้านการจัดการพลังงานของอาคารควบคุม ขอรับรองว่าได้ดำเนิน</t>
  </si>
  <si>
    <t xml:space="preserve">                    ข้าพเจ้าในฐานะเจ้าของอาคารควบคุม/ผู้รับมอบอำนาจ ขอรับรองว่าได้ดำเนินการจัดการพลังงานให้</t>
  </si>
  <si>
    <t xml:space="preserve">   เป็นไปตามที่กฎกระทรวงกำหนดทุกประการ</t>
  </si>
  <si>
    <t>ภาคผนวก</t>
  </si>
  <si>
    <t>ผู้รับผิดชอบด้านพลังงานสามัญ</t>
  </si>
  <si>
    <t>ผู้รับผิดชอบด้านพลังงานอาวุโส</t>
  </si>
  <si>
    <t>1.1 โครงสร้างคณะทำงานด้านการจัดการพลังงาน</t>
  </si>
  <si>
    <t>1.2  การแต่งตั้งคณะทำงานด้านการจัดการพลังงาน และอำนาจหน้าทึ่ความรับผิดชอบ</t>
  </si>
  <si>
    <t>(ใส่เอกสารการเผยแพร่คณะทำงานฯ วิธีการที่ 1)</t>
  </si>
  <si>
    <t>ผลการประเมินสถานภาพการจัดการพลังงานเบื้องต้น</t>
  </si>
  <si>
    <t xml:space="preserve">       เพื่อให้พนักงานทุกคนรับทราบและปฏิบัติตามนโยบายอนุรักษ์พลังงานของอาคารควบคุม จึงได้ดำเนินการ</t>
  </si>
  <si>
    <t xml:space="preserve">        วิธีการเผยแพร่นโยบายอนุรักษ์พลังงาน             </t>
  </si>
  <si>
    <t>การใช้พลังงานเชื้อเพลิงผลิตไฟฟ้า</t>
  </si>
  <si>
    <t xml:space="preserve">                        สัดส่วนการใช้พลังงานไฟฟ้า</t>
  </si>
  <si>
    <t xml:space="preserve">                        สัดส่วนการใช้พลังงานความร้อน</t>
  </si>
  <si>
    <t>หมายเหตุ : ให้ดำเนินการบันทึกเฉพาะเครื่องจักร/อุปกรณ์หลักที่มีนัยสำคัญ</t>
  </si>
  <si>
    <t>อายุการใช้งาน (ปี)</t>
  </si>
  <si>
    <t>ปริมาณการใช้
พลังงานไฟฟ้า
(กิโลวัตต์-ชั่วโมง/ปี)</t>
  </si>
  <si>
    <t>ปริมาณการ
ใช้พลังงานความร้อน
(เมกะจูล/ปี)</t>
  </si>
  <si>
    <t>สัดส่วนการ
ใช้พลังงาน
ในระบบ</t>
  </si>
  <si>
    <t>หมายเหตุ : ผู้รับผิดชอบ หมายถึง บุคคลที่รับผิดชอบมาตรการ</t>
  </si>
  <si>
    <t>หมายเหตุ : ผู้รับผิดชอบ หมายถึง บุคคลที่รับผิดชอบหลักสูตร/กิจกรรม</t>
  </si>
  <si>
    <t>การแต่งตั้งคณะผู้ตรวจประเมินการจัดการพลังงานภายในองค์กร</t>
  </si>
  <si>
    <t xml:space="preserve">     วิธีการเผยแพร่คณะผู้ตรวจประเมินการจัดการพลังงานภายในองค์กร</t>
  </si>
  <si>
    <t>8.1 การทบทวนการดำเนินงานการจัดการพลังงาน</t>
  </si>
  <si>
    <t>8.2 การเผยแพร่ผลการทบทวน วิเคราะห์ และแก้ไขข้อบกพร่องของการจัดการพลังงาน</t>
  </si>
  <si>
    <t xml:space="preserve">               </t>
  </si>
  <si>
    <t>ชื่ออาคารควบคุม :</t>
  </si>
  <si>
    <t>TSIC - ID :</t>
  </si>
  <si>
    <t xml:space="preserve">      เพื่อให้พนักงานทุกคนรับทราบ คำสั่งแต่งตั้งคณะทำงานด้านการจัดการพลังงาน โดยอาคารได้ดำเนินการเผยแพร่และดำเนินการดังต่อไปนี้</t>
  </si>
  <si>
    <t xml:space="preserve">    ตารางด้านบนได้</t>
  </si>
  <si>
    <t>3. การประเมินสถานภาพการจัดการพลังงานในภาพรวมของอาคารควบคุม หากทางอาคารมีวิธีการอื่นที่เหมาะสมกว่า ก็สามารถนำมาใช้แทน</t>
  </si>
  <si>
    <t>ใช้งานจริง</t>
  </si>
  <si>
    <t>การกำหนดเป้าหมายและแผนอนุรักษ์พลังงาน และแผนการฝึกอบรมและกิจกรรมเพื่อ</t>
  </si>
  <si>
    <t>ส่งเสริมการอนุรักษ์พลังงาน</t>
  </si>
  <si>
    <t>5.1 การกำหนดเป้าหมายและแผนอนุรักษ์พลังงาน กรณีมี 1 บริการ</t>
  </si>
  <si>
    <t xml:space="preserve">     เป้าหมายการอนุรักษ์พลังงาน กรณีมี 1 บริการ</t>
  </si>
  <si>
    <t xml:space="preserve">     เป้าหมายการอนุรักษ์พลังงาน กรณีมีหลายบริการ</t>
  </si>
  <si>
    <t>5.2 แผนการฝึกอบรม และกิจกรรมเพื่อส่งเสริมการอนุรักษ์พลังงาน</t>
  </si>
  <si>
    <t xml:space="preserve">     วิธีการเผยแพร่แผนฝึกอบรมและกิจกรรมเพื่อส่งเสริมการอนุรักษ์พลังงาน</t>
  </si>
  <si>
    <t>5.3 การเผยแพร่แผนฝึกอบรมและกิจกรรมเพื่อส่งเสริมการอนุรักษ์พลังงาน</t>
  </si>
  <si>
    <t xml:space="preserve">      เพื่อให้พนักงานทุกคนรับทราบและเข้าร่วมดำเนินการตามแผนฝึกอบรมและกิจกรรมเพื่อส่งเสริมการอนุรักษ์พลังงานขององค์กร โดยอาคารได้ดำเนินการเผยแพร่และดำเนินการดังต่อไปนี้</t>
  </si>
  <si>
    <t xml:space="preserve">          การปฏิบัติตามเป้าหมายและแผนอนุรักษ์พลังงาน และแผนการฝึกอบรม</t>
  </si>
  <si>
    <t xml:space="preserve">          และกิจกรรมเพื่อส่งเสริมการอนุรักษ์พลังงาน</t>
  </si>
  <si>
    <t xml:space="preserve"> เพื่อให้พนักงานทุกคนรับทราบ คำสั่งแต่งตั้งคณะผู้ตรวจประเมินการจัดการพลังงานภายในองค์กร 
โดยอาคารได้ดำเนินการเผยแพร่และดำเนินการดังต่อไปนี้</t>
  </si>
  <si>
    <t xml:space="preserve"> แบบประเมินการใช้พลังงานในเครื่องจักร/อุปกรณ์หลัก</t>
  </si>
  <si>
    <t>เครื่องจักร/อุปกรณ์หลัก</t>
  </si>
  <si>
    <t>ประเภทพลังงาน</t>
  </si>
  <si>
    <t xml:space="preserve">(1) ปริมาณการใช้พลังงาน </t>
  </si>
  <si>
    <t xml:space="preserve">(2) ชั่วโมงการใช้งาน </t>
  </si>
  <si>
    <t xml:space="preserve">(3) ศักยภาพการปรับปรุง </t>
  </si>
  <si>
    <t>คะแนนรวม  (1) x (2) x (3)</t>
  </si>
  <si>
    <t>ลำดับความสำคัญ</t>
  </si>
  <si>
    <t>น้อยที่สุด  (1 คะแนน)</t>
  </si>
  <si>
    <t>น้อย         (2 คะแนน)</t>
  </si>
  <si>
    <t>ปานกลาง (3 คะแนน)</t>
  </si>
  <si>
    <t>มาก          (4 คะแนน)</t>
  </si>
  <si>
    <t>มากที่สุด   (5 คะแนน)</t>
  </si>
  <si>
    <t>1. เครื่องจักร/อุปกรณ์หลัก ที่มีคะแนนรวมมาก ถือว่ามีความสำคัญในการนำไปกำหนดเป็นมาตรการอนุรักษ์พลังงาน</t>
  </si>
  <si>
    <t xml:space="preserve">                 </t>
  </si>
  <si>
    <t xml:space="preserve">2.  กรณีมีหลายแผนกให้เพิ่มตารางตามจำนวนแผนกที่มีการใช้พลังงาน  </t>
  </si>
  <si>
    <t>การค้นหาการใช้พลังงานที่มีนัยสำคัญในเครื่องจักร/อุปกรณ์หลัก อาคารควบคุมได้ดำเนินการโดยการ</t>
  </si>
  <si>
    <t>3.  แนวทางนี้เป็นข้อแนะนำเท่านั้น ท่านสามารถใช้วิธีการอื่นในการประเมินที่มีค่านี้ได้ เช่น การตรวจวัด การใช้งานจริง</t>
  </si>
  <si>
    <r>
      <rPr>
        <b/>
        <sz val="16"/>
        <color indexed="8"/>
        <rFont val="TH SarabunPSK"/>
        <family val="2"/>
      </rPr>
      <t>รูปที่ 1-1</t>
    </r>
    <r>
      <rPr>
        <sz val="16"/>
        <color indexed="8"/>
        <rFont val="TH SarabunPSK"/>
        <family val="2"/>
      </rPr>
      <t xml:space="preserve">  ผังโครงสร้างคณะทำงานด้านการจัดการพลังงาน</t>
    </r>
  </si>
  <si>
    <r>
      <rPr>
        <b/>
        <sz val="16"/>
        <color indexed="8"/>
        <rFont val="TH SarabunPSK"/>
        <family val="2"/>
      </rPr>
      <t>รูปที่ 1-3</t>
    </r>
    <r>
      <rPr>
        <sz val="16"/>
        <color indexed="8"/>
        <rFont val="TH SarabunPSK"/>
        <family val="2"/>
      </rPr>
      <t xml:space="preserve">  ภาพการเผยแพร่คณะทำงานด้านการจัดการพลังงาน</t>
    </r>
  </si>
  <si>
    <t>หมายเหตุ : กรณีมีวิธีการเผยแพร่มากกว่า 2 วิธีการ อาคารสามารถเพิ่มจำนวนการแสดงเอกสาร หลักฐานรูปภาพต่างๆ เพิ่มเติม</t>
  </si>
  <si>
    <r>
      <t>ขั้นตอนที่ 2</t>
    </r>
    <r>
      <rPr>
        <b/>
        <sz val="20"/>
        <color indexed="8"/>
        <rFont val="TH SarabunPSK"/>
        <family val="2"/>
      </rPr>
      <t xml:space="preserve"> การประเมินสถานภาพการจัดการพลังงานเบื้องต้น</t>
    </r>
  </si>
  <si>
    <r>
      <rPr>
        <b/>
        <sz val="16"/>
        <color indexed="8"/>
        <rFont val="TH SarabunPSK"/>
        <family val="2"/>
      </rPr>
      <t>ตารางที่ 2.1</t>
    </r>
    <r>
      <rPr>
        <sz val="16"/>
        <color indexed="8"/>
        <rFont val="TH SarabunPSK"/>
        <family val="2"/>
      </rPr>
      <t xml:space="preserve"> การประเมินการจัดการพลังงานขององค์กร</t>
    </r>
  </si>
  <si>
    <r>
      <rPr>
        <b/>
        <u/>
        <sz val="20"/>
        <color indexed="8"/>
        <rFont val="TH SarabunPSK"/>
        <family val="2"/>
      </rPr>
      <t>ขั้นตอนที่ 3</t>
    </r>
    <r>
      <rPr>
        <b/>
        <sz val="20"/>
        <color indexed="8"/>
        <rFont val="TH SarabunPSK"/>
        <family val="2"/>
      </rPr>
      <t xml:space="preserve"> นโยบายอนุรักษ์พลังงาน</t>
    </r>
  </si>
  <si>
    <r>
      <rPr>
        <b/>
        <sz val="16"/>
        <rFont val="TH SarabunPSK"/>
        <family val="2"/>
      </rPr>
      <t xml:space="preserve">รูปที่ 3-1 </t>
    </r>
    <r>
      <rPr>
        <sz val="16"/>
        <rFont val="TH SarabunPSK"/>
        <family val="2"/>
      </rPr>
      <t>นโยบายอนุรักษ์พลังงาน</t>
    </r>
  </si>
  <si>
    <r>
      <t xml:space="preserve">หมายเหตุ : </t>
    </r>
    <r>
      <rPr>
        <sz val="13"/>
        <rFont val="TH SarabunPSK"/>
        <family val="2"/>
      </rPr>
      <t>โปรดแนบสำเนาคำสั่งประกาศนโยบายอนุรักษ์พลังงาน</t>
    </r>
  </si>
  <si>
    <r>
      <rPr>
        <b/>
        <u/>
        <sz val="20"/>
        <color indexed="8"/>
        <rFont val="TH SarabunPSK"/>
        <family val="2"/>
      </rPr>
      <t>ขั้นตอนที่ 4</t>
    </r>
    <r>
      <rPr>
        <b/>
        <sz val="20"/>
        <color indexed="8"/>
        <rFont val="TH SarabunPSK"/>
        <family val="2"/>
      </rPr>
      <t xml:space="preserve"> การประเมินศักยภาพการอนุรักษ์พลังงาน</t>
    </r>
  </si>
  <si>
    <r>
      <rPr>
        <b/>
        <sz val="16"/>
        <color indexed="8"/>
        <rFont val="TH SarabunPSK"/>
        <family val="2"/>
      </rPr>
      <t xml:space="preserve">รูปที่ 5-1 </t>
    </r>
    <r>
      <rPr>
        <sz val="16"/>
        <color indexed="8"/>
        <rFont val="TH SarabunPSK"/>
        <family val="2"/>
      </rPr>
      <t>ภาพการเผยแพร่แผนฝึกอบรมและกิจกรรมส่งเสริมการอนุรักษ์พลังงาน</t>
    </r>
  </si>
  <si>
    <r>
      <rPr>
        <b/>
        <u/>
        <sz val="20"/>
        <color indexed="8"/>
        <rFont val="TH SarabunPSK"/>
        <family val="2"/>
      </rPr>
      <t>ขั้นตอนที่ 6</t>
    </r>
    <r>
      <rPr>
        <b/>
        <sz val="20"/>
        <color indexed="8"/>
        <rFont val="TH SarabunPSK"/>
        <family val="2"/>
      </rPr>
      <t xml:space="preserve"> การดำเนินการตามแผนอนุรักษ์พลังงาน การตรวจสอบและวิเคราะห์การ</t>
    </r>
  </si>
  <si>
    <r>
      <rPr>
        <b/>
        <sz val="16"/>
        <color indexed="8"/>
        <rFont val="TH SarabunPSK"/>
        <family val="2"/>
      </rPr>
      <t>ตารางที่ 6.</t>
    </r>
    <r>
      <rPr>
        <sz val="16"/>
        <color indexed="8"/>
        <rFont val="TH SarabunPSK"/>
        <family val="2"/>
      </rPr>
      <t>1 สรุปผลการติดตามการดำเนินการตามแผนอนุรักษ์พลังงาน</t>
    </r>
  </si>
  <si>
    <r>
      <rPr>
        <b/>
        <sz val="16"/>
        <color indexed="8"/>
        <rFont val="TH SarabunPSK"/>
        <family val="2"/>
      </rPr>
      <t>ตารางที่ 6.3</t>
    </r>
    <r>
      <rPr>
        <sz val="16"/>
        <color indexed="8"/>
        <rFont val="TH SarabunPSK"/>
        <family val="2"/>
      </rPr>
      <t xml:space="preserve"> ผลการตรวจสอบและวิเคราะห์การปฏิบัติตามเป้าหมายและแผนอนุรักษ์พลังงาน</t>
    </r>
  </si>
  <si>
    <r>
      <rPr>
        <b/>
        <u/>
        <sz val="20"/>
        <color indexed="8"/>
        <rFont val="TH SarabunPSK"/>
        <family val="2"/>
      </rPr>
      <t>ขั้นตอนที่ 7</t>
    </r>
    <r>
      <rPr>
        <b/>
        <sz val="20"/>
        <color indexed="8"/>
        <rFont val="TH SarabunPSK"/>
        <family val="2"/>
      </rPr>
      <t xml:space="preserve"> การตรวจติดตามและประเมินการจัดการพลังงาน</t>
    </r>
  </si>
  <si>
    <r>
      <rPr>
        <b/>
        <sz val="16"/>
        <rFont val="TH SarabunPSK"/>
        <family val="2"/>
      </rPr>
      <t xml:space="preserve">รูปที่ 7-2 </t>
    </r>
    <r>
      <rPr>
        <sz val="16"/>
        <rFont val="TH SarabunPSK"/>
        <family val="2"/>
      </rPr>
      <t>เผยแพร่คำสั่งแต่งตั้งคณะผู้ตรวจประเมินการจัดการพลังงานภายในองค์กร</t>
    </r>
  </si>
  <si>
    <r>
      <rPr>
        <b/>
        <sz val="16"/>
        <color indexed="8"/>
        <rFont val="TH SarabunPSK"/>
        <family val="2"/>
      </rPr>
      <t>ตารางที่ 7.1</t>
    </r>
    <r>
      <rPr>
        <sz val="16"/>
        <color indexed="8"/>
        <rFont val="TH SarabunPSK"/>
        <family val="2"/>
      </rPr>
      <t xml:space="preserve"> การตรวจติดตามการดำเนินการจัดการพลังงาน  (ต่อ)</t>
    </r>
  </si>
  <si>
    <r>
      <rPr>
        <b/>
        <u/>
        <sz val="20"/>
        <color indexed="8"/>
        <rFont val="TH SarabunPSK"/>
        <family val="2"/>
      </rPr>
      <t>ขั้นตอนที่ 8</t>
    </r>
    <r>
      <rPr>
        <b/>
        <sz val="20"/>
        <color indexed="8"/>
        <rFont val="TH SarabunPSK"/>
        <family val="2"/>
      </rPr>
      <t xml:space="preserve"> การทบทวน วิเคราะห์และแก้ไขข้อบกพร่องของการจัดการพลังงาน</t>
    </r>
  </si>
  <si>
    <t>ลงชื่อ....................................................................</t>
  </si>
  <si>
    <r>
      <t>(.....บาร์/.......</t>
    </r>
    <r>
      <rPr>
        <vertAlign val="superscript"/>
        <sz val="12"/>
        <color indexed="8"/>
        <rFont val="TH SarabunPSK"/>
        <family val="2"/>
      </rPr>
      <t>๐</t>
    </r>
    <r>
      <rPr>
        <sz val="12"/>
        <color indexed="8"/>
        <rFont val="TH SarabunPSK"/>
        <family val="2"/>
      </rPr>
      <t>C)</t>
    </r>
  </si>
  <si>
    <t>6.</t>
  </si>
  <si>
    <t>7.</t>
  </si>
  <si>
    <t>8.</t>
  </si>
  <si>
    <t>9.</t>
  </si>
  <si>
    <t xml:space="preserve">                การค้นหาการใช้พลังงานที่มีนัยสำคัญในเครื่องจักร/อุปกรณ์หลัก อาคารควบคุมได้ดำเนินการโดยการตรวจวัดหา</t>
  </si>
  <si>
    <t>ข้อมูลปริมาณการใช้พลังงาน ชั่วโมงการทำงาน และวิเคราะห์หาค่าประสิทธิภาพและการสูญเสียพลังงานในแต่ละเครื่องจักร/</t>
  </si>
  <si>
    <t>อุปกรณ์หลักที่มีการใช้ในอาคารควบคุม ซึ่งมีผลสรุปได้ดังนี้</t>
  </si>
  <si>
    <t>อาคารควบคุมได้กำหนดเป้าหมายและแผนอนุรักษ์พลังงาน โดยมีรายละเอียดการดำเนินการดังต่อไปนี้</t>
  </si>
  <si>
    <t>หมายเหตุ : กรณีมีวิธีการเผยแพร่มากกว่า 2 วิธีการ โรงงานสามารถเพิ่มจำนวนการแสดงเอกสาร หลักฐานรูปภาพต่างๆ เพิ่มเติม</t>
  </si>
  <si>
    <t xml:space="preserve">          เพื่อให้พนักงานทุกคนรับทราบและติดตามผลการทบทวนวิเคราะห์ และแก้ไขข้อบกพร่องของการจัดการพลังงานขององค์กร โดยอาคารได้ดำเนินการเผยแพร่และดำเนินการดังต่อไปนี้</t>
  </si>
  <si>
    <t xml:space="preserve">          วิธีการเผยแพร่ผลการทบทวน วิเคราะห์ และแก้ไขข้อบกพร่องของการจัดการพลังงาน</t>
  </si>
  <si>
    <t xml:space="preserve">           หลักฐานหรือเอกสารต่างๆ ที่แสดงถึงการเผยแพร่ผลการทบทวน วิเคราะห์ และแก้ไขข้อบกพร่องของการจัดการ</t>
  </si>
  <si>
    <t>พลังงานให้กับพนักงานในองค์กรได้รับทราบอย่างทั่วถึง</t>
  </si>
  <si>
    <t xml:space="preserve">         ตรวจวัดหาข้อมูลปริมาณการใช้พลังงาน ชั่วโมงการทำงาน และวิเคราะห์หาค่าประสิทธิภาพและการสูญเสียพลังงาน</t>
  </si>
  <si>
    <t xml:space="preserve">         ในแต่ละเครื่องจักร/อุปกรณ์หลักที่มีการใช้ในอาคารควบคุม ซึ่งมีผลสรุปได้ดังนี้</t>
  </si>
  <si>
    <t>สัดส่วนการใช้พลังงานไฟฟ้า</t>
  </si>
  <si>
    <t>และแผนการฝึกอบรมและกิจกรรมเพื่อส่งเสริมการอนุรักษ์พลังงาน</t>
  </si>
  <si>
    <t>ค่าพิกัด</t>
  </si>
  <si>
    <t xml:space="preserve">    ก.1 รายละเอียดการใช้งานอาคาร (สำหรับอาคารทุกประเภท)</t>
  </si>
  <si>
    <t>ภาคผนวก  ก.</t>
  </si>
  <si>
    <t>ภาคผนวก  ข.</t>
  </si>
  <si>
    <t>ค่าตัวประกอบภาระ (เปอร์เซ็นต์) =          ปริมาณพลังงานไฟฟ้า (กิโลวัตต์-ชั่วโมง)</t>
  </si>
  <si>
    <t xml:space="preserve">                     ค่าพลังไฟฟ้าสูงสุด (กิโลวัตต์) x 24 (ชม./วัน) X จำนวนวันในแต่ละเดือน (วัน)</t>
  </si>
  <si>
    <t xml:space="preserve">ให้ใส่กราฟวงกลม (Pie Chart) </t>
  </si>
  <si>
    <t>แสดงสัดส่วนการใช้พลังงานไฟฟ้าและความร้อน</t>
  </si>
  <si>
    <t>อาคาร (รายละเอียดจำนวนอาคาร แสดงในภาคผนวก ก.)</t>
  </si>
  <si>
    <t>ห้อง (รายละเอียดจำนวนห้องพักที่จำหน่ายได้ แสดงในภาคผนวก ก.)</t>
  </si>
  <si>
    <t>เตียง (รายละเอียดจำนวนคนไข้ใน แสดงในภาคผนวก ก.)</t>
  </si>
  <si>
    <t xml:space="preserve">          ผู้รับผิดชอบด้านพลังงานประเภทที่ 1</t>
  </si>
  <si>
    <t xml:space="preserve">          ผู้รับผิดชอบด้านพลังงานประเภทที่ 2</t>
  </si>
  <si>
    <t xml:space="preserve">  ตำบล</t>
  </si>
  <si>
    <t xml:space="preserve">          อื่นๆ (ระบุ)</t>
  </si>
  <si>
    <t>(ก) ติดประกาศ</t>
  </si>
  <si>
    <t>มาตรการลำดับที่</t>
  </si>
  <si>
    <t>:</t>
  </si>
  <si>
    <t>ชื่อมาตรการ</t>
  </si>
  <si>
    <t>-</t>
  </si>
  <si>
    <t>จำนวนอุปกรณ์ที่ปรับปรุง</t>
  </si>
  <si>
    <t>เครื่อง</t>
  </si>
  <si>
    <t>อาคารเรียนและสำนักงาน</t>
  </si>
  <si>
    <t>เชียงใหม่</t>
  </si>
  <si>
    <t>อีเมล   thanachoke@cmru.ac.th</t>
  </si>
  <si>
    <t>คณะ</t>
  </si>
  <si>
    <t>รายการข้อมูลประกอบการคำนวณ</t>
  </si>
  <si>
    <t>ตัวย่อ</t>
  </si>
  <si>
    <t>n</t>
  </si>
  <si>
    <t>วัตต์</t>
  </si>
  <si>
    <t>W</t>
  </si>
  <si>
    <t>ชั่วโมง</t>
  </si>
  <si>
    <t>h1</t>
  </si>
  <si>
    <t>h2</t>
  </si>
  <si>
    <t>วันที่ใช้งานต่อปี</t>
  </si>
  <si>
    <t>วัน</t>
  </si>
  <si>
    <t>D</t>
  </si>
  <si>
    <t>อัตราค่าไฟฟ้าโดยเฉลี่ยต่อหน่วย</t>
  </si>
  <si>
    <t>B</t>
  </si>
  <si>
    <t>การคำนวณ</t>
  </si>
  <si>
    <t>kWh/y</t>
  </si>
  <si>
    <t>Ei</t>
  </si>
  <si>
    <t>Eo</t>
  </si>
  <si>
    <t>พลังงานที่สามารถประหยัดได้;  (Ei - Eo)</t>
  </si>
  <si>
    <t>Es</t>
  </si>
  <si>
    <t>คิดเป็นเงินที่ประหยัดได้;  (Es x B)</t>
  </si>
  <si>
    <t>Bs</t>
  </si>
  <si>
    <t>h</t>
  </si>
  <si>
    <t>AHU</t>
  </si>
  <si>
    <t>n1</t>
  </si>
  <si>
    <t>n2</t>
  </si>
  <si>
    <t>%</t>
  </si>
  <si>
    <t>F</t>
  </si>
  <si>
    <t>ลดชั่วโมงการใช้งานเครื่องปรับอากาศ</t>
  </si>
  <si>
    <t>ค่าไฟฟ้ารวม</t>
  </si>
  <si>
    <t xml:space="preserve">ค่าตัวประกอบภาระ </t>
  </si>
  <si>
    <t>(เปอร์เซ็นต์)</t>
  </si>
  <si>
    <t>ค่าไฟฟ้าเฉลี่ย</t>
  </si>
  <si>
    <t>(บาท/กิโลวัตต์-ชั่วโมง)</t>
  </si>
  <si>
    <t>เปลี่ยนโคม 2 : 1  เป็นโคม  1 : 1</t>
  </si>
  <si>
    <t>โคมไฟฟ้า</t>
  </si>
  <si>
    <t>สถานที่ปรับปรุง</t>
  </si>
  <si>
    <t>สาเหตุการปรับปรุง</t>
  </si>
  <si>
    <t>ผู้รับผิดชอบมาตรการ</t>
  </si>
  <si>
    <t>อุปกรณ์ที่ปรับปรุง</t>
  </si>
  <si>
    <t>ลานกิจกรรม   จึงได้ทำการเปลี่ยนโคมไฟฟ้า เป็น   1 x 36 W  Reflector แทนโคมเดิม</t>
  </si>
  <si>
    <t>หนองหาร</t>
  </si>
  <si>
    <t xml:space="preserve">ของอาคารเป็น ลานกิจกรรมของนักศึกษา  และมีการใช้งานตอนกลางคืน  การเปิด-ปิด ไฟฟ้าจะเปิดทั้งหมดของ  </t>
  </si>
  <si>
    <t xml:space="preserve">     ระบบไฟฟ้าแสงสว่างของอาคารเรียนวิทยาลัยบริหารศาสตร์  ชั้น 1  เป็นโคมไฟฟ้า   2 x 36 W   ชั้น 1  </t>
  </si>
  <si>
    <t>เพื่อลดการใช้พลังงาน</t>
  </si>
  <si>
    <t>อาคารเรียนวิทยาลัยบริหารศาสตร์  ชั้น  1  ลานกิจกรรม</t>
  </si>
  <si>
    <t>จำนวนโคมก่อนการปรับปรุง 2:1</t>
  </si>
  <si>
    <t>จำนวนโคมหลังการปรับปรุง 1:1</t>
  </si>
  <si>
    <t>พลังงานที่ใช้หลังปรับปรุง;    (n2 x (W3+W4) x h x D)/1000</t>
  </si>
  <si>
    <t>จำนวนหลอดต่อโคม</t>
  </si>
  <si>
    <t>E</t>
  </si>
  <si>
    <t>พลังงานที่ใช้ก่อนปรับปรุง;  (n1 x ((W1+W2) x E) x h x D)/1000</t>
  </si>
  <si>
    <t>โคมไฟฟ้า เดิม 2 : 1 จำนวน</t>
  </si>
  <si>
    <t>โคมไฟฟ้า ที่ปรับปรุง 1 : 1 จำนวน</t>
  </si>
  <si>
    <t>นายปกรณ์  สมบูรณ์ชัย</t>
  </si>
  <si>
    <t>วิศวกรไฟฟ้า</t>
  </si>
  <si>
    <t>เครื่องปรับที่ไม่เกิน 75000 Btu</t>
  </si>
  <si>
    <t>บำรุงรักษา</t>
  </si>
  <si>
    <t xml:space="preserve">         ทางมหาวิทยาลัยแม่โจ้  ได้จ้างลูกจ้างชั่วคราว  จำนวน  2  คน  มาดำเนินการในการล้างทำความสะอาด</t>
  </si>
  <si>
    <t xml:space="preserve">เพื่อลดชั่วโมงทำงานเครื่องปรับอากาศ  ใช้งานเครื่องปรับอากาศเท่าที่จำเป็น </t>
  </si>
  <si>
    <t>และยืดอายุการใช้งาน</t>
  </si>
  <si>
    <t>ให้แต่ละแผนกที่มีศักยภาพลดชั่วโมงการใช้งานเครื่องปรับอากาศ โดยไม่กระทบต่อการให้บริการ  ดำเนินการ</t>
  </si>
  <si>
    <t>ลดชั่วโมงใช้งานเครื่องปรับอากาศ  โดยมีรายละเอียดการดำเนินงาน คือ</t>
  </si>
  <si>
    <t>1. เวลา เปิด-ปิด เครื่องปรับอากาศ ก่อนปรับปรุง คือ  9:00-12:00 น.  และ 13:00-16.30 น.</t>
  </si>
  <si>
    <t>ประเมินผลประหยัดโดยการคำนวณ</t>
  </si>
  <si>
    <t>จำนวนเครื่องปรับอากาศ</t>
  </si>
  <si>
    <t>กำลังไฟฟ้าต่อเครื่อง</t>
  </si>
  <si>
    <t>kW</t>
  </si>
  <si>
    <t xml:space="preserve">ชั่วโมงใช้งานต่อวัน </t>
  </si>
  <si>
    <t>แฟกเตอร์การทำงาน</t>
  </si>
  <si>
    <t xml:space="preserve">ชั่วโมงใช้งานต่อวันที่ลดลง </t>
  </si>
  <si>
    <t>พลังงานที่ใช้ก่อนปรับปรุง;   n x W x h x D x (F/100)</t>
  </si>
  <si>
    <t>พลังงานที่ใช้หลังปรับปรุง;   n x W x (h1-h2) x D x (F/100)</t>
  </si>
  <si>
    <t>พลังงานที่สามารถประหยัดได้;  ( Ei-Eo)</t>
  </si>
  <si>
    <t>โคม</t>
  </si>
  <si>
    <t>หลอด</t>
  </si>
  <si>
    <t>W1</t>
  </si>
  <si>
    <t>W2</t>
  </si>
  <si>
    <t>บำรุงรักษาเครื่องปรับอากาศแบบแยกส่วน</t>
  </si>
  <si>
    <t>เครื่องปรับอากาศแบบแยกส่วน</t>
  </si>
  <si>
    <t>เพื่อให้เครื่องปรับอากาศทำงานอย่างมีประสิทธิภาพ และยืดอายุการใช้งาน</t>
  </si>
  <si>
    <t>ตรวจเช็คทำความสะอาด บำรุงรักษาเครื่องปรับอากาศแบบแยกส่วนตามระยะเวลา  ซึ่งดำเนินการโดย</t>
  </si>
  <si>
    <t>จ้างเหมา</t>
  </si>
  <si>
    <t>ผลประหยัดภายหลังการบำรุงรักษา</t>
  </si>
  <si>
    <t>S</t>
  </si>
  <si>
    <t>พลังงานที่สามารถประหยัดได้;  (S x Ei)/100</t>
  </si>
  <si>
    <t>หลอดไฟ</t>
  </si>
  <si>
    <t>เพื่อเพิ่มประสิทธิภาพการใช้พลังงานในระบบแสงสว่าง</t>
  </si>
  <si>
    <t>จำนวนหลอด T8</t>
  </si>
  <si>
    <t>กำลังวัตต์หลอด T8</t>
  </si>
  <si>
    <t>กำลังวัตต์บัลลาสต์แบบธรรมดา</t>
  </si>
  <si>
    <t>W3</t>
  </si>
  <si>
    <t>กำลังวัตต์บัลลาสต์อิเลคทรอนิคส์</t>
  </si>
  <si>
    <t>W4</t>
  </si>
  <si>
    <t>พลังงานที่ใช้ก่อนปรับปรุง;  (n x (W1+W2) x h x D)/1000</t>
  </si>
  <si>
    <t>พลังงานที่ใช้หลังปรับปรุง;    (n x (W3+W4) x h x D)/1000</t>
  </si>
  <si>
    <t>เปลี่ยนเครื่องปรับอากาศรุ่นเก่าที่มีอายุการใช้งานนานเกิน 15 ปีขึ้นไป และมีสภาพชำรุด</t>
  </si>
  <si>
    <t>กำลังไฟฟ้าต่อเครื่องเก่า</t>
  </si>
  <si>
    <t>กำลังไฟฟ้าต่อเครื่องใหม่</t>
  </si>
  <si>
    <t>แฟกเตอร์การทำงานเครื่องเก่า</t>
  </si>
  <si>
    <t>F1</t>
  </si>
  <si>
    <t>แฟกเตอร์การทำงานเครื่องใหม่</t>
  </si>
  <si>
    <t>F2</t>
  </si>
  <si>
    <t>แล้วเสร็จ</t>
  </si>
  <si>
    <r>
      <rPr>
        <b/>
        <sz val="16"/>
        <color indexed="8"/>
        <rFont val="TH SarabunPSK"/>
        <family val="2"/>
      </rPr>
      <t>ตารางที่ 6.10</t>
    </r>
    <r>
      <rPr>
        <sz val="16"/>
        <color indexed="8"/>
        <rFont val="TH SarabunPSK"/>
        <family val="2"/>
      </rPr>
      <t xml:space="preserve">  ผลการตรวจสอบและวิเคราะห์การปฏิบัติตามเป้าหมายและแผนอนุรักษ์พลังงาน (ต่อ)</t>
    </r>
  </si>
  <si>
    <t>ü</t>
  </si>
  <si>
    <t>เครื่องปรับอากาศ</t>
  </si>
  <si>
    <t>หลอดไฟฟ้า</t>
  </si>
  <si>
    <t>มอเตอร์ / ปั๊มน้ำ</t>
  </si>
  <si>
    <r>
      <t>กลุ่มที่ 1 :</t>
    </r>
    <r>
      <rPr>
        <sz val="14"/>
        <rFont val="TH SarabunPSK"/>
        <family val="2"/>
      </rPr>
      <t xml:space="preserve"> อาคารควบคุมที่ใช้เครื่องวัดไฟฟ้าหรือติดตั้งหม้อแปลงไฟฟ้ารวมกันน้อยกว่าสามพันกิโลวัตต์หรือสามพันห้าร้อย
สามสิบกิโลโวลต์แอมแปร์หรืออาคารควบคุมที่ใช้พลังงานไฟฟ้า พลังงานความร้อนจากไอน้ำ หรือ พลังงานสิ้นเปลืองอื่นๆ โดยมีปริมาณพลังงานเทียบเท่าพลังงานไฟฟ้าต่ำกว่าหกสิบล้านเมกะจูล</t>
    </r>
  </si>
  <si>
    <r>
      <t>กลุ่มที่ 2 :</t>
    </r>
    <r>
      <rPr>
        <sz val="14"/>
        <rFont val="TH SarabunPSK"/>
        <family val="2"/>
      </rPr>
      <t>อาคารควบคุมที่ใช้เครื่องวัดไฟฟ้าหรือติดตั้งหม้อแปลงไฟฟ้ารวมกันตั้งแต่สามพันกิโลวัตต์หรือสามพันห้าร้อยสามสิบกิโลโวลต์แอมแปร์ขึ้นไปหรืออาคารควบคุมที่ใช้พลังงานไฟฟ้า พลังงานความร้อนจากไอน้ำ หรือพลังงานสิ้นเปลืองอื่นๆ  โดยมีปริมาณพลังงานเทียบเท่าพลังงานไฟฟ้าตั้งแต่หกสิบล้านเมกะจูลขึ้นไป</t>
    </r>
  </si>
  <si>
    <t>ชนิดแบบรวมศูนย์</t>
  </si>
  <si>
    <t>ชนิดแบบแยกส่วน</t>
  </si>
  <si>
    <t>ระบบปรับอากาศ</t>
  </si>
  <si>
    <t>Btu/hr</t>
  </si>
  <si>
    <t>kW/tr</t>
  </si>
  <si>
    <t>ระบบแสงสว่าง</t>
  </si>
  <si>
    <t>หลอดฟลูออเรสเซ็นต์</t>
  </si>
  <si>
    <t>รวมทั้งหมด</t>
  </si>
  <si>
    <t>4.2.2</t>
  </si>
  <si>
    <t>หลอดอินแคนเดสเซนต์</t>
  </si>
  <si>
    <t>หลอดสปอตไลท์</t>
  </si>
  <si>
    <t>ใบคำรับรองการจัดทำรายงานการจัดการพลังงาน</t>
  </si>
  <si>
    <t xml:space="preserve">      วันที่............../...................../.................</t>
  </si>
  <si>
    <t>สารบัญ</t>
  </si>
  <si>
    <t>หน้า</t>
  </si>
  <si>
    <t>ข้อมูลเบื้องต้น</t>
  </si>
  <si>
    <t>ข้อมูลด้านการจัดการพลังงาน</t>
  </si>
  <si>
    <t xml:space="preserve">       ขั้นตอนที่ 1</t>
  </si>
  <si>
    <t>คณะทำงานด้านการจัดการพลังงาน</t>
  </si>
  <si>
    <t xml:space="preserve">       ขั้นตอนที่ 2</t>
  </si>
  <si>
    <t>การประเมินสถานภาพการจัดการพลังงานเบื้องต้น</t>
  </si>
  <si>
    <t xml:space="preserve">       ขั้นตอนที่ 3</t>
  </si>
  <si>
    <t>นโยบายอนุรักษ์พลังงาน</t>
  </si>
  <si>
    <t xml:space="preserve">       ขั้นตอนที่ 4</t>
  </si>
  <si>
    <t>การประเมินศักยภาพการอนุรักษ์พลังงาน</t>
  </si>
  <si>
    <t xml:space="preserve">       ขั้นตอนที่ 5</t>
  </si>
  <si>
    <t>การกำหนดเป้าหมายและแผนอนุรักษ์พลังงาน</t>
  </si>
  <si>
    <t xml:space="preserve">       ขั้นตอนที่ 6</t>
  </si>
  <si>
    <t xml:space="preserve">      ขั้นตอนที่ 7</t>
  </si>
  <si>
    <t>การตรวจติดตามและประเมินการจัดการพลังงาน</t>
  </si>
  <si>
    <t xml:space="preserve">      ขั้นตอนที่ 8</t>
  </si>
  <si>
    <t>การทบทวน วิเคราะห์และแก้ไขข้อบกพร่องของการจัดการพลังงาน</t>
  </si>
  <si>
    <t xml:space="preserve">     1.   ประธานคณะทำงานด้านการจัดการพลังงาน</t>
  </si>
  <si>
    <t xml:space="preserve">     2.   ผู้รับผิดชอบด้านพลังงาน</t>
  </si>
  <si>
    <t>เวลาทำงาน</t>
  </si>
  <si>
    <t>ชั่วโมง/วัน</t>
  </si>
  <si>
    <t>วัน/ปี</t>
  </si>
  <si>
    <t xml:space="preserve">ชื่อนิติบุคคล: </t>
  </si>
  <si>
    <t>TSIC - ID:</t>
  </si>
  <si>
    <t>เลขที่</t>
  </si>
  <si>
    <t>ถนน</t>
  </si>
  <si>
    <t>อำเภอ</t>
  </si>
  <si>
    <t>จังหวัด</t>
  </si>
  <si>
    <t>รหัสไปรษณีย์</t>
  </si>
  <si>
    <t>เดือน</t>
  </si>
  <si>
    <t>ผู้รับผิดชอบด้านพลังงาน</t>
  </si>
  <si>
    <t>ลำดับที่</t>
  </si>
  <si>
    <t>ชื่อ - นามสกุล</t>
  </si>
  <si>
    <t>คุณสมบัติ***</t>
  </si>
  <si>
    <t>ทะเบียนเลขที่</t>
  </si>
  <si>
    <t>***คุณสมบัติผู้รับผิดชอบด้านพลังงาน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</si>
  <si>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</si>
  <si>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</si>
  <si>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</si>
  <si>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</si>
  <si>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</si>
  <si>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</si>
  <si>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</si>
  <si>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</si>
  <si>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</si>
  <si>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</si>
  <si>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</si>
  <si>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</si>
  <si>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ขั้นตอนที่ 1</t>
  </si>
  <si>
    <t>อื่นๆ (ระบุ)</t>
  </si>
  <si>
    <t>การจัดองค์กร</t>
  </si>
  <si>
    <t>การกระตุ้นและสร้างแรงจูงใจ</t>
  </si>
  <si>
    <t>ระบบข้อมูลข่าวสาร</t>
  </si>
  <si>
    <t>ประชาสัมพันธ์</t>
  </si>
  <si>
    <t>การลงทุน</t>
  </si>
  <si>
    <t>3.1 นโยบายอนุรักษ์พลังงานขององค์กร</t>
  </si>
  <si>
    <t>3.2 การเผยแพร่นโยบายอนุรักษ์พลังงาน</t>
  </si>
  <si>
    <t>การประเมินศักยภาพการอนุรักษ์พลังงานขององค์กรแบ่งออกได้เป็น 3 ระดับ คือ</t>
  </si>
  <si>
    <t>(ก) การประเมินระดับองค์กร</t>
  </si>
  <si>
    <t>(ค) การประเมินระดับเครื่องจักร/อุปกรณ์</t>
  </si>
  <si>
    <t>โดยมีแนวทางดำเนินการดังต่อไปนี้</t>
  </si>
  <si>
    <t>หม้อแปลงไฟฟ้า</t>
  </si>
  <si>
    <t>หมายเลข</t>
  </si>
  <si>
    <t>ผู้ใช้ไฟฟ้า</t>
  </si>
  <si>
    <t>เครื่องวัดไฟฟ้า</t>
  </si>
  <si>
    <t>ประเภท</t>
  </si>
  <si>
    <t>อัตรา</t>
  </si>
  <si>
    <t>การใช้ไฟฟ้า</t>
  </si>
  <si>
    <t>ขนาด</t>
  </si>
  <si>
    <t>kVA</t>
  </si>
  <si>
    <t>จำนวน</t>
  </si>
  <si>
    <t>ตัว</t>
  </si>
  <si>
    <t xml:space="preserve">    TOU</t>
  </si>
  <si>
    <t xml:space="preserve">    ปกติ</t>
  </si>
  <si>
    <t xml:space="preserve">    TOD</t>
  </si>
  <si>
    <t>รวม</t>
  </si>
  <si>
    <t>พลังไฟฟ้าสูงสุด</t>
  </si>
  <si>
    <t>P</t>
  </si>
  <si>
    <t>(กิโลวัตต์)</t>
  </si>
  <si>
    <t>PP/OP1</t>
  </si>
  <si>
    <t>OP/OP2</t>
  </si>
  <si>
    <t>ค่าใช้จ่าย</t>
  </si>
  <si>
    <t>(บาท)</t>
  </si>
  <si>
    <t>พลังงานไฟฟ้า</t>
  </si>
  <si>
    <t>ปริมาณ</t>
  </si>
  <si>
    <t>(กิโลวัตต์-ชั่วโมง)</t>
  </si>
  <si>
    <t>เฉลี่ย</t>
  </si>
  <si>
    <t>หมายเหตุ:</t>
  </si>
  <si>
    <t>กรณีอัตรา ปกติ ให้กรอกค่าพลังงานไฟฟ้าสูงสุด (On Peak) ในช่อง P</t>
  </si>
  <si>
    <t>กรณีอัตรา TOD: P หมายถึง On Peak / PP หมายถึง Partial Peak / OP หมายถึง Off Peak</t>
  </si>
  <si>
    <t>กรณีอัตรา TOU: P หมายถึง Peak / OP1 หมายถึง Off Peak1 / OP2 หมายถึง Off Peak2</t>
  </si>
  <si>
    <t>ชนิด</t>
  </si>
  <si>
    <t>พลังงานที่ใช้</t>
  </si>
  <si>
    <t>หน่วย/</t>
  </si>
  <si>
    <t>มูลค่า</t>
  </si>
  <si>
    <t>ปริมาณการใช้</t>
  </si>
  <si>
    <t>(เมกะจูล/หน่วย)</t>
  </si>
  <si>
    <t>ค่าความร้อนเฉลี่ย</t>
  </si>
  <si>
    <t>ปริมาณพลังงานรวม</t>
  </si>
  <si>
    <t>(เมกะจูล)</t>
  </si>
  <si>
    <t>น้ำมันเตา</t>
  </si>
  <si>
    <t>ลิตร</t>
  </si>
  <si>
    <t>บาท</t>
  </si>
  <si>
    <t>น้ำมันดีเซล</t>
  </si>
  <si>
    <t>ก๊าซปิโตรเลียมเหลว</t>
  </si>
  <si>
    <t>กิโลกรัม</t>
  </si>
  <si>
    <t>ล้านบีทียู</t>
  </si>
  <si>
    <t>ก๊าซธรรมชาติ</t>
  </si>
  <si>
    <t>ถ่านหิน</t>
  </si>
  <si>
    <t>ตัน</t>
  </si>
  <si>
    <t>ไอน้ำ</t>
  </si>
  <si>
    <t>รวมการใช้พลังงานความร้อนจากเชื้อเพลิง</t>
  </si>
  <si>
    <t>พลังงานหมุนเวียน</t>
  </si>
  <si>
    <t>หน่วย (ระบุ)</t>
  </si>
  <si>
    <t>รวมการใช้พลังงานหมุนเวียน</t>
  </si>
  <si>
    <t>รวมปริมาณพลังงานความร้อนทั้งหมด</t>
  </si>
  <si>
    <t>(ชนิด.....)</t>
  </si>
  <si>
    <t>หมายเหตุ</t>
  </si>
  <si>
    <t xml:space="preserve">           ผลิตกระแสไฟฟ้าอย่างเดียว</t>
  </si>
  <si>
    <t>ปริมาณการใช้เชื้อเพลิงหลัก</t>
  </si>
  <si>
    <t>หน่วย</t>
  </si>
  <si>
    <t>กำลังผลิตติดตั้ง (กิโลวัตต์)</t>
  </si>
  <si>
    <t>ระบบ</t>
  </si>
  <si>
    <t>การใช้พลังงานไฟฟ้า</t>
  </si>
  <si>
    <t>กิโลวัตต์-ชั่วโมง/ปี</t>
  </si>
  <si>
    <t>ร้อยละ</t>
  </si>
  <si>
    <t>แสงสว่าง</t>
  </si>
  <si>
    <t>อื่นๆ</t>
  </si>
  <si>
    <t>ปริมาณพลังงานที่ใช้</t>
  </si>
  <si>
    <t>ไฟฟ้า</t>
  </si>
  <si>
    <t>ความร้อน</t>
  </si>
  <si>
    <t>ค่าการใช้พลังงานจำเพาะ (SEC)</t>
  </si>
  <si>
    <t xml:space="preserve">     หมายเหตุ:</t>
  </si>
  <si>
    <t>พิกัด</t>
  </si>
  <si>
    <t>ชนิดเชื้อเพลิง</t>
  </si>
  <si>
    <t>เมกะจูล/ปี</t>
  </si>
  <si>
    <t>มาตรการ</t>
  </si>
  <si>
    <t>เป้าหมายการประหยัด</t>
  </si>
  <si>
    <t>กิโลวัตต์</t>
  </si>
  <si>
    <t>บาท/ปี</t>
  </si>
  <si>
    <t>เชื้อเพลิง</t>
  </si>
  <si>
    <t>ปริมาณ (หน่วย/ปี)</t>
  </si>
  <si>
    <t>ด้านความร้อน</t>
  </si>
  <si>
    <t>ด้านไฟฟ้า</t>
  </si>
  <si>
    <t xml:space="preserve">2. อัตราค่าไฟฟ้าเฉลี่ย </t>
  </si>
  <si>
    <t>3. อัตราค่าเชื้อเพลิง</t>
  </si>
  <si>
    <t>วัตถุประสงค์</t>
  </si>
  <si>
    <t>ระยะเวลา</t>
  </si>
  <si>
    <t>เริ่มต้น</t>
  </si>
  <si>
    <t>มหาวิทยาลัยแม่โจ้</t>
  </si>
  <si>
    <t>เชียงใหม่ - พร้าว</t>
  </si>
  <si>
    <t>สันทราย</t>
  </si>
  <si>
    <t xml:space="preserve">อาคารเริ่มเปิดดำเนินการ เมื่อปี พ.ศ.  </t>
  </si>
  <si>
    <t xml:space="preserve">โทรศัพท์  </t>
  </si>
  <si>
    <t>นายสุรเดช  คิดการงาน</t>
  </si>
  <si>
    <t>นายรัฐพล  ญาติมิตรหนุน</t>
  </si>
  <si>
    <t>ผชอ.03430</t>
  </si>
  <si>
    <t xml:space="preserve">จำนวน  </t>
  </si>
  <si>
    <t xml:space="preserve">Chiller </t>
  </si>
  <si>
    <t>&gt; = 2538 - ใหม่</t>
  </si>
  <si>
    <t>&lt; 2538 - เก่า</t>
  </si>
  <si>
    <t>kW/ton</t>
  </si>
  <si>
    <t>W/m2</t>
  </si>
  <si>
    <t>ค่ามาตรฐาน</t>
  </si>
  <si>
    <t>OTTV</t>
  </si>
  <si>
    <t>RTTV</t>
  </si>
  <si>
    <t>(เดือน/ปี)</t>
  </si>
  <si>
    <t>สิ้นสุด</t>
  </si>
  <si>
    <t xml:space="preserve"> Water  Pump</t>
  </si>
  <si>
    <t>รวมAIR</t>
  </si>
  <si>
    <t>พื้นที่</t>
  </si>
  <si>
    <t>หลอดคอมแพ็กฟลูออเรสเซนต์บัลลาสต์ภายใน</t>
  </si>
  <si>
    <t>หลอดซูปเปอร์ลักซ์</t>
  </si>
  <si>
    <t>หลอดฮาโลเจน</t>
  </si>
  <si>
    <t xml:space="preserve"> หลอดพาร์</t>
  </si>
  <si>
    <t xml:space="preserve">หลอดเมอร์คิวรี่ </t>
  </si>
  <si>
    <t>หลอดไอโซเดียมความดันสูง</t>
  </si>
  <si>
    <t>หลอดเมทัลฮาร์ไลท์</t>
  </si>
  <si>
    <t>รวมแสงสว่าง</t>
  </si>
  <si>
    <t>ปี พ.ศ.</t>
  </si>
  <si>
    <t>ที่เปิดใช้งาน</t>
  </si>
  <si>
    <t>(2)</t>
  </si>
  <si>
    <t>พื้นที่จอดรถ
ในตัวอาคาร</t>
  </si>
  <si>
    <t>(3)=(2)+(1)</t>
  </si>
  <si>
    <t>อาคารช่วงเกษตรศิลป์</t>
  </si>
  <si>
    <t>อาคารแผ่พืชน์</t>
  </si>
  <si>
    <t>โรงจอดรถกองกิจการนักศึกษา</t>
  </si>
  <si>
    <t>อาคารโรงอาหารเทิดกสิกร</t>
  </si>
  <si>
    <t>อาคารหอพักนักศึกษานานาชาติ</t>
  </si>
  <si>
    <t>อาคารหอพักนักศึกษาชาย 2</t>
  </si>
  <si>
    <t>อาคารหอพักนักศึกษาชาย 3 (รวมอาคารห้องน้ำ)</t>
  </si>
  <si>
    <t>อาคารหอพักนักศึกษาชาย 5 (รวมอาคารห้องน้ำ)</t>
  </si>
  <si>
    <t>อาคารหอพักนักศึกษาหญิง 7</t>
  </si>
  <si>
    <t>อาคารหอพักนักศึกษาหญิง 8</t>
  </si>
  <si>
    <t>อาคารหอพักนักศึกษาหญิง 9</t>
  </si>
  <si>
    <t>อาคารหอพักนักศึกษาหญิง 10</t>
  </si>
  <si>
    <t>อาคารพิพิธภัณฑ์เกษตรไทย</t>
  </si>
  <si>
    <t>อาคารเรือนธรรม</t>
  </si>
  <si>
    <t>อาคารหน่วยอาคารและสถานที่</t>
  </si>
  <si>
    <t>อาคารเรียนรวมแม่โจ้  70  ปี</t>
  </si>
  <si>
    <t>อาคารเฉลิมพระเกียรติสมเด็จพระเทพรัตนราชสุดา</t>
  </si>
  <si>
    <t>อาคารเรือนกระจก</t>
  </si>
  <si>
    <t>อาคารวิภาต  บุญศรี  วังซ้าย</t>
  </si>
  <si>
    <t>สนามกีฬาอินทนิล (อัฒจัททร์ 2 หลัง)</t>
  </si>
  <si>
    <t>อาคารเกษตรทฏืใหม่</t>
  </si>
  <si>
    <t>อาคารต้นแบบขยายเชื้อจุลินทรัย์เพื่อการเกษตร</t>
  </si>
  <si>
    <t>อาคารเก็บอุปกรณ์</t>
  </si>
  <si>
    <t>อาคารศูนย์วิจัยพลังงาน 1</t>
  </si>
  <si>
    <t>อาคารศูนย์วิจัยพลังงาน 2</t>
  </si>
  <si>
    <t>อาคารสำนักงานประปาและสุขาภิบาล</t>
  </si>
  <si>
    <t>อาคารโรงสูบน้ำแรงดันต่ำ</t>
  </si>
  <si>
    <t>อาคารโรงสูบน้ำแรงดันสูง</t>
  </si>
  <si>
    <t>อาคารจ่ายสารเคมีและเก็บสารเคมี</t>
  </si>
  <si>
    <t>อาคารซ่อมบำรุงอาคารและสถานที่</t>
  </si>
  <si>
    <t>อาคารงานไฟฟ้า</t>
  </si>
  <si>
    <t>อาคารยานพาหนะ</t>
  </si>
  <si>
    <t>อาคารโรงจอดรถ</t>
  </si>
  <si>
    <t>อาคารสำนักงานระบบบำบัดน้ำเสียรวม (รวมอาคารห้องน้ำ)</t>
  </si>
  <si>
    <t>ชมรมวิทยุสมัครเล่น</t>
  </si>
  <si>
    <t>อาคารอำนวย  ยศสุข</t>
  </si>
  <si>
    <t>อาคารวุฒากาศ</t>
  </si>
  <si>
    <t>อาคารสระว่ายน้ำ</t>
  </si>
  <si>
    <t>คณะผลิตกรรมการเกษตร</t>
  </si>
  <si>
    <t>อาคารกำจร  บุญแปง</t>
  </si>
  <si>
    <t>อาคารเรียนและปฏิบัติการรวมทางปฐพีวิทยาและฝึกอบรมทางดินและปุ๋ยชั้นสูง</t>
  </si>
  <si>
    <t>อาคารปฏิบัติการไม้ผล</t>
  </si>
  <si>
    <t>โรงเรือนเพาะชำไม้ผล 1</t>
  </si>
  <si>
    <t>โรงเรือนเพาะชำไม้ผล 2</t>
  </si>
  <si>
    <t>อาคารเก็บพัสดุไม้ผล</t>
  </si>
  <si>
    <t>อาคารปฏิบัติการและคัดเมล็ดพันธุ์พืชไร่</t>
  </si>
  <si>
    <t>อาคารสำนักงานพืชไร่(พักอาจารย์)</t>
  </si>
  <si>
    <t>อาคารศูนย์ประสานงานโครงการธัญพืชไร่</t>
  </si>
  <si>
    <t>อาคารเพาะเลี้ยงเนื้อเยื่อ  ฝ่ายพัฒนาเกษตรที่สูง</t>
  </si>
  <si>
    <t xml:space="preserve">อาคารหม่อนไหม 1 </t>
  </si>
  <si>
    <t>อาคารหม่อนไหม 2</t>
  </si>
  <si>
    <t>อาคารชมรมอารักขาพืช</t>
  </si>
  <si>
    <t>อาคารปฏิบัติการโรคพืช</t>
  </si>
  <si>
    <t xml:space="preserve">อาคารเนื้อเยื่อ  </t>
  </si>
  <si>
    <t>อาคารปฏิบัติการพืชผัก</t>
  </si>
  <si>
    <t>อาคารจัดเก็บวัสดุพืชผัก</t>
  </si>
  <si>
    <t>อาคารสำนักงานพืชผัก</t>
  </si>
  <si>
    <t>อาคารเทคโนโลยีด้านการผลิตไม้ดอกไม้ประดับ</t>
  </si>
  <si>
    <t>อาคารกล้วยไม้ไทย</t>
  </si>
  <si>
    <t>อาคารชั้นเรียนการจัดและแต่งดอกไม้</t>
  </si>
  <si>
    <t>อาคารอนุบาลต้นอ่อน</t>
  </si>
  <si>
    <t>อาคารโดมจัดแสดงกล้วยไม้และไม้ดอกไม้ประดับ</t>
  </si>
  <si>
    <t>อาคารเลี้ยงไส้เดือนดิน</t>
  </si>
  <si>
    <t>คณะบริหารธุรกิจ</t>
  </si>
  <si>
    <t>อาคารพิทยาลงกรณ์</t>
  </si>
  <si>
    <t>อาคาร 25 ปี  คณะบริหารธุรกิจ</t>
  </si>
  <si>
    <t>สำนักวิจัยและส่งเสริมการเกษตร</t>
  </si>
  <si>
    <t>อาคารธรรมศักดิ์มนตรี</t>
  </si>
  <si>
    <t>อาคารหอพักธรรมศักดิ์มนตรี</t>
  </si>
  <si>
    <t>อาคารโรงอาหารสำนักวิจัยฯ</t>
  </si>
  <si>
    <t>อาคารมงคลชัยสิทธิ์</t>
  </si>
  <si>
    <t>อาคารศูนย์การศึกษาและอบรมนานาชาติ</t>
  </si>
  <si>
    <t>คณะวิทยาศาสตร์</t>
  </si>
  <si>
    <t>อาคารเสาวรัจนิตยวรรธนะ</t>
  </si>
  <si>
    <t xml:space="preserve">อาคารจุฬาภรณ์   </t>
  </si>
  <si>
    <t>คณะวิศวกรรมศาสตร์</t>
  </si>
  <si>
    <t>อาคารเรียนรวมสาขาวิศวกรรมศาสตร์</t>
  </si>
  <si>
    <t>อาคารปฏิบัติการวิศวกรรมทั่วไป</t>
  </si>
  <si>
    <t>อาคารบริการและโชว์รูม</t>
  </si>
  <si>
    <t>อาคารสมิตานนท์</t>
  </si>
  <si>
    <t>อาคารโรงงานนำร่อง</t>
  </si>
  <si>
    <t>อาคารคัดบรรจุผลิตผลเกษตร</t>
  </si>
  <si>
    <t>อาคารปฏิบัติเทคโนโลยียางและพอลิเมอร์</t>
  </si>
  <si>
    <t>คณะเทคโนโลยีการประมง</t>
  </si>
  <si>
    <t xml:space="preserve">อาคารเทคโนโลยีการประมง </t>
  </si>
  <si>
    <t>อาคารปฏิบัติการเทคโนโลยีการประมง</t>
  </si>
  <si>
    <t>อาคารโรงเพาะฟัก</t>
  </si>
  <si>
    <t>ชมรมประมง</t>
  </si>
  <si>
    <t>อาคารโรงอัดอาหารเม็ด</t>
  </si>
  <si>
    <t>อาคารหน่วยวิจัยย่อย</t>
  </si>
  <si>
    <t>อาคารโรงเก็บพัสดุ</t>
  </si>
  <si>
    <t>อาคารปฏิบัติการเลี้ยงปลาสวยงาม</t>
  </si>
  <si>
    <t>อาคารสำนักงานปลาสวยงาม</t>
  </si>
  <si>
    <t>คณะศิลป์ศาสตร์</t>
  </si>
  <si>
    <t>อาคารประเสริฐ ณ.นคร</t>
  </si>
  <si>
    <t>คณะเศรษฐศาสตร์</t>
  </si>
  <si>
    <t>อาคารยรรยง  สิทธิชัย</t>
  </si>
  <si>
    <t>คณะสถาปัตยกรรมศาสตร์และการออกแบบสิ่งแวดล้อม</t>
  </si>
  <si>
    <t>อาคารคณะสถาปัตยกรรมศาสตร์และการออกแบบสิ่งแวดล้อม</t>
  </si>
  <si>
    <t>วิทยาลัยบริหารศาสตร์</t>
  </si>
  <si>
    <t>คณะเทคโนโลยีสารสนเทศและการสื่อสาร</t>
  </si>
  <si>
    <t>ชั้น</t>
  </si>
  <si>
    <t>1.อาคารประเสริฐ ณ.นคร</t>
  </si>
  <si>
    <t>1.อาคารสมเด็จพระเทพรัตนราชสุดา</t>
  </si>
  <si>
    <t>2.อาคารเรียนรวมสาขาวิศวกรรมศาสตร์</t>
  </si>
  <si>
    <t>1.อาคารสมเด็จพระศรีนครินทราบรมราชนี</t>
  </si>
  <si>
    <t>อื่นๆ (ระบุ) สถานีวิทยุ FM 95.5</t>
  </si>
  <si>
    <t>(ข) จดหมายอิเล็กทรอนิกส์</t>
  </si>
  <si>
    <t>(ค) โปสเตอร์</t>
  </si>
  <si>
    <t>การจัดการพลังงาน</t>
  </si>
  <si>
    <t>การประชุมคณะกรรมการ</t>
  </si>
  <si>
    <t xml:space="preserve">   หากดำเนินการประเมินสถานภาพการจัดการพลังงานภายในองค์กรต่อเนื่องทุกๆปี จะทำให้ทราบสถานภาพการจัดการพลังงานที่มี</t>
  </si>
  <si>
    <t xml:space="preserve">   มีการเปลี่ยนแปลงได้ดียิ่งขึ้น</t>
  </si>
  <si>
    <t>จำนวนติดประกาศ …11.. คณะ</t>
  </si>
  <si>
    <t xml:space="preserve">เดือนละ ….. ครั้ง </t>
  </si>
  <si>
    <t>อื่นๆ (ระบุ) การปิดเปิดการใช้ไฟฟ้าและลิฟท์</t>
  </si>
  <si>
    <t>การประชุมแลกเปลี่ยนเรียนรู้</t>
  </si>
  <si>
    <t>คณะกรรมการการจัดการพลังงาน</t>
  </si>
  <si>
    <r>
      <t>รูปที่ 7-1</t>
    </r>
    <r>
      <rPr>
        <sz val="16"/>
        <color indexed="8"/>
        <rFont val="TH SarabunPSK"/>
        <family val="2"/>
      </rPr>
      <t xml:space="preserve"> คำสั่งแต่งตั้งคณะผู้ตรวจประเมินการจัดการพลังงานภายในองค์กร</t>
    </r>
  </si>
  <si>
    <t>1.อาคารสมิตานนท์</t>
  </si>
  <si>
    <t>1.อาคารอำนวย  ยศสุข</t>
  </si>
  <si>
    <t>1.อาคาร 25 ปี  คณะบริหารธุรกิจ</t>
  </si>
  <si>
    <t>1.อาคารธรรมศักดิ์มนตรี</t>
  </si>
  <si>
    <t>1.อาคารช่วงเกษตรศิลป์</t>
  </si>
  <si>
    <t>9806 - 020004562842</t>
  </si>
  <si>
    <t>ผู้รับผิดชอบ</t>
  </si>
  <si>
    <t>รายละเอียดมาตรการอนุรักษ์พลังงาน</t>
  </si>
  <si>
    <t>(สำหรับมาตรการด้านไฟฟ้า)</t>
  </si>
  <si>
    <t>1)</t>
  </si>
  <si>
    <t>มาตรการลำดับที่:</t>
  </si>
  <si>
    <t>2)</t>
  </si>
  <si>
    <t>ชื่อมาตรการ:</t>
  </si>
  <si>
    <t>3)</t>
  </si>
  <si>
    <t>ผู้รับผิดชอบมาตรการ:</t>
  </si>
  <si>
    <t>ตำแหน่ง</t>
  </si>
  <si>
    <t>4)</t>
  </si>
  <si>
    <t>อุปกรณ์ที่ปรับปรุง:</t>
  </si>
  <si>
    <t>5)</t>
  </si>
  <si>
    <t>6)</t>
  </si>
  <si>
    <t>สถานที่ปรับปรุง:</t>
  </si>
  <si>
    <t>7)</t>
  </si>
  <si>
    <t>สาเหตุการปรับปรุง:</t>
  </si>
  <si>
    <t>ปี</t>
  </si>
  <si>
    <t>8)</t>
  </si>
  <si>
    <t>เป้าหมายเชิงปริมาณ</t>
  </si>
  <si>
    <t>9)</t>
  </si>
  <si>
    <t>10)</t>
  </si>
  <si>
    <t>ระดับการใช้พลังงานเป้าหมายหลังการปรับปรุง</t>
  </si>
  <si>
    <t>ระดับการใช้พลังงานอ้างอิงก่อนการปรับปรุง</t>
  </si>
  <si>
    <t>11)</t>
  </si>
  <si>
    <t>เงินลงทุนทั้งหมด</t>
  </si>
  <si>
    <t>12)</t>
  </si>
  <si>
    <t>ระยะเวลาคืนทุน</t>
  </si>
  <si>
    <t>13)</t>
  </si>
  <si>
    <t>รายละเอียดการดำเนินการปรับปรุง:</t>
  </si>
  <si>
    <t>14)</t>
  </si>
  <si>
    <t>วิธีการตรวจสอบผลการประหยัดหลังปรับปรุง</t>
  </si>
  <si>
    <t>15)</t>
  </si>
  <si>
    <t>แสดงวิธีการคำนวณประกอบ</t>
  </si>
  <si>
    <t>(สำหรับมาตรการด้านความร้อน)</t>
  </si>
  <si>
    <t>หลักสูตร/กิจกรรม</t>
  </si>
  <si>
    <t>กลุ่มผู้เข้าอบรม</t>
  </si>
  <si>
    <t>สถานภาพการดำเนินการ</t>
  </si>
  <si>
    <t xml:space="preserve">          ดำเนินการตามแผน</t>
  </si>
  <si>
    <t xml:space="preserve">          ไม่ได้ดำเนินการ เนื่องจาก</t>
  </si>
  <si>
    <t xml:space="preserve">         ล่าช้า เนื่องจาก</t>
  </si>
  <si>
    <t>สำหรับมาตรการด้านไฟฟ้า</t>
  </si>
  <si>
    <t>ระยะเวลาดำเนินการ</t>
  </si>
  <si>
    <t>ตามแผน</t>
  </si>
  <si>
    <t>ดำเนินการ</t>
  </si>
  <si>
    <t>ที่เกิดขึ้นจริง</t>
  </si>
  <si>
    <t>เงินลงทุน</t>
  </si>
  <si>
    <t>ลงทุนจริง</t>
  </si>
  <si>
    <t>ผลการอนุรักษ์พลังงาน</t>
  </si>
  <si>
    <t>ตามเป้าหมาย</t>
  </si>
  <si>
    <t>จากจำนวนทั้งหมด:</t>
  </si>
  <si>
    <t>หมายเหตุ: ระบุมาตรการเรียงตามลำดับ โดยกรอก 1 แผ่น ต่อ 1 มาตรการ</t>
  </si>
  <si>
    <t>สำหรับมาตรการด้านความร้อน</t>
  </si>
  <si>
    <t>7.1 คณะผู้ตรวจประเมินการจัดการพลังงานภายในองค์กร</t>
  </si>
  <si>
    <t>สิ่งที่ต้องมีเอกสาร/หลักฐาน</t>
  </si>
  <si>
    <t>ผลการตรวจสอบ</t>
  </si>
  <si>
    <t>มี</t>
  </si>
  <si>
    <t>ไม่มี</t>
  </si>
  <si>
    <t>ครบ</t>
  </si>
  <si>
    <t>ไม่ครบ</t>
  </si>
  <si>
    <t>ข้อควรปรับปรุง/ข้อเสนอแนะ</t>
  </si>
  <si>
    <t>1. คณะทำงานด้านการจัดการพลังงาน</t>
  </si>
  <si>
    <t>1. คำสั่งแต่งตั้งคณะทำงานด้านการจัดการพลังงาน ที่ระบุ</t>
  </si>
  <si>
    <t>2. เอกสารที่แสดงถึงการเผยแพร่คำสั่งแต่งตั้งคณะทำงานด้าน</t>
  </si>
  <si>
    <t xml:space="preserve">    การจัดการพลังงานให้บุคลากรรับทราบด้วยวิธีการต่างๆ</t>
  </si>
  <si>
    <t>3. อื่นๆ (ระบุ) .................................................................</t>
  </si>
  <si>
    <t>2. การประเมินสถานภาพ</t>
  </si>
  <si>
    <t xml:space="preserve">    การจัดการพลังงานเบื้องต้น</t>
  </si>
  <si>
    <t>1. ผลการประเมินการดำเนินงานด้านพลังงานที่ผ่าน โดยใช้</t>
  </si>
  <si>
    <t xml:space="preserve">    Matrix)</t>
  </si>
  <si>
    <t>2. อื่นๆ (ระบุ) ..................................................................</t>
  </si>
  <si>
    <t>3. นโยบายอนุรักษ์พลังงาน</t>
  </si>
  <si>
    <t>1. นโยบายอนุรักษ์พลังงาน</t>
  </si>
  <si>
    <t>2. เอกสารที่แสดงถึงการเผยแพร่นโยบายอนุรักษ์พลังงานให้</t>
  </si>
  <si>
    <t xml:space="preserve">    บุคลากรรับทราบด้วยวิธีการต่างๆ</t>
  </si>
  <si>
    <t>4. การประเมินศักยภาพการอนุรักษ์พลังงาน</t>
  </si>
  <si>
    <t>1. การประเมินการใช้พลังงานระดับองค์กร</t>
  </si>
  <si>
    <t>3. การประเมินการใช้พลังงานระดับเครื่องจักร/อุปกรณ์</t>
  </si>
  <si>
    <t>4. อื่นๆ (ระบุ) ...............................................................</t>
  </si>
  <si>
    <t>5. การกำหนดเป้าหมายและแผนอนุรักษ์</t>
  </si>
  <si>
    <t xml:space="preserve">    พลังงาน</t>
  </si>
  <si>
    <t>1. มาตรการและเป้าหมายในการดำเนินการอนุรักษ์พลังงาน</t>
  </si>
  <si>
    <t>2. แผนการอนุรักษ์พลังงานด้านไฟฟ้า</t>
  </si>
  <si>
    <t>3. แผนการอนุรักษ์พลังงานด้านความร้อน</t>
  </si>
  <si>
    <t>1. ผลการดำเนินการตามมาตรการอนุรักษ์พลังงาน</t>
  </si>
  <si>
    <t xml:space="preserve">    ส่งเสริมการอนุรักษ์พลังงาน</t>
  </si>
  <si>
    <t>7. การตรวจติดตามและประเมินการจัดการ</t>
  </si>
  <si>
    <t>1. คำสั่งแต่งตั้งคณะผู้ตรวจประเมินการจัดการพลังงานภายใน</t>
  </si>
  <si>
    <t xml:space="preserve">    องค์กร</t>
  </si>
  <si>
    <t>2. รายงานผลการตรวจประเมิน</t>
  </si>
  <si>
    <t>3. อื่นๆ (ระบุ) ...............................................................</t>
  </si>
  <si>
    <t>8. การทบทวน วิเคราะห์ และแก้ไข</t>
  </si>
  <si>
    <t xml:space="preserve">   ข้อบกพร่องของการจัดการพลังงาน</t>
  </si>
  <si>
    <t>1. แผนการทบทวนการดำเนินงานการจัดการพลังงาน</t>
  </si>
  <si>
    <t>2. รายงานสรุปผลการทบทวน วิเคราะห์และแนวทางการแก้ไข</t>
  </si>
  <si>
    <t xml:space="preserve">    ข้อบกพร่องของการจัดการพลังงาน</t>
  </si>
  <si>
    <t>ลงชื่อ</t>
  </si>
  <si>
    <t>ครั้งที่</t>
  </si>
  <si>
    <t>ขั้นตอน</t>
  </si>
  <si>
    <t>ผลการทบทวน</t>
  </si>
  <si>
    <t>เหมาะสม</t>
  </si>
  <si>
    <t>ควรปรับปรุง</t>
  </si>
  <si>
    <t>แนวทางการปรับปรุง</t>
  </si>
  <si>
    <t>2. การประเมินสถานภาพการจัดการพลังงานเบื้องต้น</t>
  </si>
  <si>
    <t>5. การกำหนดเป้าหมายและแผนอนุรักษ์พลังงาน</t>
  </si>
  <si>
    <t>7. การตรวจติดตามและประเมินการจัดการพลังงาน</t>
  </si>
  <si>
    <t>การใช้พลังงานเชื้อเพลิง</t>
  </si>
  <si>
    <t>การดำเนินการตามแผนอนุรักษ์พลังงาน การตรวจสอบและ</t>
  </si>
  <si>
    <t>วิเคราะห์การปฏิบัติตามเป้าหมายและแผนอนุรักษ์พลังงาน</t>
  </si>
  <si>
    <t>ระดับคะแนน</t>
  </si>
  <si>
    <t>ระบบที่ใช้พลังงาน</t>
  </si>
  <si>
    <t xml:space="preserve">จำนวน </t>
  </si>
  <si>
    <t>ขั้นตอนที่ 5</t>
  </si>
  <si>
    <t>1. ร้อยละผลประหยัด คิดเทียบจากข้อมูลการใช้พลังงานรวมในปีที่ผ่านมา</t>
  </si>
  <si>
    <t>รายการตรวจประเมิน</t>
  </si>
  <si>
    <t xml:space="preserve">    โครงสร้าง อำนาจหน้าที่และความรับผิดชอบของคณะทำงาน</t>
  </si>
  <si>
    <t xml:space="preserve">6. การดำเนินการตามแผนอนุรักษ์พลังงาน </t>
  </si>
  <si>
    <t xml:space="preserve">   แผนอนุรักษ์พลังงานสำหรับมาตรการด้านไฟฟ้า</t>
  </si>
  <si>
    <t>3. ผลการตรวจสอบและวิเคราะห์การปฏิบัติตามเป้าหมายและ</t>
  </si>
  <si>
    <t xml:space="preserve">   แผนอนุรักษ์พลังงานสำหรับมาตรการด้านความร้อน</t>
  </si>
  <si>
    <t>ใส่เอกสารวาระการประชุมทบทวนการจัดการพลังงาน</t>
  </si>
  <si>
    <t>รายงาน</t>
  </si>
  <si>
    <t>วัน/เดือน</t>
  </si>
  <si>
    <t>หมายเลขผู้ใช้ไฟฟ้า</t>
  </si>
  <si>
    <t>หมายเลขเครื่องวัดไฟฟ้า</t>
  </si>
  <si>
    <t>อัตราการใช้ไฟฟ้า</t>
  </si>
  <si>
    <t>หน่วยเชื้อเพลิง</t>
  </si>
  <si>
    <t>ชั่วโมง
ใช้งาน
เฉลี่ย/ปี</t>
  </si>
  <si>
    <t xml:space="preserve">    ชื่อเครื่องจักร/อุปกรณ์หลัก</t>
  </si>
  <si>
    <t>ระยะ
เวลา
คืนทุน (ปี)</t>
  </si>
  <si>
    <t>เงินลงทุน
(บาท)</t>
  </si>
  <si>
    <t>การใช้เชื้อเพลิง</t>
  </si>
  <si>
    <t>รวมด้านไฟฟ้า</t>
  </si>
  <si>
    <t>รวมด้านความร้อน</t>
  </si>
  <si>
    <t>ลำดับ
ที่</t>
  </si>
  <si>
    <t>ร้อยละ
ผลประหยัด</t>
  </si>
  <si>
    <t>สถานภาพ
การดำเนินการ</t>
  </si>
  <si>
    <t>ความคิดเห็นและข้อเสนอแนะ :</t>
  </si>
  <si>
    <t>ปัญหาและอุปสรรคที่เกิดขึ้นระหว่างดำเนินการ :</t>
  </si>
  <si>
    <t>หน่วย(ระบุ)</t>
  </si>
  <si>
    <t>จำนวน
ผู้เข้าอบรม</t>
  </si>
  <si>
    <t>7.2 การเผยแพร่คณะผู้ตรวจประเมินการจัดการพลังงานภายในองค์กร</t>
  </si>
  <si>
    <t>ตามข้อกำหนด</t>
  </si>
  <si>
    <t>ความถูกต้องครบถ้วน</t>
  </si>
  <si>
    <t>วันที่ ............./................/.....................</t>
  </si>
  <si>
    <t>6. การดำเนินการตามแผนอนุรักษ์พลังงาน การตรวจสอบและวิเคราะห์การปฏิบัติตามเป้าหมายและแผนอนุรักษ์พลังงาน</t>
  </si>
  <si>
    <t xml:space="preserve">    ตารางการประเมินการจัดการพลังงาน (Energy Management</t>
  </si>
  <si>
    <t>ต้นทุน</t>
  </si>
  <si>
    <t>(บาท/หน่วย)</t>
  </si>
  <si>
    <t>(บาท/MJ)</t>
  </si>
  <si>
    <t>หน่วย (ลบ. ม.)</t>
  </si>
  <si>
    <t>จำนวนอุปกรณ์ที่ปรับปรุง:</t>
  </si>
  <si>
    <t>ลิตร/ปี</t>
  </si>
  <si>
    <t xml:space="preserve">ชื่ออาคารควบคุม: </t>
  </si>
  <si>
    <t>ที่อยู่อาคาร</t>
  </si>
  <si>
    <t xml:space="preserve">           สำนักงาน</t>
  </si>
  <si>
    <t xml:space="preserve">          โรงแรม</t>
  </si>
  <si>
    <t xml:space="preserve">          โรงพยาบาล</t>
  </si>
  <si>
    <t xml:space="preserve">จำนวนอาคารทั้งหมด : </t>
  </si>
  <si>
    <t>สำหรับอาคารประเภทโรงแรม</t>
  </si>
  <si>
    <t>จำนวนห้องพักทั้งหมด</t>
  </si>
  <si>
    <t>สำหรับอาคารประเภทโรงพยาบาล</t>
  </si>
  <si>
    <t>จำนวนเตียงคนไข้ในทั้งหมด</t>
  </si>
  <si>
    <t>ชื่ออาคาร</t>
  </si>
  <si>
    <t>พื้นที่ทั้งหมดของอาคาร (ตารางเมตร)</t>
  </si>
  <si>
    <t>(1) พื้นที่ใช้สอย</t>
  </si>
  <si>
    <t>ปรับอากาศ</t>
  </si>
  <si>
    <t>ไม่ปรับอากาศ</t>
  </si>
  <si>
    <t xml:space="preserve">การจัดการพลังงาน </t>
  </si>
  <si>
    <t>ระบุกลุ่มอาคารควบคุม ดังนี้</t>
  </si>
  <si>
    <t xml:space="preserve">             ศูนย์การค้า</t>
  </si>
  <si>
    <t>สำหรับอาคารทุกประเภท</t>
  </si>
  <si>
    <t>การใช้ประโยชน์พื้นที่ใช้สอยที่ใช้งานจริง</t>
  </si>
  <si>
    <t>สำหรับอาคารประเภท</t>
  </si>
  <si>
    <t>โรงแรม</t>
  </si>
  <si>
    <t>โรงพยาบาล</t>
  </si>
  <si>
    <t>พื้นที่ปรับอากาศ</t>
  </si>
  <si>
    <t>(ตารางเมตร)</t>
  </si>
  <si>
    <t>พื้นที่ไม่ปรับอากาศ</t>
  </si>
  <si>
    <t>จำนวนห้องพักที่จำหน่ายได้</t>
  </si>
  <si>
    <t>(ห้อง-วัน)</t>
  </si>
  <si>
    <t>จำนวนคนไข้นอก</t>
  </si>
  <si>
    <t>(คน)</t>
  </si>
  <si>
    <t>จำนวนคนไข้ใน</t>
  </si>
  <si>
    <t>(เตียง-วัน)</t>
  </si>
  <si>
    <t>ใส่เอกสารแสดงประกาศนโยบายอนุรักษ์พลังงาน</t>
  </si>
  <si>
    <t>ขนาด (kVA)</t>
  </si>
  <si>
    <t>จำนวน (ชุด)</t>
  </si>
  <si>
    <t>อาคารที่ใช้งาน</t>
  </si>
  <si>
    <t>กรณีอาคารมีเครื่องวัดไฟฟ้ามากกว่า 1 เครื่อง ให้เพิ่มจำนวนตารางแสดงข้อมูลการใช้ไฟฟ้าตามจำนวนของเครื่องวัดไฟฟ้า</t>
  </si>
  <si>
    <t>(ชนิด.........)</t>
  </si>
  <si>
    <t xml:space="preserve">           ผลิตไฟฟ้าสำรองหรือกรณีฉุกเฉิน</t>
  </si>
  <si>
    <t>ชั่วโมง
การเดินเครื่อง
(ชั่วโมง)</t>
  </si>
  <si>
    <t xml:space="preserve">   ปริมาณพลังงานไฟฟ้าที่ผลิตได้ 
(กิโลวัตต์ - ชั่วโมง)</t>
  </si>
  <si>
    <t>ปรับอากาศแบบรวมศูนย์</t>
  </si>
  <si>
    <t>4.2 การประเมินระดับการบริการ</t>
  </si>
  <si>
    <t>พื้นที่ใช้สอยที่ใช้งานจริง (ตารางเมตร)</t>
  </si>
  <si>
    <t>(เมกะจูล/ตารางเมตร)</t>
  </si>
  <si>
    <t>พื้นที่ใช้สอยที่ใช้งานจริง
(ตารางเมตร)</t>
  </si>
  <si>
    <t>4.3 การประเมินระดับเครื่องจักร/อุปกรณ์หลัก</t>
  </si>
  <si>
    <t>เงินลงทุน (บาท)</t>
  </si>
  <si>
    <t>(ใส่เอกสารคำสั่งแต่งตั้งคณะผู้ตรวจประเมินฯ)</t>
  </si>
  <si>
    <t>7.3 ผลการตรวจประเมินภายในองค์กร</t>
  </si>
  <si>
    <t>2. การประเมินการใช้พลังงานระดับการบริการ</t>
  </si>
  <si>
    <t>รวมทั้งได้นำข้อมูลที่ได้จากคณะผู้ตรวจประเมินการจัดการพลังงานภายในองค์กรมาใช้ในการปรับปรุงและแก้ไขข้อบกพร่อง</t>
  </si>
  <si>
    <t>ข้อบกพร่องที่ตรวจพบ</t>
  </si>
  <si>
    <t>6.1 ผลการติดตามการดำเนินการของมาตรการอนุรักษ์พลังงาน</t>
  </si>
  <si>
    <t xml:space="preserve">     3.   เจ้าของอาคารควบคุม</t>
  </si>
  <si>
    <t>ข้อมูลทั่วไป</t>
  </si>
  <si>
    <t>จดหมายอิเล็กทรอนิกส์</t>
  </si>
  <si>
    <t xml:space="preserve">          </t>
  </si>
  <si>
    <t xml:space="preserve">                         </t>
  </si>
  <si>
    <t xml:space="preserve">           </t>
  </si>
  <si>
    <t xml:space="preserve">  </t>
  </si>
  <si>
    <t>(ก)</t>
  </si>
  <si>
    <t>(ข)</t>
  </si>
  <si>
    <t>(ค)</t>
  </si>
  <si>
    <t>เป็นผู้สำเร็จการฝึกอบรมด้านการอนุรักษ์พลังงานหรือการฝึกอบรมที่มีวัตถุประสงค์คล้ายคลึงกันที่อธิบดีให้ความเห็นชอบ</t>
  </si>
  <si>
    <t>(ง)</t>
  </si>
  <si>
    <t>เป็นผู้สำเร็จการฝึกอบรมหลักสูตรผู้รับผิดชอบด้านพลังงานอาวุโส ที่อธิบดีให้ความเห็นชอบ</t>
  </si>
  <si>
    <t>(จ)</t>
  </si>
  <si>
    <t>เป็นผู้ที่สอบได้ตามเกณฑ์ที่กำหนดจากการจัดสอบผู้รับผิดชอบด้านพลังงาน ซึ่งจัดโดยกรมพัฒนาพลังงานทดแทนและ</t>
  </si>
  <si>
    <t>อนุรักษ์พลังงาน</t>
  </si>
  <si>
    <t>เป็นผู้ที่สอบได้ตามเกณฑ์ที่กำหนดจากการจัดสอบผู้รับผิดชอบด้านพลังงาน ซึ่งจัดโดยกรมพัฒนาพลังงานทดแทนและอนุรักษ์พลังงาน</t>
  </si>
  <si>
    <t>พลังงานตามการรับรองของเจ้าของโรงงานควบคุมหรือเจ้าของอาคารควบคุม</t>
  </si>
  <si>
    <t xml:space="preserve">      </t>
  </si>
  <si>
    <t xml:space="preserve">ติดประกาศ </t>
  </si>
  <si>
    <t>โปสเตอร์</t>
  </si>
  <si>
    <t xml:space="preserve">เอกสารเผยแพร่                                      </t>
  </si>
  <si>
    <t>เสียงตามสาย</t>
  </si>
  <si>
    <t>แผ่นพับ/วารสาร .....ฉบับ</t>
  </si>
  <si>
    <t>สัปดาห์ละ ….. ครั้ง  ช่วงเวลา…...</t>
  </si>
  <si>
    <t xml:space="preserve">   </t>
  </si>
  <si>
    <t>ระดับของผู้ได้รับ…….</t>
  </si>
  <si>
    <t>เพื่อแสดงการเผยแพร่อย่างทั่วถึง ควรแสดงการเผยแพร่มากกว่า 1 วิธีการ</t>
  </si>
  <si>
    <t>มีนโยบายการจัดการพลังงานจากฝ่ายบริหารและถือเป็นส่วนหนึ่งของนโยบายของบริษัท</t>
  </si>
  <si>
    <t>มีการจัดองค์กรและเป็นโครงสร้างส่วนหนึ่งของฝ่ายบริหารกำหนดหน้าที่ความรับผิดชอบไว้ชัดเจน</t>
  </si>
  <si>
    <t>มีนโยบายและมีการสนับสนุนเป็นครั้งคราวจากฝ่ายบริหาร</t>
  </si>
  <si>
    <t>คณะกรรมการอนุรักษ์พลังงานเป็นช่องทางหลักในการดำเนินงาน</t>
  </si>
  <si>
    <t>คณะกรรมการเฉพาะกิจเป็นผู้ดำเนินการ</t>
  </si>
  <si>
    <t>จัดฝึกอบรมให้พนักงานรับทราบเป็นครั้งคราว</t>
  </si>
  <si>
    <t>ลงทุนโดยดูมาตรการที่มีระยะเวลาคุ้มทุนเร็ว</t>
  </si>
  <si>
    <t>ไม่มีแนวทางปฏิบัติที่ทำไว้เป็นลายลักษณ์อักษร</t>
  </si>
  <si>
    <t>ผู้รับผิดชอบด้านพลังงานมีขอบเขตหน้าที่ความรับผิดชอบจำกัด</t>
  </si>
  <si>
    <t>มีการสรุปรายงานด้านค่าใช้จ่ายการใช้พลังงานเพื่อใช้กันภายในฝ่ายวิศวกรรม</t>
  </si>
  <si>
    <t>แจ้งให้พนักงานทราบอย่างไม่เป็นทางการเพื่อส่งเสริมการใช้พลังงานอย่างมีประสิทธิภาพ</t>
  </si>
  <si>
    <t>พิจารณาเฉพาะมาตรการที่ลงทุนต่ำ</t>
  </si>
  <si>
    <t>ไม่มีนโยบายที่ ชัดเจน</t>
  </si>
  <si>
    <t>ไม่มีผู้รับผิดชอบด้านพลังงาน</t>
  </si>
  <si>
    <t>ไม่มีการติดต่อกับผู้ใช้พลังงาน</t>
  </si>
  <si>
    <t>ไม่มีระบบรวบรวมข้อมูลและบัญชีการใช้พลังงาน</t>
  </si>
  <si>
    <t>ไม่มีการสนับสนุนการประหยัดพลังงาน</t>
  </si>
  <si>
    <t>นโยบายการอนุรักษ์พลังงาน</t>
  </si>
  <si>
    <t>กำหนดเป้าหมายที่ครอบคลุม ติดตามผล หาข้อผิดพลาดประเมินผล และควบคุมการใช้งบประมาณ</t>
  </si>
  <si>
    <t>ประชาสัมพันธ์คุณค่าของการประหยัดพลังงาน และผลการดำเนินงานของการจัดการพลังงาน</t>
  </si>
  <si>
    <t>จัดสรรงบประมาณโดยละเอียด โดยพิจารณาถึงความสำคัญของโครงการ</t>
  </si>
  <si>
    <t>ใช้ระยะเวลา คุ้มทุนเป็นหลักในการพิจารณาการลงทุน</t>
  </si>
  <si>
    <t>ไม่มีการกำหนดนโยบายที่ชัดเจน โดยผู้บริหารหรือผู้รับผิดชอบด้านพลังงาน</t>
  </si>
  <si>
    <t>BTU/TOR</t>
  </si>
  <si>
    <t>kW-เฉลี่ย</t>
  </si>
  <si>
    <t>มีผู้รับผิดชอบด้านพลังงานรายงานต่อคณะกรรมการเฉพาะกิจ แต่สายงานบังคับบัญชาไม่ชัดเจน</t>
  </si>
  <si>
    <t>มีการติดต่ออย่างไม่เป็นทางการระหว่างวิศวกรกับผู้ใช้พลังงาน (พนักงาน)</t>
  </si>
  <si>
    <t>ผู้รับผิดชอบด้านพลังงานรายงานโดยตรงต่อคณะ กรรมการจัดการพลังงาน ซึ่งประกอบด้วยหัวหน้าฝ่ายต่างๆ</t>
  </si>
  <si>
    <t>ให้พนักงานรับทราบโครงการอนุรักษ์พลังงาน และให้มีการประชา สัมพันธ์อย่างสม่ำเสมอ</t>
  </si>
  <si>
    <t>ทำรายงานติดตามประเมิน ผล โดยดูจากมิเตอร์ให้คณะ กรรมการเฉพาะกิจเข้ามาเกี่ยวข้องกับการตั้งงบประ มาณ</t>
  </si>
  <si>
    <t>ไม่มีการลงทุนใดๆในการปรับปรุงประสิทธิภาพ การใช้พลังงาน</t>
  </si>
  <si>
    <t>เผยแพร่และดำเนินการดังต่อไปนี้</t>
  </si>
  <si>
    <t>No.</t>
  </si>
  <si>
    <t>Fuel</t>
  </si>
  <si>
    <t>Heating Value</t>
  </si>
  <si>
    <t>01</t>
  </si>
  <si>
    <t xml:space="preserve">น้ำมันเตา  </t>
  </si>
  <si>
    <t xml:space="preserve">   =    39.77  เมกะจูล/ลิตร</t>
  </si>
  <si>
    <t>02</t>
  </si>
  <si>
    <t xml:space="preserve">   =    38.18  เมกะจูล/ลิตร</t>
  </si>
  <si>
    <t>03</t>
  </si>
  <si>
    <t xml:space="preserve">   =    41.28  เมกะจูล/ลิตร</t>
  </si>
  <si>
    <t>04</t>
  </si>
  <si>
    <t xml:space="preserve">   =    36.42  เมกะจูล/ลิตร</t>
  </si>
  <si>
    <t>05</t>
  </si>
  <si>
    <t>น้ำมันเบนซิน</t>
  </si>
  <si>
    <t xml:space="preserve">   =    31.48  เมกะจูล/ลิตร</t>
  </si>
  <si>
    <t>06</t>
  </si>
  <si>
    <t>น้ำมันก๊าด</t>
  </si>
  <si>
    <t xml:space="preserve">   =    34.53  เมกะจูล/ลิตร</t>
  </si>
  <si>
    <t>07</t>
  </si>
  <si>
    <t xml:space="preserve">ก๊าซปิโตรเลียมเหลว </t>
  </si>
  <si>
    <t xml:space="preserve">   =  26.62   เมกะจูล/ลิตร</t>
  </si>
  <si>
    <t>08</t>
  </si>
  <si>
    <t xml:space="preserve">( LPG )         </t>
  </si>
  <si>
    <t xml:space="preserve">   =  50.23   เมกะจูล/กิโลกรัม</t>
  </si>
  <si>
    <t>09</t>
  </si>
  <si>
    <t xml:space="preserve">ก๊าซธรรมชาติ        </t>
  </si>
  <si>
    <t xml:space="preserve">   =  1,055   เมกะจูล/ล้านบีทียู</t>
  </si>
  <si>
    <t>10</t>
  </si>
  <si>
    <t>ถ่านหินนำเข้า</t>
  </si>
  <si>
    <t xml:space="preserve">   =  26,370  เมกะจูล/ตัน</t>
  </si>
  <si>
    <t>11</t>
  </si>
  <si>
    <t>ลิกไนต์ (ลี้)</t>
  </si>
  <si>
    <t xml:space="preserve">   =  18,420  เมกะจูล/ตัน</t>
  </si>
  <si>
    <t>12</t>
  </si>
  <si>
    <t>ลิกไนต์ (กระบี่)</t>
  </si>
  <si>
    <t xml:space="preserve">   =  10,880  เมกะจูล/ตัน</t>
  </si>
  <si>
    <t>13</t>
  </si>
  <si>
    <t>ลิกไนต์ (แม่เมาะ)</t>
  </si>
  <si>
    <t xml:space="preserve">   =  10,470  เมกะจูล/ตัน</t>
  </si>
  <si>
    <t>14</t>
  </si>
  <si>
    <t>ลิกไนต์ (แจ้คอน)</t>
  </si>
  <si>
    <t xml:space="preserve">   =  15,110  เมกะจูล/ตัน</t>
  </si>
  <si>
    <t>15</t>
  </si>
  <si>
    <t>ฟืน</t>
  </si>
  <si>
    <t xml:space="preserve">   =  15.99   เมกะจูล/กิโลกรัม</t>
  </si>
  <si>
    <t>16</t>
  </si>
  <si>
    <t>ถ่าน</t>
  </si>
  <si>
    <t xml:space="preserve">   =  28.88   เมกะจูล/กิโลกรัม</t>
  </si>
  <si>
    <t>17</t>
  </si>
  <si>
    <t>แกลบ</t>
  </si>
  <si>
    <t xml:space="preserve">   =  14.40   เมกะจูล/กิโลกรัม</t>
  </si>
  <si>
    <t>18</t>
  </si>
  <si>
    <t>กากอ้อย</t>
  </si>
  <si>
    <t xml:space="preserve">   =  7.53    เมกะจูล/กิโลกรัม</t>
  </si>
  <si>
    <t>19</t>
  </si>
  <si>
    <t xml:space="preserve">ขยะ      </t>
  </si>
  <si>
    <t xml:space="preserve">   =  4.86   เมกะจูล/กิโลกรัม</t>
  </si>
  <si>
    <t>20</t>
  </si>
  <si>
    <t xml:space="preserve">ขี้เลื่อย  </t>
  </si>
  <si>
    <t xml:space="preserve">   =  10.88  เมกะจูล/กิโลกรัม</t>
  </si>
  <si>
    <t>21</t>
  </si>
  <si>
    <t>วัสดุเหลือใช้ทางการเกษตร</t>
  </si>
  <si>
    <t xml:space="preserve">   =  12.68  เมกะจูล/กิโลกรัม</t>
  </si>
  <si>
    <t>22</t>
  </si>
  <si>
    <t>กะลาปาล์ม</t>
  </si>
  <si>
    <t xml:space="preserve">   = 16,900   เมกะจูล/ตัน</t>
  </si>
  <si>
    <t>23</t>
  </si>
  <si>
    <t>ซังข้าวโพด</t>
  </si>
  <si>
    <t xml:space="preserve">   = 1,6220  เมกะจูล/ตัน</t>
  </si>
  <si>
    <t>ค่า Heating Value และหน่วยของเชื้อเพลิงที่ใช้จะต้องเป็นไปตามที่ พพ. กำหนดใน บพร.1 ตามตัวอย่างด้านบน และหากมีเชื้อเพลิงนอกเหนือจากนี้ที่ปรึกษาฯ จะต้องแจ้งจุฬาฯ ให้รับทราบ และเพิ่มเติมในฐานข้อมูลต่อไป ในส่วนเชื้อเพลิงน้ำมันเตา ต้องระบุชนิดให้ชัดเจนตามการใช</t>
  </si>
  <si>
    <t>*ปรับอากาศแบบแยกส่วน</t>
  </si>
  <si>
    <t>วิธีการ</t>
  </si>
  <si>
    <t>ประเมิน</t>
  </si>
  <si>
    <t>ตรวจวัด</t>
  </si>
  <si>
    <t>อุปกรณ์</t>
  </si>
  <si>
    <t xml:space="preserve">   จากทั้งหมด..........240.........คน คิดเป็นร้อยละ .....41.......  </t>
  </si>
  <si>
    <t>4. ข้อมูลการประเมินสถานภาพการจัดการพลังงานเบื้องต้นประเมินจาก......11......แผนก  ของจำนวนทั้งหมด......11.....แผนก หรือบุคลากรจำนวน........50......คน</t>
  </si>
  <si>
    <r>
      <t>2. ในกรณีที่อาคารควบคุมพัฒนาระบบการจัดการพลังงานในรอบที่สอง ในขั้นตอนนี้อาคารควบคุม</t>
    </r>
    <r>
      <rPr>
        <u/>
        <sz val="13"/>
        <rFont val="TH SarabunPSK"/>
        <family val="2"/>
      </rPr>
      <t xml:space="preserve">จะดำเนินการหรือไม่ดำเนินการก็ได้ </t>
    </r>
  </si>
  <si>
    <t>ทุกคน</t>
  </si>
  <si>
    <t>การตรวจสอบการปฏิบัติตามเป้าหมายการอนุรักษ์พลังงาน</t>
  </si>
  <si>
    <t>การติดตามการดำเนินการ</t>
  </si>
  <si>
    <t>แผนการอนุรักษ์พลังงาน
ตามเป้าหมาย</t>
  </si>
  <si>
    <t>ผลการอนุรักษ์พลังงาน
ที่เกิดขึ้นจริง</t>
  </si>
  <si>
    <t>ร้อยละที่ลดลงของปริมาณพลังงาน</t>
  </si>
  <si>
    <t>ที่ใช้เดิม</t>
  </si>
  <si>
    <t>ระดับของค่าการใช้พลังงานต่อ</t>
  </si>
  <si>
    <t>หน่วยบริการที่ 1</t>
  </si>
  <si>
    <t>หน่วยบริการที่ 2</t>
  </si>
  <si>
    <t>หน่วยบริการที่ 3</t>
  </si>
  <si>
    <t>4. แผนการฝึกอบรม</t>
  </si>
  <si>
    <t>5. แผนกิจกรรมเพื่อส่งเสริมการอนุรักษ์พลังงาน</t>
  </si>
  <si>
    <t>6. อื่นๆ (ระบุ) ...............................................................</t>
  </si>
  <si>
    <t xml:space="preserve"> การตรวจสอบและวิเคราะห์การปฏิบัติตาม</t>
  </si>
  <si>
    <t>2. ผลการตรวจสอบการปฏิบัติตามเป้าหมายการอนุรักษ์พลังงาน</t>
  </si>
  <si>
    <t xml:space="preserve">     เป้าหมายและแผนอนุรักษ์พลังงาน</t>
  </si>
  <si>
    <t>4. ผลการตรวจสอบและวิเคราะห์การปฏิบัติตามเป้าหมายและ</t>
  </si>
  <si>
    <t>5. ผลการติดตามการดำเนินการตามแผนฝึกอบรม</t>
  </si>
  <si>
    <t>6. ผลการติดตามการดำเนินการตามแผนกิจกรรมเพื่อ</t>
  </si>
  <si>
    <t>7. อื่นๆ (ระบุ) ...............................................................</t>
  </si>
  <si>
    <t>4.1.2</t>
  </si>
  <si>
    <t>โทรสาร   053-873256</t>
  </si>
  <si>
    <r>
      <t>W/m</t>
    </r>
    <r>
      <rPr>
        <vertAlign val="superscript"/>
        <sz val="14"/>
        <rFont val="TH SarabunPSK"/>
        <family val="2"/>
      </rPr>
      <t>2</t>
    </r>
  </si>
  <si>
    <r>
      <t xml:space="preserve">ตารางที่ 6.2 </t>
    </r>
    <r>
      <rPr>
        <sz val="16"/>
        <rFont val="TH SarabunPSK"/>
        <family val="2"/>
      </rPr>
      <t xml:space="preserve"> สรุปผลการตรวจสอบการปฏิบัติตามเป้าหมายการอนุรักษ์พลังงาน</t>
    </r>
  </si>
  <si>
    <r>
      <rPr>
        <b/>
        <sz val="16"/>
        <rFont val="TH SarabunPSK"/>
        <family val="2"/>
      </rPr>
      <t>ตารางที่ 7.1</t>
    </r>
    <r>
      <rPr>
        <sz val="16"/>
        <rFont val="TH SarabunPSK"/>
        <family val="2"/>
      </rPr>
      <t xml:space="preserve"> การตรวจติดตามการดำเนินการจัดการพลังงาน  (ต่อ)</t>
    </r>
  </si>
  <si>
    <r>
      <rPr>
        <b/>
        <sz val="14"/>
        <rFont val="TH SarabunPSK"/>
        <family val="2"/>
      </rPr>
      <t>รูปที่ 8-2</t>
    </r>
    <r>
      <rPr>
        <sz val="14"/>
        <rFont val="TH SarabunPSK"/>
        <family val="2"/>
      </rPr>
      <t xml:space="preserve">  ภาพการเผยแพร่ผลการทบทวน วิเคราะห์ และแก้ไขข้อบกพร่องของการจัดการพลังงาน</t>
    </r>
  </si>
  <si>
    <r>
      <rPr>
        <b/>
        <sz val="16"/>
        <rFont val="TH SarabunPSK"/>
        <family val="2"/>
      </rPr>
      <t>รูปที่ 3-2</t>
    </r>
    <r>
      <rPr>
        <sz val="16"/>
        <rFont val="TH SarabunPSK"/>
        <family val="2"/>
      </rPr>
      <t xml:space="preserve">  ภาพการเผยแพร่นโยบายอนุรักษ์พลังงาน</t>
    </r>
  </si>
  <si>
    <t>เครื่องปรับอากาศภายในมหาวิทยาลัยแม่โจ้ดังนั้นเงินลงทุนทั้งหมด คิดมาจาก การจ้างลูกจ้างชั่วคราว จำนวน 2 คน</t>
  </si>
  <si>
    <t>การประชุมคณะผู้ตรวจประเมิน</t>
  </si>
  <si>
    <t>การจัดการพลังงานภายในองค์กร</t>
  </si>
  <si>
    <t>85302-0095</t>
  </si>
  <si>
    <t xml:space="preserve">หมายเหตุ : ระบบไฟฟ้าเป็น Substation 115kV </t>
  </si>
  <si>
    <r>
      <rPr>
        <b/>
        <sz val="16"/>
        <color indexed="8"/>
        <rFont val="TH SarabunPSK"/>
        <family val="2"/>
      </rPr>
      <t>รูปที่ 1-2</t>
    </r>
    <r>
      <rPr>
        <sz val="16"/>
        <color indexed="8"/>
        <rFont val="TH SarabunPSK"/>
        <family val="2"/>
      </rPr>
      <t xml:space="preserve"> คำสั่งแต่งตั้งคณะกรรมการดำเนินงาน</t>
    </r>
  </si>
  <si>
    <t>(ง) โปสเตอร์ประชาสัมพันธ์</t>
  </si>
  <si>
    <t>2. เวลา เปิด-ปิด เครื่องปรับอากาศ หลังปรับปรุง คือ  9:00-12:00 น.  และ 13:00-16.00 น.</t>
  </si>
  <si>
    <t>เครื่องทำน้ำเย็น</t>
  </si>
  <si>
    <t>(ง) สถานีวิทยุ FM 95.5</t>
  </si>
  <si>
    <t>จำนวนติดประกาศ ….... คณะ</t>
  </si>
  <si>
    <t>จำนวนติดประกาศ …... วิทยาเขต</t>
  </si>
  <si>
    <t>จำนวนติดประกาศ …... วิทยาลัย</t>
  </si>
  <si>
    <t>จำนวนติดประกาศ …... สำนัก</t>
  </si>
  <si>
    <t>รูปที่ 8-1 วาระการประชุม</t>
  </si>
  <si>
    <t>ton</t>
  </si>
  <si>
    <t>รูปที่ 8-1 รายชื่อผู้เข้าร่วมประชุม</t>
  </si>
  <si>
    <t>ผอส.04244</t>
  </si>
  <si>
    <t>อาคารคณะสถาปัตยกรรมศาสตร์และการออกแบบสิ่งแวดล้อม (ใหม่)</t>
  </si>
  <si>
    <t>(ค) การประชุมคณะกรรมการการจัดการพลังงาน</t>
  </si>
  <si>
    <t>ลงชื่อ..................................................</t>
  </si>
  <si>
    <t>วันที่............/................./..............</t>
  </si>
  <si>
    <r>
      <rPr>
        <b/>
        <sz val="16"/>
        <color indexed="8"/>
        <rFont val="TH SarabunPSK"/>
        <family val="2"/>
      </rPr>
      <t>รูปที่ 1-2</t>
    </r>
    <r>
      <rPr>
        <sz val="16"/>
        <color indexed="8"/>
        <rFont val="TH SarabunPSK"/>
        <family val="2"/>
      </rPr>
      <t xml:space="preserve"> คำสั่งแต่งตั้งอนุกรรมการจัดการพลังงานประจำหน่วยงาน</t>
    </r>
  </si>
  <si>
    <t>(ข-1) จดหมายเวียนอิเลกทรอนิคส์</t>
  </si>
  <si>
    <t>(ข-2) จดหมายเวียนอิเลกทรอนิคส์</t>
  </si>
  <si>
    <t>รูปที่ 8-1 รูปผู้เข้าร่วมประชุม</t>
  </si>
  <si>
    <t xml:space="preserve">                (ก) โครงการให้ความรู้อาสาสมัครการดูแล บำรุงรักษาเครื่องปรับอากาศในสำนักงานอธิการบดีเบื้องต้น</t>
  </si>
  <si>
    <t>กำลังวัตต์หลอด LED</t>
  </si>
  <si>
    <t>หมายเหตุ :  ได้รับการสนับสนุนจาก กรมพัฒนาพลังงานทดแทนและอนุรักษ์พลังงาน</t>
  </si>
  <si>
    <t>suradet215@gmail.com</t>
  </si>
  <si>
    <r>
      <t>W/m</t>
    </r>
    <r>
      <rPr>
        <vertAlign val="superscript"/>
        <sz val="14"/>
        <rFont val="TH SarabunPSK"/>
        <family val="2"/>
      </rPr>
      <t>1</t>
    </r>
    <r>
      <rPr>
        <sz val="11"/>
        <color indexed="8"/>
        <rFont val="Tahoma"/>
        <family val="2"/>
        <charset val="222"/>
      </rPr>
      <t/>
    </r>
  </si>
  <si>
    <r>
      <t>W/m</t>
    </r>
    <r>
      <rPr>
        <vertAlign val="superscript"/>
        <sz val="14"/>
        <rFont val="TH SarabunPSK"/>
        <family val="2"/>
      </rPr>
      <t>3</t>
    </r>
    <r>
      <rPr>
        <sz val="11"/>
        <color indexed="8"/>
        <rFont val="Tahoma"/>
        <family val="2"/>
        <charset val="222"/>
      </rPr>
      <t/>
    </r>
  </si>
  <si>
    <t>1.อาคารศูนย์การศึกษาและอบรมนานาชาติ</t>
  </si>
  <si>
    <t>2.อาคารวิภาต  บุญศรี  วังซ้าย</t>
  </si>
  <si>
    <t>3.อาคารหอพักนักศึกษาหญิง 11</t>
  </si>
  <si>
    <t>1.อาคารเทพ  พงษ์พานิช</t>
  </si>
  <si>
    <t>4.อาคารสำนักงานอธิการบดี</t>
  </si>
  <si>
    <t>2.อาคารเรียนรวม 80 ปี</t>
  </si>
  <si>
    <t xml:space="preserve">3.อาคารเทคโนโลยีการประมง </t>
  </si>
  <si>
    <t>4.อาคารปฏิบัติการเทคโนโลยีการประมง</t>
  </si>
  <si>
    <t>1.อาคารปฏิบัติการวิศวกรรมทั่วไป</t>
  </si>
  <si>
    <t>1.อาคารเสาวรัจนิตยวรรธนะ</t>
  </si>
  <si>
    <t>2.อาคารเรือนกระจก</t>
  </si>
  <si>
    <t>3.อาคารพัฒนาวิสัยทัศน์</t>
  </si>
  <si>
    <t>6.คาบอยมาร์เก็ต</t>
  </si>
  <si>
    <t>9.โรงกรอกประปา 2</t>
  </si>
  <si>
    <t>2-3.อาคารแม่โจ้  60  ปี(2)</t>
  </si>
  <si>
    <t>4.อาคารจุฬาภรณ์(2)</t>
  </si>
  <si>
    <t>5.อาคาร  75  ปี  แม่โจ้</t>
  </si>
  <si>
    <t xml:space="preserve">6.อาคาร  75  ปี  แม่โจ้ </t>
  </si>
  <si>
    <t>4-5.อาคารศูนย์กีฬากาญจนาภิเษกรัชกาลที่  9  โซน  A , B (2)</t>
  </si>
  <si>
    <t>6.อาคารโรงงานนำร่อง</t>
  </si>
  <si>
    <t>3.อาคารเรียนรวมแม่โจ้  70  ปี</t>
  </si>
  <si>
    <t>5.อาคารหอพักนักศึกษาหญิง 10</t>
  </si>
  <si>
    <t>6.อาคารคณะสถาปัตยกรรมศาสตร์และการออกแบบสิ่งแวดล้อม (ใหม่)</t>
  </si>
  <si>
    <t>2.อาคารพิทยาลงกรณ์</t>
  </si>
  <si>
    <t>3.อาคารหอพักนักศึกษาหญิง 8</t>
  </si>
  <si>
    <t>4.อาคารหอพักนักศึกษาหญิง 9</t>
  </si>
  <si>
    <t xml:space="preserve">5.อาคารปฏิบัติการดินและปุ๋ย </t>
  </si>
  <si>
    <t>4.อาคารเทพศาสตร์สถิตย์</t>
  </si>
  <si>
    <t>5.อาคารอิงคศรีกสิการ</t>
  </si>
  <si>
    <t>7.อาคารโรงอาหารเทิดกสิกร</t>
  </si>
  <si>
    <t>8.กาดแลง</t>
  </si>
  <si>
    <t>10.อาคารสมาคมศิษย์เก่า</t>
  </si>
  <si>
    <t>11.สนามกีฬาอินทนิล (อัฒจัททร์มีหลังคา)</t>
  </si>
  <si>
    <t xml:space="preserve">12.อาคารรัตนโกสินทร์ 200 ปี </t>
  </si>
  <si>
    <t>13.อาคารคัดบรรจุผลิตผลเกษตร</t>
  </si>
  <si>
    <t>14.ระบบประปา</t>
  </si>
  <si>
    <t xml:space="preserve">1.อาคารเนื้อเยื่อ  </t>
  </si>
  <si>
    <t>2.เทคโนโลยีด้านการผลิตไม้ดอกไม้ประดับ</t>
  </si>
  <si>
    <t>3.ศูนย์ IT</t>
  </si>
  <si>
    <t>4.ลานจัตุรัส</t>
  </si>
  <si>
    <t>5.อาคารแฟลตชัยพฤกษ์</t>
  </si>
  <si>
    <t>6.อาคารสระว่ายน้ำอุบลรัตน์</t>
  </si>
  <si>
    <t>7.อาคารคณะสถาปัตยกรรมศาสตร์และการออกแบบสิ่งแวดล้อม (เก่า)</t>
  </si>
  <si>
    <t>8.อาคารปฏิบัติการไม้ผล</t>
  </si>
  <si>
    <t>9.ระบบบำบัดน้ำเสีย</t>
  </si>
  <si>
    <t>7.อาคารเพิ่มพูน</t>
  </si>
  <si>
    <t>8.อาคารปฏิบัติเทคโนโลยียางและพอลิเมอร์</t>
  </si>
  <si>
    <t>9.อาคารยรรยง  สิทธิชัย</t>
  </si>
  <si>
    <t>หลอดฟลูออเรสเซ็นต์ (T5)</t>
  </si>
  <si>
    <t>หลอดฟลูออเรสเซ็นต์ (LED)</t>
  </si>
  <si>
    <t>ตรวจเช็คทำความสะอาด บำรุงรักษาเครื่องปรับอากาศแบบแยกส่วนตามระยะเวลา  ซึ่งดำเนินการโดย จ้างเหมา</t>
  </si>
  <si>
    <t>เปลี่ยนหลอด T8 (36W) เป็นหลอด LED (18W)</t>
  </si>
  <si>
    <t>เปลี่ยนหลอด T8 (18W) เป็นหลอด LED (9W)</t>
  </si>
  <si>
    <t>เปลี่ยนหลอด T8 (18W) ที่มีชั่วโมงการทำงานโดยเฉลี่ย 10 ชั่วโมง</t>
  </si>
  <si>
    <t>เปลี่ยนหลอด T8 (36W) ที่มีชั่วโมงการทำงานโดยเฉลี่ย 10 ชั่วโมง</t>
  </si>
  <si>
    <t>เพื่อลดชั่วโมงทำงานเครื่องปรับอากาศ  ใช้งานเครื่องปรับอากาศเท่าที่จำเป็น และยืดอายุการใช้งาน</t>
  </si>
  <si>
    <t>เมษายน 61</t>
  </si>
  <si>
    <t>กันยายน 61</t>
  </si>
  <si>
    <t>เม.ย. 61-ก.ย. 61</t>
  </si>
  <si>
    <r>
      <rPr>
        <b/>
        <sz val="16"/>
        <color indexed="8"/>
        <rFont val="TH SarabunPSK"/>
        <family val="2"/>
      </rPr>
      <t>ตารางที่ 6.10</t>
    </r>
    <r>
      <rPr>
        <sz val="16"/>
        <color indexed="8"/>
        <rFont val="TH SarabunPSK"/>
        <family val="2"/>
      </rPr>
      <t xml:space="preserve">  ผลการตรวจสอบและวิเคราะห์การปฏิบัติตามเป้าหมายและแผนอนุรักษ์พลังงาน </t>
    </r>
  </si>
  <si>
    <t>ปี 2562</t>
  </si>
  <si>
    <t>เครื่องปรับอากาศประสิทธิภาพสูง Inverter</t>
  </si>
  <si>
    <t>พลังงานที่ใช้หลังปรับปรุง;   W2 x h x D x (F2/100)</t>
  </si>
  <si>
    <t>พลังงานที่ใช้ก่อนปรับปรุง;  W1 x h x D x (F1/100)</t>
  </si>
  <si>
    <t>รายละเอียดการคำนวณ ภาคผนวก  ก. ( เครื่องปรับอากาศประสิทธิภาพสูง Inverter )</t>
  </si>
  <si>
    <t>(ก-1) ติดประกาศ</t>
  </si>
  <si>
    <t>(ก-2) ติดประกาศ</t>
  </si>
  <si>
    <t>(ก-3) ติดประกาศ</t>
  </si>
  <si>
    <r>
      <t xml:space="preserve">           หมายเหตุ</t>
    </r>
    <r>
      <rPr>
        <sz val="14"/>
        <color theme="1"/>
        <rFont val="TH SarabunPSK"/>
        <family val="2"/>
      </rPr>
      <t xml:space="preserve">  </t>
    </r>
  </si>
  <si>
    <r>
      <rPr>
        <b/>
        <sz val="16"/>
        <color indexed="8"/>
        <rFont val="TH SarabunPSK"/>
        <family val="2"/>
      </rPr>
      <t>ตารางที่ 7.1</t>
    </r>
    <r>
      <rPr>
        <sz val="16"/>
        <color indexed="8"/>
        <rFont val="TH SarabunPSK"/>
        <family val="2"/>
      </rPr>
      <t xml:space="preserve"> การตรวจติดตามการดำเนินการจัดการพลังงาน  </t>
    </r>
  </si>
  <si>
    <t xml:space="preserve">       (ผู้ช่วยศาสตราจารย์ ดร.ณัฐวุฒิ ดุษฎี)</t>
  </si>
  <si>
    <t xml:space="preserve">      (รองศาสตราจารย์ ดร.วีระพล ทองมา)</t>
  </si>
  <si>
    <t>ลงชื่อ.........................................................................</t>
  </si>
  <si>
    <t>สัดส่วนการใช้พลังงาน ปี 2562</t>
  </si>
  <si>
    <t>12 - 26</t>
  </si>
  <si>
    <t>4 - 26</t>
  </si>
  <si>
    <r>
      <rPr>
        <b/>
        <sz val="16"/>
        <color indexed="8"/>
        <rFont val="TH SarabunPSK"/>
        <family val="2"/>
      </rPr>
      <t>รูปที่ 1-2</t>
    </r>
    <r>
      <rPr>
        <sz val="16"/>
        <color indexed="8"/>
        <rFont val="TH SarabunPSK"/>
        <family val="2"/>
      </rPr>
      <t xml:space="preserve"> คำสั่งแต่งตั้งคณะกรรมการผู้ตรวจประเมินการจัดการพลังงานภายใน</t>
    </r>
  </si>
  <si>
    <r>
      <rPr>
        <b/>
        <sz val="16"/>
        <color indexed="8"/>
        <rFont val="TH SarabunPSK"/>
        <family val="2"/>
      </rPr>
      <t>รูปที่ 1-2</t>
    </r>
    <r>
      <rPr>
        <sz val="16"/>
        <color indexed="8"/>
        <rFont val="TH SarabunPSK"/>
        <family val="2"/>
      </rPr>
      <t xml:space="preserve"> คำสั่งแต่งตั้งคณะอนุกรรมการจัดการพลังงานประจำหน่วยงาน</t>
    </r>
  </si>
  <si>
    <t>ประธานคณะผู้ตรวจประเมินการจัดการพลังงาน</t>
  </si>
  <si>
    <t>3 - 27</t>
  </si>
  <si>
    <t>5 - 26</t>
  </si>
  <si>
    <t>4 - 24</t>
  </si>
  <si>
    <t>9 - 10</t>
  </si>
  <si>
    <t>12 - 13</t>
  </si>
  <si>
    <t>3 - 31</t>
  </si>
  <si>
    <t>ปี 2563</t>
  </si>
  <si>
    <t>กรรมการดำเนินงาน คณะกรรมการการจัดการพลังงานมหาวิทยาลัยแม่โจ้ ครั้ง 1/2563</t>
  </si>
  <si>
    <t>(ก-4) ติดประกาศ</t>
  </si>
  <si>
    <t>(ค) สถานีวิทยุ FM 95.5</t>
  </si>
  <si>
    <r>
      <t>รูปที่ 7-2</t>
    </r>
    <r>
      <rPr>
        <sz val="16"/>
        <color indexed="8"/>
        <rFont val="TH SarabunPSK"/>
        <family val="2"/>
      </rPr>
      <t xml:space="preserve"> คำสั่งแต่งตั้งคณะผู้ตรวจประเมินการจัดการพลังงานภายในองค์กร</t>
    </r>
  </si>
  <si>
    <r>
      <t>รูปที่ 7-3</t>
    </r>
    <r>
      <rPr>
        <sz val="16"/>
        <color indexed="8"/>
        <rFont val="TH SarabunPSK"/>
        <family val="2"/>
      </rPr>
      <t xml:space="preserve"> คำสั่งแต่งตั้งคณะผู้ตรวจประเมินการจัดการพลังงานภายในองค์กร</t>
    </r>
  </si>
  <si>
    <r>
      <t>รูปที่ 7-4</t>
    </r>
    <r>
      <rPr>
        <sz val="16"/>
        <color indexed="8"/>
        <rFont val="TH SarabunPSK"/>
        <family val="2"/>
      </rPr>
      <t xml:space="preserve"> คำสั่งแต่งตั้งคณะผู้ตรวจประเมินการจัดการพลังงานภายในองค์กร</t>
    </r>
  </si>
  <si>
    <r>
      <t>รูปที่ 7-5</t>
    </r>
    <r>
      <rPr>
        <sz val="16"/>
        <color indexed="8"/>
        <rFont val="TH SarabunPSK"/>
        <family val="2"/>
      </rPr>
      <t xml:space="preserve"> คำสั่งแต่งตั้งคณะผู้ตรวจประเมินการจัดการพลังงานภายในองค์กร</t>
    </r>
  </si>
  <si>
    <r>
      <t>รูปที่ 7-6</t>
    </r>
    <r>
      <rPr>
        <sz val="16"/>
        <color indexed="8"/>
        <rFont val="TH SarabunPSK"/>
        <family val="2"/>
      </rPr>
      <t xml:space="preserve"> คำสั่งแต่งตั้งคณะผู้ตรวจประเมินการจัดการพลังงานภายในองค์กร</t>
    </r>
  </si>
  <si>
    <t>(ข) ติดประกาศ</t>
  </si>
  <si>
    <t>(ค) จดหมายเวียนอิเลกทรอนิคส์</t>
  </si>
  <si>
    <t>(ง) การประชุมคณะกรรมการการจัดการพลังงาน</t>
  </si>
  <si>
    <t>(จ) สถานีวิทยุ FM 95.5</t>
  </si>
  <si>
    <t>(ค) จดหมายอิเลกทรอนิคส์</t>
  </si>
  <si>
    <t xml:space="preserve">(ง) การประชุมคณะผู้ตรวจประเมินการจัดการพลังงานภายในองค์กร </t>
  </si>
  <si>
    <r>
      <rPr>
        <b/>
        <sz val="16"/>
        <color indexed="8"/>
        <rFont val="TH SarabunPSK"/>
        <family val="2"/>
      </rPr>
      <t>ตารางที่ 6.4</t>
    </r>
    <r>
      <rPr>
        <sz val="16"/>
        <color indexed="8"/>
        <rFont val="TH SarabunPSK"/>
        <family val="2"/>
      </rPr>
      <t xml:space="preserve">  ผลการตรวจสอบและวิเคราะห์การปฏิบัติตามเป้าหมายและแผนอนุรักษ์พลังงาน (ต่อ)</t>
    </r>
  </si>
  <si>
    <t xml:space="preserve">           อธิการบดีมหาวิทยาลัยแม่โจ้</t>
  </si>
  <si>
    <t xml:space="preserve">     ลงชื่อ..................................................</t>
  </si>
  <si>
    <t xml:space="preserve">     วันที่............/................./..............</t>
  </si>
  <si>
    <t xml:space="preserve">     หลักฐานหรือเอกสารต่างๆ ที่แสดงถึงการเผยแพร่คณะทำงานด้านการจัดการพลังงาน </t>
  </si>
  <si>
    <t xml:space="preserve">          หลักฐานหรือเอกสารต่างๆ ที่แสดงถึงการเผยแพร่นโยบายอนุรักษ์พลังงาน </t>
  </si>
  <si>
    <t>4.1) การประเมินระดับองค์กร</t>
  </si>
  <si>
    <t>4.1.1) ข้อมูลการใช้อาคาร</t>
  </si>
  <si>
    <t xml:space="preserve">    4.1.1.1) รายละเอียดการใช้งานอาคาร (สำหรับอาคารทุกประเภท)</t>
  </si>
  <si>
    <t>(2)  พื้นที่ใช้สอยสำหรับโรงพยาบาล ได้แก่ พื้นที่ปรับอากาศและพื้นที่ไม่ปรับอากาศในบริเวณพื้นที่ทางการแพทย์ และการบริการที่เกี่ยวข้องกับการแพทย์ทั้งหมด โดยไม่รวมถึงหอพักแพทย์ หอพักพยาบาล ห้องเรียนนักศึกษาแพทย์</t>
  </si>
  <si>
    <t>(3)  จำนวนห้องพักที่จำหน่ายได้ในแต่ละเดือน หมายถึง ผลรวมของห้องพักที่ให้บริการคูณจำนวนวันที่ให้บริการ เช่น ห้องพักหมายเลข 1 มีผู้ใช้บริการในรอบ 1 เดือน รวมกันทั้งสิ้น 20 วัน หรือเท่ากับ 20 ห้อง-วัน/เดือน ห้องพัก</t>
  </si>
  <si>
    <t xml:space="preserve">       หมายเลข 2 มีผู้ใช้บริการในรอบ 1 เดือน รวมกันทั้งสิ้น 15 วัน หรือเท่ากับ 15 ห้อง-วัน/เดือน รวมจำนวนห้องพักที่จำหน่ายได้ในรอบ 1 เดือน รวมกันทั้งสิ้น  35 ห้อง-วัน/เดือน เป็นต้น </t>
  </si>
  <si>
    <t xml:space="preserve">(4)  จำนวนคนไข้ในแต่ละเดือน หมายถึง ผลรวมของเตียงคนไข้ในที่ให้บริการคูณจำนวนวันที่ให้บริการ เช่น เตียงหมายเลข 1 มีคนไข้ในใช้บริการในรอบ 1 เดือน รวมกันทั้งสิ้น 20 วัน หรือเท่ากับ 20 เตียง-วัน/เดือน </t>
  </si>
  <si>
    <t xml:space="preserve">      เตียงหมายเลข 2 มีคนไข้ในใช้บริการในรอบ 1 เดือน รวมกันทั้งสิ้น 15 วัน หรือเท่ากับ 15 เตียง-วัน/เดือน รวมจำนวนคนไข้ในใช้บริการในรอบ 1 เดือน รวมกันทั้งสิ้น  35 เตียง-วัน/เดือน เป็นต้น</t>
  </si>
  <si>
    <t>4.1.1.2) การใช้ประโยชน์พื้นที่ใช้สอยที่ใช้งานจริงในแต่ละเดือน</t>
  </si>
  <si>
    <t>4.1.2) ข้อมูลระบบไฟฟ้า</t>
  </si>
  <si>
    <t>9806 - 020017405371</t>
  </si>
  <si>
    <t>กิโลวาร์</t>
  </si>
  <si>
    <t>ค่าไฟฟ้ารวม
 (บาท)</t>
  </si>
  <si>
    <t>Power Factor</t>
  </si>
  <si>
    <t>Power Factor (PF) =         ค่าพลังไฟฟ้าสูงสุด (กิโลวัตต์)</t>
  </si>
  <si>
    <r>
      <t>( kW</t>
    </r>
    <r>
      <rPr>
        <vertAlign val="superscript"/>
        <sz val="14"/>
        <rFont val="TH SarabunPSK"/>
        <family val="2"/>
      </rPr>
      <t>2</t>
    </r>
    <r>
      <rPr>
        <sz val="14"/>
        <rFont val="TH SarabunPSK"/>
        <family val="2"/>
      </rPr>
      <t xml:space="preserve"> ) +</t>
    </r>
    <r>
      <rPr>
        <vertAlign val="superscript"/>
        <sz val="14"/>
        <rFont val="TH SarabunPSK"/>
        <family val="2"/>
      </rPr>
      <t xml:space="preserve">  </t>
    </r>
    <r>
      <rPr>
        <sz val="14"/>
        <rFont val="TH SarabunPSK"/>
        <family val="2"/>
      </rPr>
      <t>(KVAR</t>
    </r>
    <r>
      <rPr>
        <vertAlign val="superscript"/>
        <sz val="14"/>
        <rFont val="TH SarabunPSK"/>
        <family val="2"/>
      </rPr>
      <t xml:space="preserve">2 </t>
    </r>
    <r>
      <rPr>
        <sz val="14"/>
        <rFont val="TH SarabunPSK"/>
        <family val="2"/>
      </rPr>
      <t>)</t>
    </r>
  </si>
  <si>
    <t>น้ำมันเตา 600 (A)</t>
  </si>
  <si>
    <t>น้ำมันเตา1500 (C)</t>
  </si>
  <si>
    <t>น้ำมันเตา 2000 (D)</t>
  </si>
  <si>
    <t xml:space="preserve">   =    …..  เมกะจูล/ลิตร</t>
  </si>
  <si>
    <t>24</t>
  </si>
  <si>
    <t>ปี2562</t>
  </si>
  <si>
    <t>ปรับอากาศแบบแยกส่วน</t>
  </si>
  <si>
    <t>ปี 2553</t>
  </si>
  <si>
    <t>หม้อไอน้ำ</t>
  </si>
  <si>
    <t>หม้อต้มน้ำมันร้อน</t>
  </si>
  <si>
    <t>ปี 2554</t>
  </si>
  <si>
    <t>ปี 2561</t>
  </si>
  <si>
    <t xml:space="preserve">4.2.1 ค่าการใช้พลังงานจำเพาะของพื้นที่ใช้สอย </t>
  </si>
  <si>
    <t xml:space="preserve">     เปรียบเทียบข้อมูลการใช้พลังงานหรือดัชนีการใช้พลังงานเทียบกับค่าเป้าหมายภายในอาคาร  </t>
  </si>
  <si>
    <t>หรือเปรียบเทียบข้อมูลการใช้พลังงานกับอาคารอื่น  (ถ้ามี)</t>
  </si>
  <si>
    <t>MJ/หน่วย</t>
  </si>
  <si>
    <t>SEC เป้าหมาย</t>
  </si>
  <si>
    <t>ค่าต่ำที่สุด</t>
  </si>
  <si>
    <t>ค่าเฉลี่ย</t>
  </si>
  <si>
    <r>
      <rPr>
        <b/>
        <sz val="16"/>
        <rFont val="TH SarabunPSK"/>
        <family val="2"/>
      </rPr>
      <t>รูปที่ 4-1</t>
    </r>
    <r>
      <rPr>
        <sz val="16"/>
        <rFont val="TH SarabunPSK"/>
        <family val="2"/>
      </rPr>
      <t xml:space="preserve"> กราฟแสดงข้อมูลเปรียบเทียบข้อมูลการใช้พลังงานหรือดัชนีการใช้พลังงาน</t>
    </r>
  </si>
  <si>
    <t>เทียบกับค่าเป้าหมายภายในอาคารหรือเปรียบเทียบข้อมูล (ถ้ามี)</t>
  </si>
  <si>
    <t xml:space="preserve">   4.3.1 การประเมินศักยภาพของเครื่องจักร/อุปกรณ์ที่มีนัยสำคัญ เพื่อนำไปค้นหามาตรการอนุรักษ์พลังงาน</t>
  </si>
  <si>
    <t>การสูญเสียพลังงานไฟฟ้า (กิโลวัตต์-ชั่วโมง/ปี)</t>
  </si>
  <si>
    <t>การสูญเสียพลังงานความร้อน (เมกะจูล/ปี)</t>
  </si>
  <si>
    <t>ผลประหยัด</t>
  </si>
  <si>
    <t xml:space="preserve">     หลักฐานหรือเอกสารต่างๆ ที่แสดงถึงการเผยแพร่แผนฝึกอบรม</t>
  </si>
  <si>
    <t xml:space="preserve">  ดำเนินการ
ตามแผน</t>
  </si>
  <si>
    <t xml:space="preserve">      ไม่ได้ดำเนินการ</t>
  </si>
  <si>
    <t>ล่าช้า</t>
  </si>
  <si>
    <t>รายละเอียดผลการดำเนินการที่เกิดขึ้นจริง</t>
  </si>
  <si>
    <t>6.2 ผลการติดตามการดำเนินงานของแผนการฝึกอบรมและกิจกรรมเพื่อส่งเสริมการอนุรักษ์พลังงาน</t>
  </si>
  <si>
    <t>ภาพ/หลักฐานแสดงการฝึกอบรม</t>
  </si>
  <si>
    <r>
      <t>ตารางที่ 6.5</t>
    </r>
    <r>
      <rPr>
        <sz val="16"/>
        <color indexed="8"/>
        <rFont val="TH SarabunPSK"/>
        <family val="2"/>
      </rPr>
      <t xml:space="preserve"> สรุปสถานภาพการดำเนินงานตามหลักสูตรการฝึกอบรม</t>
    </r>
  </si>
  <si>
    <t>ชื่อหลักสูตรการฝึกอบรม</t>
  </si>
  <si>
    <t>ชื่อกิจกรรม
เพื่อส่งเสริม
การอนุรักษ์พลังงาน</t>
  </si>
  <si>
    <t>จำนวน
ผู้เข้ากิจกรรม</t>
  </si>
  <si>
    <t>ภาพ/หลักฐานแสดงกิจกรรมเพื่อส่งเสริมการอนุรักษ์พลังงาน</t>
  </si>
  <si>
    <t xml:space="preserve">    6.3.1.1) รายละเอียดการใช้งานอาคาร (สำหรับอาคารทุกประเภท)</t>
  </si>
  <si>
    <t>6.3.1.2) การใช้ประโยชน์พื้นที่ใช้สอยที่ใช้งานจริงในแต่ละเดือน</t>
  </si>
  <si>
    <t>รูปที่ 6-5.2 ภาพแสดงการฝึกอบรม</t>
  </si>
  <si>
    <t>กราฟแสดงการเปรียบเทียบข้อมูลการใช้พลังงาน</t>
  </si>
  <si>
    <t>6.3.7) เปรียบเทียบค่าการใช้พลังงานจำเพาะ (SEC)</t>
  </si>
  <si>
    <t>6.3.7.1  ค่าการใช้พลังงานจำเพาะของพื้นที่ใช้สอย (ทุกกรณี)</t>
  </si>
  <si>
    <t xml:space="preserve"> หลักฐานหรือเอกสารต่างๆ ที่แสดงถึงการเผยแพร่คณะผู้ตรวจประเมินการจัดการพลังงานภายในองค์กร</t>
  </si>
  <si>
    <t xml:space="preserve">วันที่ดำเนินการก่อนประชุมทบทวนฯ) โดยมีรายละเอียดดังต่อไปนี้ </t>
  </si>
  <si>
    <t>หมายเหตุ : กรณีอาคารดำเนินการทบทวนภายหลังเดือน ธันวาคม ให้ระบุเพิ่มเติม</t>
  </si>
  <si>
    <t xml:space="preserve">ครั้งที่ </t>
  </si>
  <si>
    <t>พ.ศ.</t>
  </si>
  <si>
    <t>กรรมการดำเนินงาน คณะกรรมการการจัดการพลังงานมหาวิทยาลัยแม่โจ้ ครั้ง 2/2563</t>
  </si>
  <si>
    <t>แผนการดำเนินการมาตรการอนุรักษ์พลังงานในระยะเวลา 3 ปีข้างหน้า</t>
  </si>
  <si>
    <t>ภาคผนวก ก.</t>
  </si>
  <si>
    <t>ภาคผนวก ข.</t>
  </si>
  <si>
    <t>เอกสารประกอบอื่นๆ</t>
  </si>
  <si>
    <t xml:space="preserve">ข้อมูลการใช้ไฟฟ้า </t>
  </si>
  <si>
    <t>ภาคผนวก ก. แผนการดำเนินการมาตรการอนุรักษ์พลังงานในระยะเวลา 3 ปีข้างหน้า</t>
  </si>
  <si>
    <t>ภาคผนวก ข. เอกสารประกอบอื่นๆ</t>
  </si>
  <si>
    <t>ตาราง ก.1 แผนการดำเนินการมาตรการอนุรักษ์พลังงานในระยะเวลา 3 ปีข้างหน้า</t>
  </si>
  <si>
    <t>แผนอนุรักษ์พลังงานปี</t>
  </si>
  <si>
    <t>รวมผลประหยัดด้านไฟฟ้าปี 2564</t>
  </si>
  <si>
    <t>รวมผลประหยัดด้านไฟฟ้าปี 2565</t>
  </si>
  <si>
    <t>1. ข้อมูลการประเมินสถานภาพการจัดการพลังงานเบื้องต้นประเมินในภาพรวมของมหาวิทยาลัย</t>
  </si>
  <si>
    <r>
      <t>W/m</t>
    </r>
    <r>
      <rPr>
        <vertAlign val="superscript"/>
        <sz val="14"/>
        <rFont val="TH SarabunPSK"/>
        <family val="2"/>
      </rPr>
      <t>1</t>
    </r>
    <r>
      <rPr>
        <sz val="11"/>
        <color theme="1"/>
        <rFont val="Tahoma"/>
        <family val="2"/>
        <charset val="222"/>
        <scheme val="minor"/>
      </rPr>
      <t/>
    </r>
  </si>
  <si>
    <r>
      <t xml:space="preserve">ตารางที่ 6.6 </t>
    </r>
    <r>
      <rPr>
        <sz val="16"/>
        <color theme="1"/>
        <rFont val="TH SarabunPSK"/>
        <family val="2"/>
      </rPr>
      <t>สรุปสถานภาพการดำเนินงานตามกิจกรรมเพื่อส่งเสริมการอนุรักษ์พลังงาน</t>
    </r>
  </si>
  <si>
    <t>(ผู้ช่วยศาสตราจารย์ ดร.สราวุธ  พลวงษ์ศรี)</t>
  </si>
  <si>
    <t>ปีที่ดำเนินการประเมิน พ.ศ 2562</t>
  </si>
  <si>
    <t xml:space="preserve">    จำนวน  -  คน  จากทั้งหมด  -  คน คิดเป็นร้อยละ 100</t>
  </si>
  <si>
    <t>ส่วนกลาง</t>
  </si>
  <si>
    <t>อาคารเทพศาสตร์สถิตย์(มิเตอร์หมุนกลับทาง)</t>
  </si>
  <si>
    <t>โรงประชุม (รวมอาคารห้องน้ำ) (ชูติวัตร เดิม)</t>
  </si>
  <si>
    <t>โรงประปา 2</t>
  </si>
  <si>
    <t>อาคาร 80 ปี</t>
  </si>
  <si>
    <t>สำนักงานมหาวิทยาลัย</t>
  </si>
  <si>
    <t>อาคารสำนักงานมหาวิทยาลัย 1 (สำนักมาตราฐานการศึกษา เดิม)</t>
  </si>
  <si>
    <t>อาคารสำนักงานมหาวิทยาลัย 2 (สำนักงานอธิการบดี เดิม)</t>
  </si>
  <si>
    <t>สระว่ายน้ำ</t>
  </si>
  <si>
    <t>โรงอาหาร</t>
  </si>
  <si>
    <t>หอพักนักศึกษา</t>
  </si>
  <si>
    <t>อาคารหอพักนักศึกษาชาย 4 (รวมอาคารโรงจอดรถ ข้างหอ)</t>
  </si>
  <si>
    <t>อาคารหอพักนักศึกษาหญิง 6 (รวมอาคารโรงจอดรถ ข้างหอ)</t>
  </si>
  <si>
    <t>อาคารหอพักนักศึกษาหญิง 11</t>
  </si>
  <si>
    <t>คณะพัฒนาการท่องเที่ยว</t>
  </si>
  <si>
    <t xml:space="preserve">อาคารเรียนรวมสุวรรณวาจกกสิกิจ </t>
  </si>
  <si>
    <t>สำนักหอสมุด</t>
  </si>
  <si>
    <t>อาคารเทพ  พงษ์พานิช</t>
  </si>
  <si>
    <t>ศูนย์กล้วยไม้</t>
  </si>
  <si>
    <t>อาคาร  75  ปี  แม่โจ้</t>
  </si>
  <si>
    <t xml:space="preserve">อาคารเพิ่มพูล  </t>
  </si>
  <si>
    <t>อาคารอบเมล็ดพันธุ์พืช (ไซโล)</t>
  </si>
  <si>
    <t>ฐานการเรียนรู้การผลิตเห็ดเศรษฐกิจ</t>
  </si>
  <si>
    <t>โรงเรือนเพาะเมล็ดพันธ์และขยายพันธุ์ไม้ดอกไม้ประดับ</t>
  </si>
  <si>
    <t>อาคารโรงสีข้าวเก่า</t>
  </si>
  <si>
    <t>ศูนย์วิจัยพลังงาน</t>
  </si>
  <si>
    <t>ศูนย์อาคารที่พัก</t>
  </si>
  <si>
    <t>อาคารเฉลิมพระเกียรติ  โซน  A</t>
  </si>
  <si>
    <t xml:space="preserve">อาคารเฉลิมพระเกียรติ  โซน  B </t>
  </si>
  <si>
    <t>อาคารสำนักงานมหาวิทยาลัย 3  (อิงคศรีกสิการ เดิม)</t>
  </si>
  <si>
    <t xml:space="preserve">อาคารพัฒนาวิสัยทัศน์ </t>
  </si>
  <si>
    <t xml:space="preserve">อาคารเฉลิมพระเกียรติสมเด็จพระศรีนครินทราบรมราชนี </t>
  </si>
  <si>
    <t xml:space="preserve">อาคารแม่โจ้  60  ปี </t>
  </si>
  <si>
    <t xml:space="preserve">อาคารรัตนโกสินทร์ 200 ปี </t>
  </si>
  <si>
    <r>
      <t xml:space="preserve">ตารางที่ 4.4 </t>
    </r>
    <r>
      <rPr>
        <sz val="16"/>
        <color indexed="8"/>
        <rFont val="TH SarabunPSK"/>
        <family val="2"/>
      </rPr>
      <t xml:space="preserve">ข้อมูลการใช้เชื้อเพลิงและพลังงานหมุนเวียนในรอบปี </t>
    </r>
    <r>
      <rPr>
        <sz val="16"/>
        <color rgb="FFFF0000"/>
        <rFont val="TH SarabunPSK"/>
        <family val="2"/>
      </rPr>
      <t>2563</t>
    </r>
  </si>
  <si>
    <r>
      <rPr>
        <b/>
        <sz val="16"/>
        <color indexed="8"/>
        <rFont val="TH SarabunPSK"/>
        <family val="2"/>
      </rPr>
      <t xml:space="preserve">ตารางที่ 4.5 </t>
    </r>
    <r>
      <rPr>
        <sz val="16"/>
        <color indexed="8"/>
        <rFont val="TH SarabunPSK"/>
        <family val="2"/>
      </rPr>
      <t xml:space="preserve">ข้อมูลการใช้เชื้อเพลิงในการผลิตไฟฟ้าในรอบปี </t>
    </r>
    <r>
      <rPr>
        <sz val="16"/>
        <color rgb="FFFF0000"/>
        <rFont val="TH SarabunPSK"/>
        <family val="2"/>
      </rPr>
      <t>2563</t>
    </r>
  </si>
  <si>
    <t>11 - 27</t>
  </si>
  <si>
    <t>13 - 27</t>
  </si>
  <si>
    <t>5 - 10</t>
  </si>
  <si>
    <t>1 - 27</t>
  </si>
  <si>
    <t>12 - 18</t>
  </si>
  <si>
    <t>3 - 28</t>
  </si>
  <si>
    <t>19 - 20</t>
  </si>
  <si>
    <t>14 - 17</t>
  </si>
  <si>
    <t>3 - 29</t>
  </si>
  <si>
    <t>3 - 17</t>
  </si>
  <si>
    <t>4 - 28</t>
  </si>
  <si>
    <t>5 - 17</t>
  </si>
  <si>
    <t>6 - 27</t>
  </si>
  <si>
    <t>4 - 37</t>
  </si>
  <si>
    <t>3 - 19</t>
  </si>
  <si>
    <r>
      <rPr>
        <b/>
        <sz val="16"/>
        <rFont val="TH SarabunPSK"/>
        <family val="2"/>
      </rPr>
      <t>ตารางที่ 4.11</t>
    </r>
    <r>
      <rPr>
        <sz val="16"/>
        <rFont val="TH SarabunPSK"/>
        <family val="2"/>
      </rPr>
      <t xml:space="preserve"> แบบบันทึกข้อมูลการใช้พลังงานไฟฟ้าที่มีนัยสำคัญของเครื่องจักร/อุปกรณ์หลัก ปี </t>
    </r>
    <r>
      <rPr>
        <sz val="16"/>
        <color rgb="FFFF0000"/>
        <rFont val="TH SarabunPSK"/>
        <family val="2"/>
      </rPr>
      <t>2563</t>
    </r>
  </si>
  <si>
    <t>คณะผู้จัดทำรายงาน</t>
  </si>
  <si>
    <t>ประจำปี  2563</t>
  </si>
  <si>
    <t>นายปภังกร  เทพศิริ</t>
  </si>
  <si>
    <t>นางสาวจินตรา  ขุยนาเพียง</t>
  </si>
  <si>
    <t>นักศึกษาสหกิจศึกษา สาขาวิชาพลังงานทดแทน</t>
  </si>
  <si>
    <t>ช่างเทคนิค</t>
  </si>
  <si>
    <t>ผู้ชอบด้านพลังงานสามัญ (ผชอ.03430)</t>
  </si>
  <si>
    <t>ผู้รับผิดชอบด้านพลังงานอาวุโส (ผอส.04244)</t>
  </si>
  <si>
    <t xml:space="preserve">นายสุรเดช  คิดการงาน </t>
  </si>
  <si>
    <t>นายเสกสรรค์  ขวัญศรีวงค์</t>
  </si>
  <si>
    <t>หัวหน้างานอนุรักษ์พลังงานและสิ่งแวดล้อม</t>
  </si>
  <si>
    <t>โดย</t>
  </si>
  <si>
    <t>ที่ปรึกษา</t>
  </si>
  <si>
    <t>อาจารย์ประจำวิทยาลัยพลังงานทดแทน</t>
  </si>
  <si>
    <t xml:space="preserve">       (นายรัฐพล  ญาติมิตรหนุน)</t>
  </si>
  <si>
    <t xml:space="preserve">  ตำแหน่งผู้รับผิดชอบด้านพลังงานสามัญ</t>
  </si>
  <si>
    <t xml:space="preserve">       ทะเบียนเลขที่  ผชอ.03430</t>
  </si>
  <si>
    <t xml:space="preserve">             (นายสุรเดช  คิดการงาน)</t>
  </si>
  <si>
    <t xml:space="preserve">      ตำแหน่งผู้รับผิดชอบด้านพลังงานอาวุโส</t>
  </si>
  <si>
    <t xml:space="preserve">           ทะเบียนเลขที่  ผอส.04244</t>
  </si>
  <si>
    <t xml:space="preserve">                   รองอธิการบดี</t>
  </si>
  <si>
    <r>
      <t xml:space="preserve">ประจำปี </t>
    </r>
    <r>
      <rPr>
        <b/>
        <sz val="26"/>
        <color indexed="10"/>
        <rFont val="TH SarabunPSK"/>
        <family val="2"/>
      </rPr>
      <t>2563</t>
    </r>
  </si>
  <si>
    <t xml:space="preserve">ผู้ช่วยศาสตราจารย์ ดร. ชนวัฒน์ นิทัศน์วิจิตร
</t>
  </si>
  <si>
    <t>ผู้ช่วยศาสตราจารย์ ดร.สราวุธ พลวงษ์ศรี</t>
  </si>
  <si>
    <t>17 - 33</t>
  </si>
  <si>
    <t>7 - 11</t>
  </si>
  <si>
    <t>9 - 25</t>
  </si>
  <si>
    <t>8 - 29</t>
  </si>
  <si>
    <t>5 - 27</t>
  </si>
  <si>
    <t>3 - 48</t>
  </si>
  <si>
    <t>12 - 25</t>
  </si>
  <si>
    <t>5 - 25</t>
  </si>
  <si>
    <t>9 - 33</t>
  </si>
  <si>
    <t>10 - 11</t>
  </si>
  <si>
    <t>10 - 24</t>
  </si>
  <si>
    <t>3 - 42</t>
  </si>
  <si>
    <t>4 - 32</t>
  </si>
  <si>
    <r>
      <t>W/m</t>
    </r>
    <r>
      <rPr>
        <vertAlign val="superscript"/>
        <sz val="14"/>
        <rFont val="TH SarabunPSK"/>
        <family val="2"/>
      </rPr>
      <t>3</t>
    </r>
    <r>
      <rPr>
        <sz val="11"/>
        <color theme="1"/>
        <rFont val="Tahoma"/>
        <family val="2"/>
        <charset val="222"/>
        <scheme val="minor"/>
      </rPr>
      <t/>
    </r>
  </si>
  <si>
    <t>SEC ปี 2563</t>
  </si>
  <si>
    <r>
      <rPr>
        <b/>
        <sz val="16"/>
        <color indexed="8"/>
        <rFont val="TH SarabunPSK"/>
        <family val="2"/>
      </rPr>
      <t xml:space="preserve">ตารางที่ 4.12 </t>
    </r>
    <r>
      <rPr>
        <sz val="16"/>
        <color indexed="8"/>
        <rFont val="TH SarabunPSK"/>
        <family val="2"/>
      </rPr>
      <t xml:space="preserve">แบบบันทึกข้อมูลการใช้พลังงานความร้อนมีนัยสำคัญของเครื่องจักร/อุปกรณ์หลัก ปี </t>
    </r>
    <r>
      <rPr>
        <sz val="16"/>
        <color rgb="FFFF0000"/>
        <rFont val="TH SarabunPSK"/>
        <family val="2"/>
      </rPr>
      <t>2563</t>
    </r>
  </si>
  <si>
    <r>
      <t xml:space="preserve">6.3.2) ข้อมูลปริมาณการใช้ไฟฟ้าในรอบปี  </t>
    </r>
    <r>
      <rPr>
        <b/>
        <sz val="16"/>
        <color rgb="FFFF0000"/>
        <rFont val="TH SarabunPSK"/>
        <family val="2"/>
      </rPr>
      <t>2563</t>
    </r>
  </si>
  <si>
    <r>
      <t xml:space="preserve">ตารางที่ 6.9 </t>
    </r>
    <r>
      <rPr>
        <sz val="16"/>
        <color indexed="8"/>
        <rFont val="TH SarabunPSK"/>
        <family val="2"/>
      </rPr>
      <t>ข้อมูลการใช้ไฟฟ้าในรอบปี</t>
    </r>
    <r>
      <rPr>
        <b/>
        <sz val="16"/>
        <color indexed="8"/>
        <rFont val="TH SarabunPSK"/>
        <family val="2"/>
      </rPr>
      <t xml:space="preserve"> </t>
    </r>
    <r>
      <rPr>
        <b/>
        <sz val="16"/>
        <color rgb="FFFF0000"/>
        <rFont val="TH SarabunPSK"/>
        <family val="2"/>
      </rPr>
      <t>2563</t>
    </r>
  </si>
  <si>
    <r>
      <t xml:space="preserve">ตารางที่ 6.8 </t>
    </r>
    <r>
      <rPr>
        <sz val="16"/>
        <color indexed="8"/>
        <rFont val="TH SarabunPSK"/>
        <family val="2"/>
      </rPr>
      <t>รายละเอียดการใช้ประโยชน์พื้นที่ใช้สอยที่ใช้งานจริงในแต่ละเดือน ในรอบปี</t>
    </r>
    <r>
      <rPr>
        <b/>
        <sz val="16"/>
        <color indexed="8"/>
        <rFont val="TH SarabunPSK"/>
        <family val="2"/>
      </rPr>
      <t xml:space="preserve"> </t>
    </r>
    <r>
      <rPr>
        <b/>
        <sz val="16"/>
        <color rgb="FFFF0000"/>
        <rFont val="TH SarabunPSK"/>
        <family val="2"/>
      </rPr>
      <t>2563</t>
    </r>
  </si>
  <si>
    <t>6.3.1) ข้อมูลการใช้อาคารในรอบปี 2563</t>
  </si>
  <si>
    <t>6.3  ข้อมูลทางด้านพลังงานในรอบปี 2563</t>
  </si>
  <si>
    <r>
      <rPr>
        <b/>
        <sz val="16"/>
        <rFont val="TH SarabunPSK"/>
        <family val="2"/>
      </rPr>
      <t>ตารางที่ 6.7</t>
    </r>
    <r>
      <rPr>
        <sz val="16"/>
        <rFont val="TH SarabunPSK"/>
        <family val="2"/>
      </rPr>
      <t xml:space="preserve"> รายละเอียดการใช้งานอาคาร ในรอบปี </t>
    </r>
    <r>
      <rPr>
        <sz val="16"/>
        <color rgb="FFFF0000"/>
        <rFont val="TH SarabunPSK"/>
        <family val="2"/>
      </rPr>
      <t>2563</t>
    </r>
  </si>
  <si>
    <r>
      <t xml:space="preserve">6.3.3) ข้อมูลการใช้เชื้อเพลิงและพลังงานหมุนเวียนในรอบปี </t>
    </r>
    <r>
      <rPr>
        <b/>
        <sz val="16"/>
        <color rgb="FFFF0000"/>
        <rFont val="TH SarabunPSK"/>
        <family val="2"/>
      </rPr>
      <t>2563</t>
    </r>
  </si>
  <si>
    <r>
      <t xml:space="preserve">ตารางที่ 6.10 </t>
    </r>
    <r>
      <rPr>
        <sz val="16"/>
        <color indexed="8"/>
        <rFont val="TH SarabunPSK"/>
        <family val="2"/>
      </rPr>
      <t>ข้อมูลการใช้เชื้อเพลิงและพลังงานหมุนเวียนในรอบปี</t>
    </r>
    <r>
      <rPr>
        <b/>
        <sz val="16"/>
        <color indexed="8"/>
        <rFont val="TH SarabunPSK"/>
        <family val="2"/>
      </rPr>
      <t xml:space="preserve"> </t>
    </r>
    <r>
      <rPr>
        <b/>
        <sz val="16"/>
        <color rgb="FFFF0000"/>
        <rFont val="TH SarabunPSK"/>
        <family val="2"/>
      </rPr>
      <t>2563</t>
    </r>
  </si>
  <si>
    <r>
      <t xml:space="preserve">6.3.4) ข้อมูลปริมาณการใช้เชื้อเพลิงในการผลิตไฟฟ้าในรอบปี </t>
    </r>
    <r>
      <rPr>
        <b/>
        <sz val="16"/>
        <color rgb="FFFF0000"/>
        <rFont val="TH SarabunPSK"/>
        <family val="2"/>
      </rPr>
      <t>2563</t>
    </r>
  </si>
  <si>
    <r>
      <rPr>
        <b/>
        <sz val="16"/>
        <color indexed="8"/>
        <rFont val="TH SarabunPSK"/>
        <family val="2"/>
      </rPr>
      <t xml:space="preserve">ตารางที่ 6.11 </t>
    </r>
    <r>
      <rPr>
        <sz val="16"/>
        <color indexed="8"/>
        <rFont val="TH SarabunPSK"/>
        <family val="2"/>
      </rPr>
      <t xml:space="preserve">ข้อมูลการใช้เชื้อเพลิงในการผลิตไฟฟ้าในรอบปี </t>
    </r>
    <r>
      <rPr>
        <sz val="16"/>
        <color rgb="FFFF0000"/>
        <rFont val="TH SarabunPSK"/>
        <family val="2"/>
      </rPr>
      <t>2563</t>
    </r>
  </si>
  <si>
    <r>
      <rPr>
        <b/>
        <sz val="16"/>
        <rFont val="TH SarabunPSK"/>
        <family val="2"/>
      </rPr>
      <t>รูปที่ 6-7</t>
    </r>
    <r>
      <rPr>
        <sz val="16"/>
        <rFont val="TH SarabunPSK"/>
        <family val="2"/>
      </rPr>
      <t xml:space="preserve"> กราฟแสดงข้อมูลเปรียบเทียบการใช้พลังงานเชื้อเพลิงผลิตไฟฟ้ารายเดือน ปี 2562 และ 2563</t>
    </r>
  </si>
  <si>
    <r>
      <t xml:space="preserve">6.3.5) ข้อมูลสัดส่วนการใช้พลังงานไฟฟ้าในรอบปี </t>
    </r>
    <r>
      <rPr>
        <b/>
        <sz val="16"/>
        <color rgb="FFFF0000"/>
        <rFont val="TH SarabunPSK"/>
        <family val="2"/>
      </rPr>
      <t>2563</t>
    </r>
  </si>
  <si>
    <r>
      <rPr>
        <b/>
        <sz val="16"/>
        <rFont val="TH SarabunPSK"/>
        <family val="2"/>
      </rPr>
      <t xml:space="preserve">ตารางที่ 6.12 </t>
    </r>
    <r>
      <rPr>
        <sz val="16"/>
        <rFont val="TH SarabunPSK"/>
        <family val="2"/>
      </rPr>
      <t xml:space="preserve">สัดส่วนการใช้พลังงานไฟฟ้าแยกตามระบบปี </t>
    </r>
    <r>
      <rPr>
        <sz val="16"/>
        <color rgb="FFFF0000"/>
        <rFont val="TH SarabunPSK"/>
        <family val="2"/>
      </rPr>
      <t>2563</t>
    </r>
  </si>
  <si>
    <r>
      <t xml:space="preserve">6.3.6) ข้อมูลสัดส่วนการใช้พลังงานความร้อนในรอบปี </t>
    </r>
    <r>
      <rPr>
        <b/>
        <sz val="16"/>
        <color rgb="FFFF0000"/>
        <rFont val="TH SarabunPSK"/>
        <family val="2"/>
      </rPr>
      <t>2563</t>
    </r>
  </si>
  <si>
    <r>
      <rPr>
        <b/>
        <sz val="16"/>
        <rFont val="TH SarabunPSK"/>
        <family val="2"/>
      </rPr>
      <t xml:space="preserve">ตารางที่ 6.13 </t>
    </r>
    <r>
      <rPr>
        <sz val="16"/>
        <rFont val="TH SarabunPSK"/>
        <family val="2"/>
      </rPr>
      <t xml:space="preserve">สัดส่วนการใช้พลังงานเชื้อเพลิงแยกตามระบบปี </t>
    </r>
    <r>
      <rPr>
        <sz val="16"/>
        <color rgb="FFFF0000"/>
        <rFont val="TH SarabunPSK"/>
        <family val="2"/>
      </rPr>
      <t>2563</t>
    </r>
  </si>
  <si>
    <t>สัดส่วนการใช้พลังงาน ปี 2563</t>
  </si>
  <si>
    <r>
      <rPr>
        <b/>
        <sz val="16"/>
        <color theme="1"/>
        <rFont val="TH SarabunPSK"/>
        <family val="2"/>
      </rPr>
      <t>รูปที่ 6-8</t>
    </r>
    <r>
      <rPr>
        <sz val="16"/>
        <color theme="1"/>
        <rFont val="TH SarabunPSK"/>
        <family val="2"/>
      </rPr>
      <t xml:space="preserve"> กราฟแสดงข้อมูลเปรียบเทียบสัดส่วนการใช้พลังงาน ปี </t>
    </r>
    <r>
      <rPr>
        <sz val="16"/>
        <color rgb="FFFF0000"/>
        <rFont val="TH SarabunPSK"/>
        <family val="2"/>
      </rPr>
      <t>2562</t>
    </r>
    <r>
      <rPr>
        <sz val="16"/>
        <color theme="1"/>
        <rFont val="TH SarabunPSK"/>
        <family val="2"/>
      </rPr>
      <t xml:space="preserve"> และ </t>
    </r>
    <r>
      <rPr>
        <sz val="16"/>
        <color rgb="FFFF0000"/>
        <rFont val="TH SarabunPSK"/>
        <family val="2"/>
      </rPr>
      <t>2563</t>
    </r>
  </si>
  <si>
    <r>
      <rPr>
        <b/>
        <sz val="16"/>
        <color indexed="8"/>
        <rFont val="TH SarabunPSK"/>
        <family val="2"/>
      </rPr>
      <t>รูปที่ 6-9</t>
    </r>
    <r>
      <rPr>
        <sz val="16"/>
        <color indexed="8"/>
        <rFont val="TH SarabunPSK"/>
        <family val="2"/>
      </rPr>
      <t xml:space="preserve"> กราฟแสดงข้อมูลเปรียบเทียบสัดส่วนการใช้พลังงานไฟฟ้า (kWh)  ปี </t>
    </r>
    <r>
      <rPr>
        <sz val="16"/>
        <color indexed="10"/>
        <rFont val="TH SarabunPSK"/>
        <family val="2"/>
      </rPr>
      <t>2562</t>
    </r>
    <r>
      <rPr>
        <sz val="16"/>
        <color indexed="8"/>
        <rFont val="TH SarabunPSK"/>
        <family val="2"/>
      </rPr>
      <t xml:space="preserve"> และ </t>
    </r>
    <r>
      <rPr>
        <sz val="16"/>
        <color indexed="10"/>
        <rFont val="TH SarabunPSK"/>
        <family val="2"/>
      </rPr>
      <t>2563</t>
    </r>
  </si>
  <si>
    <r>
      <rPr>
        <b/>
        <sz val="16"/>
        <color indexed="8"/>
        <rFont val="TH SarabunPSK"/>
        <family val="2"/>
      </rPr>
      <t>รูปที่ 6-10</t>
    </r>
    <r>
      <rPr>
        <sz val="16"/>
        <color indexed="8"/>
        <rFont val="TH SarabunPSK"/>
        <family val="2"/>
      </rPr>
      <t xml:space="preserve"> กราฟแสดงข้อมูลเปรียบเทียบสัดส่วนการใช้พลังงานความร้อน ปี </t>
    </r>
    <r>
      <rPr>
        <sz val="16"/>
        <color indexed="10"/>
        <rFont val="TH SarabunPSK"/>
        <family val="2"/>
      </rPr>
      <t>2562</t>
    </r>
    <r>
      <rPr>
        <sz val="16"/>
        <color indexed="8"/>
        <rFont val="TH SarabunPSK"/>
        <family val="2"/>
      </rPr>
      <t xml:space="preserve"> และ </t>
    </r>
    <r>
      <rPr>
        <sz val="16"/>
        <color indexed="10"/>
        <rFont val="TH SarabunPSK"/>
        <family val="2"/>
      </rPr>
      <t>2563</t>
    </r>
  </si>
  <si>
    <r>
      <rPr>
        <b/>
        <sz val="16"/>
        <color indexed="8"/>
        <rFont val="TH SarabunPSK"/>
        <family val="2"/>
      </rPr>
      <t>ตารางที่ ข.1</t>
    </r>
    <r>
      <rPr>
        <sz val="16"/>
        <color indexed="8"/>
        <rFont val="TH SarabunPSK"/>
        <family val="2"/>
      </rPr>
      <t xml:space="preserve"> ข้อมูลการใช้ไฟฟ้า</t>
    </r>
    <r>
      <rPr>
        <sz val="16"/>
        <color indexed="10"/>
        <rFont val="TH SarabunPSK"/>
        <family val="2"/>
      </rPr>
      <t>ในรอบปี 2562</t>
    </r>
  </si>
  <si>
    <r>
      <rPr>
        <b/>
        <sz val="16"/>
        <color indexed="8"/>
        <rFont val="TH SarabunPSK"/>
        <family val="2"/>
      </rPr>
      <t>ตารางที่ ข.2</t>
    </r>
    <r>
      <rPr>
        <sz val="16"/>
        <color indexed="8"/>
        <rFont val="TH SarabunPSK"/>
        <family val="2"/>
      </rPr>
      <t xml:space="preserve"> ข้อมูลการใช้ไฟฟ้า</t>
    </r>
    <r>
      <rPr>
        <sz val="16"/>
        <color rgb="FFFF0000"/>
        <rFont val="TH SarabunPSK"/>
        <family val="2"/>
      </rPr>
      <t>ในรอบปี 2563</t>
    </r>
  </si>
  <si>
    <r>
      <rPr>
        <b/>
        <sz val="16"/>
        <color theme="1"/>
        <rFont val="TH SarabunPSK"/>
        <family val="2"/>
      </rPr>
      <t>ตารางที่ จ.1</t>
    </r>
    <r>
      <rPr>
        <sz val="16"/>
        <color theme="1"/>
        <rFont val="TH SarabunPSK"/>
        <family val="2"/>
      </rPr>
      <t xml:space="preserve"> สัดส่วนการใช้พลังงานไฟฟ้าแยกตามระบบปี 2562</t>
    </r>
  </si>
  <si>
    <r>
      <rPr>
        <b/>
        <sz val="16"/>
        <color theme="1"/>
        <rFont val="TH SarabunPSK"/>
        <family val="2"/>
      </rPr>
      <t>ตารางที่ จ.2</t>
    </r>
    <r>
      <rPr>
        <sz val="16"/>
        <color theme="1"/>
        <rFont val="TH SarabunPSK"/>
        <family val="2"/>
      </rPr>
      <t xml:space="preserve"> สัดส่วนการใช้พลังงานไฟฟ้าแยกตามระบบปี 2563</t>
    </r>
  </si>
  <si>
    <r>
      <t xml:space="preserve">รูปที่ 6-5  </t>
    </r>
    <r>
      <rPr>
        <sz val="16"/>
        <color indexed="8"/>
        <rFont val="TH SarabunPSK"/>
        <family val="2"/>
      </rPr>
      <t xml:space="preserve">กราฟแสดงข้อมูลเปรียบเทียบการใช้พลังงานไฟฟ้า (kWh) รายเดือน ปี </t>
    </r>
    <r>
      <rPr>
        <sz val="16"/>
        <color rgb="FFFF0000"/>
        <rFont val="TH SarabunPSK"/>
        <family val="2"/>
      </rPr>
      <t>2562</t>
    </r>
    <r>
      <rPr>
        <sz val="16"/>
        <color indexed="8"/>
        <rFont val="TH SarabunPSK"/>
        <family val="2"/>
      </rPr>
      <t xml:space="preserve"> และปี </t>
    </r>
    <r>
      <rPr>
        <sz val="16"/>
        <color rgb="FFFF0000"/>
        <rFont val="TH SarabunPSK"/>
        <family val="2"/>
      </rPr>
      <t>2563</t>
    </r>
  </si>
  <si>
    <r>
      <rPr>
        <b/>
        <sz val="16"/>
        <rFont val="TH SarabunPSK"/>
        <family val="2"/>
      </rPr>
      <t>รูปที่ 6-6</t>
    </r>
    <r>
      <rPr>
        <sz val="16"/>
        <rFont val="TH SarabunPSK"/>
        <family val="2"/>
      </rPr>
      <t xml:space="preserve">  กราฟแสดงข้อมูลเปรียบเทียบการใช้พลังงานความร้อนจากเชื้อเพลิงรายเดือน ปี </t>
    </r>
    <r>
      <rPr>
        <sz val="16"/>
        <color rgb="FFFF0000"/>
        <rFont val="TH SarabunPSK"/>
        <family val="2"/>
      </rPr>
      <t>2562</t>
    </r>
    <r>
      <rPr>
        <sz val="16"/>
        <rFont val="TH SarabunPSK"/>
        <family val="2"/>
      </rPr>
      <t xml:space="preserve"> และปี </t>
    </r>
    <r>
      <rPr>
        <sz val="16"/>
        <color rgb="FFFF0000"/>
        <rFont val="TH SarabunPSK"/>
        <family val="2"/>
      </rPr>
      <t>2563</t>
    </r>
  </si>
  <si>
    <r>
      <rPr>
        <b/>
        <sz val="16"/>
        <color indexed="8"/>
        <rFont val="TH SarabunPSK"/>
        <family val="2"/>
      </rPr>
      <t>ตารางที่ 5.3</t>
    </r>
    <r>
      <rPr>
        <sz val="16"/>
        <color indexed="8"/>
        <rFont val="TH SarabunPSK"/>
        <family val="2"/>
      </rPr>
      <t xml:space="preserve"> แผนอนุรักษ์พลังงานด้านความร้อน</t>
    </r>
    <r>
      <rPr>
        <sz val="16"/>
        <color indexed="10"/>
        <rFont val="TH SarabunPSK"/>
        <family val="2"/>
      </rPr>
      <t xml:space="preserve"> </t>
    </r>
    <r>
      <rPr>
        <sz val="16"/>
        <color theme="1"/>
        <rFont val="TH SarabunPSK"/>
        <family val="2"/>
      </rPr>
      <t>ประจำปี</t>
    </r>
    <r>
      <rPr>
        <sz val="16"/>
        <color indexed="10"/>
        <rFont val="TH SarabunPSK"/>
        <family val="2"/>
      </rPr>
      <t xml:space="preserve"> 2563</t>
    </r>
  </si>
  <si>
    <r>
      <rPr>
        <b/>
        <sz val="16"/>
        <color indexed="8"/>
        <rFont val="TH SarabunPSK"/>
        <family val="2"/>
      </rPr>
      <t>ตารางที่ 5.1</t>
    </r>
    <r>
      <rPr>
        <sz val="16"/>
        <color indexed="8"/>
        <rFont val="TH SarabunPSK"/>
        <family val="2"/>
      </rPr>
      <t xml:space="preserve"> มาตรการและเป้าหมายในการดำเนินการอนุรักษ์พลังงาน ในรอบปี </t>
    </r>
    <r>
      <rPr>
        <sz val="16"/>
        <color rgb="FFFF0000"/>
        <rFont val="TH SarabunPSK"/>
        <family val="2"/>
      </rPr>
      <t>2563</t>
    </r>
  </si>
  <si>
    <r>
      <rPr>
        <b/>
        <sz val="16"/>
        <color indexed="8"/>
        <rFont val="TH SarabunPSK"/>
        <family val="2"/>
      </rPr>
      <t>ตารางที่ 5.2</t>
    </r>
    <r>
      <rPr>
        <sz val="16"/>
        <color indexed="8"/>
        <rFont val="TH SarabunPSK"/>
        <family val="2"/>
      </rPr>
      <t xml:space="preserve"> แผนอนุรักษ์พลังงานด้านไฟฟ้า </t>
    </r>
    <r>
      <rPr>
        <sz val="16"/>
        <color theme="1"/>
        <rFont val="TH SarabunPSK"/>
        <family val="2"/>
      </rPr>
      <t>ประจำปี</t>
    </r>
    <r>
      <rPr>
        <sz val="16"/>
        <color indexed="10"/>
        <rFont val="TH SarabunPSK"/>
        <family val="2"/>
      </rPr>
      <t xml:space="preserve"> 2563</t>
    </r>
  </si>
  <si>
    <t>ม.ค.-ธ.ค. 63</t>
  </si>
  <si>
    <r>
      <t xml:space="preserve">                  ตารางที่ 6.14 </t>
    </r>
    <r>
      <rPr>
        <sz val="16"/>
        <rFont val="TH SarabunPSK"/>
        <family val="2"/>
      </rPr>
      <t xml:space="preserve">ปริมาณการใช้พลังงานต่อหน่วยพื้นที่ใช้สอยที่ใช้งานจริงในรอบปี </t>
    </r>
    <r>
      <rPr>
        <sz val="16"/>
        <color rgb="FFFF0000"/>
        <rFont val="TH SarabunPSK"/>
        <family val="2"/>
      </rPr>
      <t>2562</t>
    </r>
    <r>
      <rPr>
        <sz val="16"/>
        <rFont val="TH SarabunPSK"/>
        <family val="2"/>
      </rPr>
      <t xml:space="preserve"> และปี </t>
    </r>
    <r>
      <rPr>
        <sz val="16"/>
        <color rgb="FFFF0000"/>
        <rFont val="TH SarabunPSK"/>
        <family val="2"/>
      </rPr>
      <t>2563</t>
    </r>
  </si>
  <si>
    <r>
      <rPr>
        <b/>
        <sz val="16"/>
        <rFont val="TH SarabunPSK"/>
        <family val="2"/>
      </rPr>
      <t>ตารางที่ 5.4</t>
    </r>
    <r>
      <rPr>
        <sz val="16"/>
        <rFont val="TH SarabunPSK"/>
        <family val="2"/>
      </rPr>
      <t xml:space="preserve"> แผนการฝึกอบรมการอนุรักษ์พลังงาน</t>
    </r>
    <r>
      <rPr>
        <sz val="16"/>
        <color rgb="FFFF0000"/>
        <rFont val="TH SarabunPSK"/>
        <family val="2"/>
      </rPr>
      <t xml:space="preserve"> ประจำปี 2563</t>
    </r>
  </si>
  <si>
    <t>งานอนุรักษ์พลังงานและสิ่งแวดล้อม</t>
  </si>
  <si>
    <t>มกราคม 63</t>
  </si>
  <si>
    <t>ธันวาคม 63</t>
  </si>
  <si>
    <r>
      <t>รูปที่ 6-11 ค่าการใช้พลังงานจำเพาะ (SEC : MJ/m</t>
    </r>
    <r>
      <rPr>
        <b/>
        <vertAlign val="superscript"/>
        <sz val="16"/>
        <rFont val="TH SarabunPSK"/>
        <family val="2"/>
      </rPr>
      <t>2</t>
    </r>
    <r>
      <rPr>
        <b/>
        <sz val="16"/>
        <rFont val="TH SarabunPSK"/>
        <family val="2"/>
      </rPr>
      <t xml:space="preserve">) ในรอบปี </t>
    </r>
    <r>
      <rPr>
        <b/>
        <sz val="16"/>
        <color indexed="10"/>
        <rFont val="TH SarabunPSK"/>
        <family val="2"/>
      </rPr>
      <t xml:space="preserve">2562 </t>
    </r>
    <r>
      <rPr>
        <b/>
        <sz val="16"/>
        <rFont val="TH SarabunPSK"/>
        <family val="2"/>
      </rPr>
      <t xml:space="preserve">และปี </t>
    </r>
    <r>
      <rPr>
        <b/>
        <sz val="16"/>
        <color indexed="10"/>
        <rFont val="TH SarabunPSK"/>
        <family val="2"/>
      </rPr>
      <t>2563</t>
    </r>
  </si>
  <si>
    <t xml:space="preserve"> โครงการอบรมเพิ่มสมรรถนะทางวิชาชีพทางด้านวิศวกรรมพลังงานเพื่อขอรับใบอนุญาต</t>
  </si>
  <si>
    <r>
      <t xml:space="preserve">ที่เกิดขึ้นจากการดำเนินการ (มีการลงนามในผลการตรวจประเมิณฯภายในองค์กร </t>
    </r>
    <r>
      <rPr>
        <sz val="14"/>
        <color rgb="FFFF0000"/>
        <rFont val="TH SarabunPSK"/>
        <family val="2"/>
      </rPr>
      <t xml:space="preserve">วันที่ 00 กุมภาพันธ์ พ.ศ. 2564  </t>
    </r>
    <r>
      <rPr>
        <sz val="14"/>
        <color theme="1"/>
        <rFont val="TH SarabunPSK"/>
        <family val="2"/>
      </rPr>
      <t>ซึ่งเป็นวันที่</t>
    </r>
  </si>
  <si>
    <r>
      <rPr>
        <b/>
        <sz val="16"/>
        <color indexed="8"/>
        <rFont val="TH SarabunPSK"/>
        <family val="2"/>
      </rPr>
      <t>ตารางที่ 8.1</t>
    </r>
    <r>
      <rPr>
        <sz val="16"/>
        <color indexed="8"/>
        <rFont val="TH SarabunPSK"/>
        <family val="2"/>
      </rPr>
      <t xml:space="preserve"> การทบทวนการดำเนินงานการจัดการพลังงาน </t>
    </r>
    <r>
      <rPr>
        <sz val="16"/>
        <color indexed="10"/>
        <rFont val="TH SarabunPSK"/>
        <family val="2"/>
      </rPr>
      <t>ประจำปี 2563</t>
    </r>
  </si>
  <si>
    <t>ปี 2564</t>
  </si>
  <si>
    <t>รูปที่ 6-5 ภาพแสดงการฝึกอบรม  โครงการอบรมเพิ่มสมรรถนะทางวิชาชีพทางด้านวิศวกรรมพลังงานเพื่อขอรับใบอนุญาต</t>
  </si>
  <si>
    <t xml:space="preserve"> โครงการฝึกอบรมสำนักงานสีเขียว หัวข้อ "การใช้พลังงาน ทรัพยากรอย่างมีประสิทธิภาพ และการจัดการมลพิษของเสีย"</t>
  </si>
  <si>
    <t>รูปที่ 6-5.1 ภาพแสดงการฝึกอบรม โครงการฝึกอบรมสำนักงานสีเขียว หัวข้อ "การใช้พลังงาน ทรัพยากรอย่างมีประสิทธิภาพ และการจัดการมลพิษของเสีย"</t>
  </si>
  <si>
    <t>ประชุมคณะกรรมการผู้ตรวจประเมินการจัดการพลังงานภายใน ครั้งที่ 1 /2564</t>
  </si>
  <si>
    <r>
      <rPr>
        <b/>
        <sz val="16"/>
        <rFont val="TH SarabunPSK"/>
        <family val="2"/>
      </rPr>
      <t>ตารางที่ 8.2</t>
    </r>
    <r>
      <rPr>
        <sz val="16"/>
        <rFont val="TH SarabunPSK"/>
        <family val="2"/>
      </rPr>
      <t xml:space="preserve"> สรุปผลการทบทวน วิเคราะห์ และแก้ไขข้อบกพร่องของการจัดการพลังงาน ประจำปี 2563</t>
    </r>
  </si>
  <si>
    <t>รวมผลประหยัดด้านไฟฟ้าปี 2566</t>
  </si>
  <si>
    <t>รวมผลประหยัดด้านความร้อนปี 2564</t>
  </si>
  <si>
    <t>รวมผลประหยัดด้านความร้อนปี 2565</t>
  </si>
  <si>
    <r>
      <t xml:space="preserve">บาท/กิโลวัตต์-ชั่วโมง (ปี </t>
    </r>
    <r>
      <rPr>
        <sz val="12"/>
        <color rgb="FFFF0000"/>
        <rFont val="TH SarabunPSK"/>
        <family val="2"/>
      </rPr>
      <t>2563</t>
    </r>
    <r>
      <rPr>
        <sz val="12"/>
        <rFont val="TH SarabunPSK"/>
        <family val="2"/>
      </rPr>
      <t>)</t>
    </r>
  </si>
  <si>
    <r>
      <t xml:space="preserve">บาท/(ระบุหน่วย) (ปี </t>
    </r>
    <r>
      <rPr>
        <sz val="12"/>
        <color rgb="FFFF0000"/>
        <rFont val="TH SarabunPSK"/>
        <family val="2"/>
      </rPr>
      <t>2563</t>
    </r>
    <r>
      <rPr>
        <sz val="12"/>
        <rFont val="TH SarabunPSK"/>
        <family val="2"/>
      </rPr>
      <t>)</t>
    </r>
  </si>
  <si>
    <t>บุคคลากร , นักศึกษา</t>
  </si>
  <si>
    <r>
      <rPr>
        <b/>
        <sz val="16"/>
        <rFont val="TH SarabunPSK"/>
        <family val="2"/>
      </rPr>
      <t>ตารางที่ 5.5</t>
    </r>
    <r>
      <rPr>
        <sz val="16"/>
        <rFont val="TH SarabunPSK"/>
        <family val="2"/>
      </rPr>
      <t xml:space="preserve"> แผนการส่งเสริมการอนุรักษ์พลังงาน </t>
    </r>
    <r>
      <rPr>
        <sz val="16"/>
        <color rgb="FFFF0000"/>
        <rFont val="TH SarabunPSK"/>
        <family val="2"/>
      </rPr>
      <t>ประจำปี 2563</t>
    </r>
  </si>
  <si>
    <t>ดร.มุจลินทร์ ผลจันทร์</t>
  </si>
  <si>
    <t>ผศ. ดร.ธเนศ ไชยชนะ</t>
  </si>
  <si>
    <t xml:space="preserve">สถานีวิทยุ FM 95.5 </t>
  </si>
  <si>
    <t>(ก) โครงการอบรมเพิ่มสมรรถนะทางวิชาชีพทางด้านวิศวกรรมพลังงานเพื่อขอรับใบอนุญาต</t>
  </si>
  <si>
    <t>(ข) โครงการฝึกอบรมสำนักงานสีเขียว หัวข้อ "การใช้พลังงาน ทรัพยากรอย่างมีประสิทธิภาพ และการจัดการมลพิษของเสีย"</t>
  </si>
  <si>
    <t>รูปที่ 6-6 สถานีวิทยุ FM 95.5  เรื่องการประหยัดพลังงาน</t>
  </si>
  <si>
    <t>สถานีวิทยุ FM 95.5         เรื่องการประหยัดพลังงาน</t>
  </si>
  <si>
    <t>น.ส.พวงพยอม  เสนาวารี</t>
  </si>
  <si>
    <t>1 (2564)</t>
  </si>
  <si>
    <t>2 (2565)</t>
  </si>
  <si>
    <t>3 (2566)</t>
  </si>
  <si>
    <t>เปลี่ยนเครื่องปรับอากาศรุ่นเก่าที่มีอายุการใช้งานนานตั้งแต่ 24 - 31 ปี และมีสภาพชำรุด</t>
  </si>
  <si>
    <t>เปลี่ยนเครื่องปรับอากาศรุ่นเก่าที่มีอายุการใช้งานนานตั้งแต่ 19 - 23 ปี และมีสภาพชำรุด</t>
  </si>
  <si>
    <t>วันที่ 25 / 01  / 2021</t>
  </si>
  <si>
    <t>พลังงานที่ใช้ก่อนปรับปรุง;  n x W1 x h x D x (F1/100)</t>
  </si>
  <si>
    <t>พลังงานที่ใช้หลังปรับปรุง;  n x W2 x h x D x (F2/100)</t>
  </si>
  <si>
    <t>4.เส้นสีแดงเป็นเส้นเป้าหมาย - เส้นสีเขียวเป็นเส้นการประเมินสถานภาพการจัดการพลังงานเบื้องต้น</t>
  </si>
  <si>
    <t>053-873224-5</t>
  </si>
  <si>
    <t>053-498862</t>
  </si>
  <si>
    <t>จำนวนบุคลกร</t>
  </si>
  <si>
    <t>พนักงานมหาวิทยาลัย……1,666…..คน</t>
  </si>
  <si>
    <t>วิทยาเขต</t>
  </si>
  <si>
    <t>วิทยาลัย</t>
  </si>
  <si>
    <t>สำนัก/วิสาหกิจ</t>
  </si>
  <si>
    <t>จำนวนติดประกาศ …3.. วิทยาลัย</t>
  </si>
  <si>
    <t>จำนวนติดประกาศ …10.. สำนัก/วิสาหกิจ</t>
  </si>
  <si>
    <t>จำนวนผู้ได้รับ …1,666.. คน</t>
  </si>
  <si>
    <t>จำนวนติดประกาศ ….. คณะ</t>
  </si>
  <si>
    <t>จำนวนติดประกาศ ….. วิทยาเขต</t>
  </si>
  <si>
    <t>จำนวนติดประกาศ ….. วิทยาลัย</t>
  </si>
  <si>
    <t>จำนวนติดประกาศ ….. สำนัก</t>
  </si>
  <si>
    <t>จำนวนติดประกาศ ….... สำนัก/วิสาหกิจ</t>
  </si>
  <si>
    <t>ข้อมูลการใช้พลังงานไฟฟ้าได้จากการประเมิน</t>
  </si>
  <si>
    <t>1. ข้อมูลการประเมินสถานภาพการจัดการพลังงานเบื้องต้นประเมินจาก  11  คณะ  3  วิทยาลัย  10  สำนัก/วิสาหกิจ  หรือบุคลากร</t>
  </si>
  <si>
    <r>
      <t xml:space="preserve">     อาคารควบคุมมีการทบทวนผลการดำเนินการด้านการจัดการพลังงานโดยได้มีการประชุมไปแล้ว ...</t>
    </r>
    <r>
      <rPr>
        <sz val="14"/>
        <color indexed="10"/>
        <rFont val="TH SarabunPSK"/>
        <family val="2"/>
      </rPr>
      <t>(จำนวน 1 ครั้ง)</t>
    </r>
    <r>
      <rPr>
        <sz val="14"/>
        <color indexed="8"/>
        <rFont val="TH SarabunPSK"/>
        <family val="2"/>
      </rPr>
      <t>....</t>
    </r>
  </si>
  <si>
    <t>ประชุมคณะกรรมการดำเนินงาน  ทบทวนรายงานการจัดการพลังงาน ครั้งที่ 1 /2564</t>
  </si>
  <si>
    <t>(จ) ประชุมคณะกรรมการดำเนินงาน  ทบทวนรายงานการจัดการพลังงาน</t>
  </si>
  <si>
    <t>(ฉ) สถานีวิทยุ FM 95.5</t>
  </si>
  <si>
    <t>1.ควรจัดทำนโยบายใหม่ให้ทันสมัย เนื่องจากนโยบายเดิมจัดทำไว้ตั้งแต่ปี 2558 ทำให้ไม่สอดคล้องกับบริบทในการใช้พลังงานของมหาวิทยาลัยในปัจจุบัน
2. ควรสอดคล้องกับการประเมิน EEM และเป้าหมายในการกำหนดในแต่ละมิติ</t>
  </si>
  <si>
    <t>ควรสำรวจการใช้พลังงานของเครื่องจักร์อุปกรณ์ในมหาวิทยาลัยใหม่ โดยอาจจะใช้นักศึกษาจากวิทยาลัยพลังงานทดแทน ที่เรียนวิชา พง 314 และ พพ233 ในการสำรวจ</t>
  </si>
  <si>
    <t>มีนาคม</t>
  </si>
  <si>
    <t>อาจารย์ประจำคณะวิศวกรรมและอุตสาหกรรมเกษตร</t>
  </si>
  <si>
    <r>
      <t xml:space="preserve">ตารางที่ 4.1 รายละเอียดการใช้งานอาคาร ในรอบปี </t>
    </r>
    <r>
      <rPr>
        <sz val="16"/>
        <color rgb="FFFF0000"/>
        <rFont val="TH SarabunPSK"/>
        <family val="2"/>
      </rPr>
      <t>2562</t>
    </r>
  </si>
  <si>
    <r>
      <t>ตารางที่ 4.2</t>
    </r>
    <r>
      <rPr>
        <sz val="16"/>
        <color indexed="8"/>
        <rFont val="TH SarabunPSK"/>
        <family val="2"/>
      </rPr>
      <t xml:space="preserve"> รายละเอียดการใช้ประโยชน์พื้นที่ใช้สอยที่ใช้งานจริงในแต่ละเดือน ในรอบปี</t>
    </r>
    <r>
      <rPr>
        <b/>
        <sz val="16"/>
        <color indexed="8"/>
        <rFont val="TH SarabunPSK"/>
        <family val="2"/>
      </rPr>
      <t xml:space="preserve"> </t>
    </r>
    <r>
      <rPr>
        <b/>
        <sz val="16"/>
        <color rgb="FFFF0000"/>
        <rFont val="TH SarabunPSK"/>
        <family val="2"/>
      </rPr>
      <t>2562</t>
    </r>
  </si>
  <si>
    <r>
      <t xml:space="preserve">4.1.2.1) ข้อมูลหม้อแปลงไฟฟ้าปี </t>
    </r>
    <r>
      <rPr>
        <sz val="16"/>
        <color rgb="FFFF0000"/>
        <rFont val="TH SarabunPSK"/>
        <family val="2"/>
      </rPr>
      <t>2562</t>
    </r>
  </si>
  <si>
    <r>
      <t xml:space="preserve">4.1.2.2) ข้อมูลปริมาณการใช้ไฟฟ้าในรอบปี </t>
    </r>
    <r>
      <rPr>
        <sz val="16"/>
        <color rgb="FFFF0000"/>
        <rFont val="TH SarabunPSK"/>
        <family val="2"/>
      </rPr>
      <t>2562</t>
    </r>
  </si>
  <si>
    <r>
      <t xml:space="preserve">ตารางที่ 4.3 </t>
    </r>
    <r>
      <rPr>
        <sz val="16"/>
        <color indexed="8"/>
        <rFont val="TH SarabunPSK"/>
        <family val="2"/>
      </rPr>
      <t xml:space="preserve">ข้อมูลการใช้ไฟฟ้าในรอบปี </t>
    </r>
    <r>
      <rPr>
        <sz val="16"/>
        <color rgb="FFFF0000"/>
        <rFont val="TH SarabunPSK"/>
        <family val="2"/>
      </rPr>
      <t>2562</t>
    </r>
  </si>
  <si>
    <r>
      <t xml:space="preserve">4.1.3) ข้อมูลการใช้เชื้อเพลิงและพลังงานหมุนเวียนในรอบปี </t>
    </r>
    <r>
      <rPr>
        <b/>
        <sz val="16"/>
        <color rgb="FFFF0000"/>
        <rFont val="TH SarabunPSK"/>
        <family val="2"/>
      </rPr>
      <t>2562</t>
    </r>
  </si>
  <si>
    <r>
      <t xml:space="preserve">4.1.4) ข้อมูลปริมาณการใช้เชื้อเพลิงในการผลิตไฟฟ้าในรอบปี </t>
    </r>
    <r>
      <rPr>
        <b/>
        <sz val="16"/>
        <color rgb="FFFF0000"/>
        <rFont val="TH SarabunPSK"/>
        <family val="2"/>
      </rPr>
      <t>2562</t>
    </r>
  </si>
  <si>
    <r>
      <t xml:space="preserve">4.1.5) ข้อมูลสัดส่วนการใช้พลังงานไฟฟ้าในรอบปี </t>
    </r>
    <r>
      <rPr>
        <b/>
        <sz val="16"/>
        <color rgb="FFFF0000"/>
        <rFont val="TH SarabunPSK"/>
        <family val="2"/>
      </rPr>
      <t>2562</t>
    </r>
  </si>
  <si>
    <r>
      <rPr>
        <b/>
        <sz val="16"/>
        <rFont val="TH SarabunPSK"/>
        <family val="2"/>
      </rPr>
      <t>ตารางที่ 4.6</t>
    </r>
    <r>
      <rPr>
        <sz val="16"/>
        <rFont val="TH SarabunPSK"/>
        <family val="2"/>
      </rPr>
      <t xml:space="preserve"> สัดส่วนการใช้พลังงานไฟฟ้าแยกตามระบบปี </t>
    </r>
    <r>
      <rPr>
        <sz val="16"/>
        <color rgb="FFFF0000"/>
        <rFont val="TH SarabunPSK"/>
        <family val="2"/>
      </rPr>
      <t>2562</t>
    </r>
  </si>
  <si>
    <r>
      <t xml:space="preserve">4.1.6) ข้อมูลสัดส่วนการใช้พลังงานความร้อนในรอบปี </t>
    </r>
    <r>
      <rPr>
        <b/>
        <sz val="16"/>
        <color rgb="FFFF0000"/>
        <rFont val="TH SarabunPSK"/>
        <family val="2"/>
      </rPr>
      <t>2562</t>
    </r>
  </si>
  <si>
    <r>
      <rPr>
        <b/>
        <sz val="16"/>
        <rFont val="TH SarabunPSK"/>
        <family val="2"/>
      </rPr>
      <t>ตารางที่ 4.7</t>
    </r>
    <r>
      <rPr>
        <sz val="16"/>
        <rFont val="TH SarabunPSK"/>
        <family val="2"/>
      </rPr>
      <t xml:space="preserve"> สัดส่วนการใช้พลังงานเชื้อเพลิงแยกตามระบบปี </t>
    </r>
    <r>
      <rPr>
        <sz val="16"/>
        <color rgb="FFFF0000"/>
        <rFont val="TH SarabunPSK"/>
        <family val="2"/>
      </rPr>
      <t>2562</t>
    </r>
  </si>
  <si>
    <r>
      <t xml:space="preserve">บาท/กิโลวัตต์-ชั่วโมง </t>
    </r>
    <r>
      <rPr>
        <sz val="12"/>
        <color indexed="10"/>
        <rFont val="TH SarabunPSK"/>
        <family val="2"/>
      </rPr>
      <t>(ปี 2562)</t>
    </r>
  </si>
  <si>
    <r>
      <t xml:space="preserve">บาท/(ระบุหน่วย) </t>
    </r>
    <r>
      <rPr>
        <sz val="12"/>
        <color indexed="10"/>
        <rFont val="TH SarabunPSK"/>
        <family val="2"/>
      </rPr>
      <t>(ปี 2562)</t>
    </r>
  </si>
  <si>
    <t>ภาพหลังดำเนินการปรับปรุง</t>
  </si>
  <si>
    <r>
      <rPr>
        <b/>
        <sz val="16"/>
        <rFont val="TH SarabunPSK"/>
        <family val="2"/>
      </rPr>
      <t>รูปที่ 6-1</t>
    </r>
    <r>
      <rPr>
        <sz val="16"/>
        <rFont val="TH SarabunPSK"/>
        <family val="2"/>
      </rPr>
      <t xml:space="preserve"> หลังดำเนินการปรับปรุง</t>
    </r>
  </si>
  <si>
    <t>แสดงวิธีการคำนวณผลอนุรักษ์พลังงานที่เกิดขึ้นจริง (มาตรการด้านไฟฟ้า)</t>
  </si>
  <si>
    <r>
      <t xml:space="preserve">                  ตารางที่ 4.8 </t>
    </r>
    <r>
      <rPr>
        <sz val="16"/>
        <color theme="1"/>
        <rFont val="TH SarabunPSK"/>
        <family val="2"/>
      </rPr>
      <t>ปริมาณการใช้พลังงานต่อหน่วยพื้นที่ใช้สอยที่ใช้งานจริงในรอบปี 2562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</si>
</sst>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3" formatCode="_-* #,##0.00_-;\-* #,##0.00_-;_-* &quot;-&quot;??_-;_-@_-"/>
    <numFmt numFmtId="187" formatCode="_(* #,##0.00_);_(* \(#,##0.00\);_(* &quot;-&quot;??_);_(@_)"/>
    <numFmt numFmtId="188" formatCode="#,##0_ ;\-#,##0\ "/>
    <numFmt numFmtId="189" formatCode="#,##0.00_ ;\-#,##0.00\ "/>
    <numFmt numFmtId="190" formatCode="_-* #,##0_-;\-* #,##0_-;_-* &quot;-&quot;??_-;_-@_-"/>
    <numFmt numFmtId="191" formatCode="0.000000"/>
    <numFmt numFmtId="192" formatCode="#,##0.000"/>
    <numFmt numFmtId="193" formatCode="#,##0.00;[Red]#,##0.00"/>
    <numFmt numFmtId="194" formatCode="0.0"/>
    <numFmt numFmtId="195" formatCode="_-* #,##0.0_-;\-* #,##0.0_-;_-* &quot;-&quot;??_-;_-@_-"/>
    <numFmt numFmtId="196" formatCode="_-* #,##0.0_-;\-* #,##0.0_-;_-* &quot;-&quot;?_-;_-@_-"/>
    <numFmt numFmtId="197" formatCode="_-* #,##0.00_-;\-* #,##0.00_-;_-* &quot;-&quot;?_-;_-@_-"/>
    <numFmt numFmtId="198" formatCode="m/d/yy;@"/>
    <numFmt numFmtId="199" formatCode="ดดด\ bb"/>
    <numFmt numFmtId="200" formatCode="\-"/>
  </numFmts>
  <fonts count="171">
    <font>
      <sz val="11"/>
      <color indexed="8"/>
      <name val="Tahoma"/>
      <family val="2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indexed="8"/>
      <name val="Tahoma"/>
      <family val="2"/>
      <charset val="222"/>
    </font>
    <font>
      <sz val="11"/>
      <color indexed="8"/>
      <name val="Tahoma"/>
      <family val="2"/>
      <charset val="222"/>
    </font>
    <font>
      <sz val="8"/>
      <name val="Tahoma"/>
      <family val="2"/>
      <charset val="222"/>
    </font>
    <font>
      <b/>
      <sz val="11"/>
      <color indexed="56"/>
      <name val="Tahoma"/>
      <family val="2"/>
      <charset val="222"/>
    </font>
    <font>
      <u/>
      <sz val="11"/>
      <color indexed="12"/>
      <name val="Tahoma"/>
      <family val="2"/>
      <charset val="222"/>
    </font>
    <font>
      <b/>
      <sz val="22"/>
      <color indexed="10"/>
      <name val="CordiaUPC"/>
      <family val="2"/>
      <charset val="222"/>
    </font>
    <font>
      <sz val="16"/>
      <color indexed="8"/>
      <name val="CordiaUPC"/>
      <family val="2"/>
      <charset val="222"/>
    </font>
    <font>
      <sz val="10"/>
      <name val="Arial"/>
      <family val="2"/>
    </font>
    <font>
      <sz val="11"/>
      <color indexed="8"/>
      <name val="CordiaUPC"/>
      <family val="2"/>
      <charset val="222"/>
    </font>
    <font>
      <sz val="10"/>
      <name val="Arial"/>
      <family val="2"/>
    </font>
    <font>
      <sz val="14"/>
      <color indexed="8"/>
      <name val="CordiaUPC"/>
      <family val="2"/>
    </font>
    <font>
      <sz val="16"/>
      <color indexed="8"/>
      <name val="CordiaUPC"/>
      <family val="2"/>
    </font>
    <font>
      <sz val="16"/>
      <color indexed="8"/>
      <name val="Cordia New"/>
      <family val="2"/>
    </font>
    <font>
      <sz val="11"/>
      <color indexed="8"/>
      <name val="TH SarabunPSK"/>
      <family val="2"/>
    </font>
    <font>
      <b/>
      <sz val="36"/>
      <color indexed="8"/>
      <name val="TH SarabunPSK"/>
      <family val="2"/>
    </font>
    <font>
      <b/>
      <sz val="26"/>
      <color indexed="8"/>
      <name val="TH SarabunPSK"/>
      <family val="2"/>
    </font>
    <font>
      <b/>
      <sz val="24"/>
      <color indexed="8"/>
      <name val="TH SarabunPSK"/>
      <family val="2"/>
    </font>
    <font>
      <sz val="20"/>
      <color indexed="8"/>
      <name val="TH SarabunPSK"/>
      <family val="2"/>
    </font>
    <font>
      <sz val="16"/>
      <color indexed="8"/>
      <name val="TH SarabunPSK"/>
      <family val="2"/>
    </font>
    <font>
      <sz val="14"/>
      <color indexed="8"/>
      <name val="TH SarabunPSK"/>
      <family val="2"/>
    </font>
    <font>
      <b/>
      <sz val="20"/>
      <color indexed="8"/>
      <name val="TH SarabunPSK"/>
      <family val="2"/>
    </font>
    <font>
      <sz val="20"/>
      <color indexed="10"/>
      <name val="TH SarabunPSK"/>
      <family val="2"/>
    </font>
    <font>
      <b/>
      <sz val="16"/>
      <color indexed="8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6"/>
      <color indexed="10"/>
      <name val="TH SarabunPSK"/>
      <family val="2"/>
    </font>
    <font>
      <sz val="15"/>
      <color indexed="8"/>
      <name val="TH SarabunPSK"/>
      <family val="2"/>
    </font>
    <font>
      <b/>
      <sz val="12"/>
      <name val="TH SarabunPSK"/>
      <family val="2"/>
    </font>
    <font>
      <sz val="10"/>
      <name val="TH SarabunPSK"/>
      <family val="2"/>
    </font>
    <font>
      <sz val="12"/>
      <name val="TH SarabunPSK"/>
      <family val="2"/>
    </font>
    <font>
      <sz val="12"/>
      <color indexed="8"/>
      <name val="TH SarabunPSK"/>
      <family val="2"/>
    </font>
    <font>
      <b/>
      <u/>
      <sz val="20"/>
      <color indexed="8"/>
      <name val="TH SarabunPSK"/>
      <family val="2"/>
    </font>
    <font>
      <b/>
      <sz val="14"/>
      <color indexed="8"/>
      <name val="TH SarabunPSK"/>
      <family val="2"/>
    </font>
    <font>
      <sz val="20"/>
      <color indexed="55"/>
      <name val="TH SarabunPSK"/>
      <family val="2"/>
    </font>
    <font>
      <b/>
      <sz val="22"/>
      <color indexed="18"/>
      <name val="TH SarabunPSK"/>
      <family val="2"/>
    </font>
    <font>
      <sz val="18"/>
      <color indexed="55"/>
      <name val="TH SarabunPSK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b/>
      <sz val="14"/>
      <color indexed="10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"/>
      <color indexed="8"/>
      <name val="TH SarabunPSK"/>
      <family val="2"/>
    </font>
    <font>
      <sz val="16"/>
      <color indexed="60"/>
      <name val="TH SarabunPSK"/>
      <family val="2"/>
    </font>
    <font>
      <sz val="16"/>
      <color indexed="30"/>
      <name val="TH SarabunPSK"/>
      <family val="2"/>
    </font>
    <font>
      <sz val="10"/>
      <color indexed="8"/>
      <name val="TH SarabunPSK"/>
      <family val="2"/>
    </font>
    <font>
      <b/>
      <u/>
      <sz val="16"/>
      <color indexed="8"/>
      <name val="TH SarabunPSK"/>
      <family val="2"/>
    </font>
    <font>
      <u/>
      <sz val="14"/>
      <color indexed="8"/>
      <name val="TH SarabunPSK"/>
      <family val="2"/>
    </font>
    <font>
      <sz val="12"/>
      <color indexed="10"/>
      <name val="TH SarabunPSK"/>
      <family val="2"/>
    </font>
    <font>
      <b/>
      <sz val="16"/>
      <color indexed="10"/>
      <name val="TH SarabunPSK"/>
      <family val="2"/>
    </font>
    <font>
      <sz val="15"/>
      <name val="TH SarabunPSK"/>
      <family val="2"/>
    </font>
    <font>
      <sz val="16"/>
      <color indexed="55"/>
      <name val="TH SarabunPSK"/>
      <family val="2"/>
    </font>
    <font>
      <sz val="12"/>
      <color indexed="9"/>
      <name val="TH SarabunPSK"/>
      <family val="2"/>
    </font>
    <font>
      <vertAlign val="superscript"/>
      <sz val="12"/>
      <color indexed="8"/>
      <name val="TH SarabunPSK"/>
      <family val="2"/>
    </font>
    <font>
      <b/>
      <sz val="13"/>
      <color indexed="8"/>
      <name val="TH SarabunPSK"/>
      <family val="2"/>
    </font>
    <font>
      <b/>
      <sz val="38"/>
      <color indexed="8"/>
      <name val="TH SarabunPSK"/>
      <family val="2"/>
    </font>
    <font>
      <sz val="14"/>
      <color indexed="8"/>
      <name val="Angsana New"/>
      <family val="1"/>
    </font>
    <font>
      <sz val="14"/>
      <name val="CordiaUPC"/>
      <family val="2"/>
    </font>
    <font>
      <b/>
      <sz val="14"/>
      <name val="CordiaUPC"/>
      <family val="2"/>
    </font>
    <font>
      <sz val="20"/>
      <color indexed="10"/>
      <name val="TH SarabunPSK"/>
      <family val="2"/>
    </font>
    <font>
      <sz val="11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8"/>
      <name val="Cordia New"/>
      <family val="2"/>
    </font>
    <font>
      <sz val="14"/>
      <color indexed="10"/>
      <name val="CordiaUPC"/>
      <family val="2"/>
    </font>
    <font>
      <sz val="14"/>
      <color indexed="8"/>
      <name val="CordiaUPC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6"/>
      <color indexed="10"/>
      <name val="Cordia New"/>
      <family val="2"/>
    </font>
    <font>
      <sz val="16"/>
      <color indexed="8"/>
      <name val="TH SarabunPSK"/>
      <family val="2"/>
    </font>
    <font>
      <sz val="14"/>
      <color indexed="8"/>
      <name val="TH SarabunPSK"/>
      <family val="2"/>
    </font>
    <font>
      <sz val="12"/>
      <color indexed="8"/>
      <name val="TH SarabunPSK"/>
      <family val="2"/>
    </font>
    <font>
      <sz val="10"/>
      <color indexed="8"/>
      <name val="TH SarabunPSK"/>
      <family val="2"/>
    </font>
    <font>
      <b/>
      <sz val="14"/>
      <color indexed="8"/>
      <name val="CordiaUPC"/>
      <family val="2"/>
    </font>
    <font>
      <b/>
      <sz val="22"/>
      <color indexed="12"/>
      <name val="TH SarabunPSK"/>
      <family val="2"/>
    </font>
    <font>
      <b/>
      <sz val="14"/>
      <color indexed="8"/>
      <name val="TH SarabunPSK"/>
      <family val="2"/>
    </font>
    <font>
      <b/>
      <sz val="20"/>
      <name val="TH SarabunPSK"/>
      <family val="2"/>
    </font>
    <font>
      <sz val="11"/>
      <name val="CordiaUPC"/>
      <family val="2"/>
      <charset val="222"/>
    </font>
    <font>
      <b/>
      <u/>
      <sz val="22"/>
      <name val="TH SarabunPSK"/>
      <family val="2"/>
    </font>
    <font>
      <b/>
      <sz val="18"/>
      <name val="TH SarabunPSK"/>
      <family val="2"/>
    </font>
    <font>
      <b/>
      <u/>
      <sz val="18"/>
      <name val="TH SarabunPSK"/>
      <family val="2"/>
    </font>
    <font>
      <sz val="18"/>
      <name val="TH SarabunPSK"/>
      <family val="2"/>
    </font>
    <font>
      <u/>
      <sz val="16"/>
      <name val="TH SarabunPSK"/>
      <family val="2"/>
    </font>
    <font>
      <sz val="11"/>
      <name val="Angsana New"/>
      <family val="1"/>
    </font>
    <font>
      <sz val="16"/>
      <name val="Angsana New"/>
      <family val="1"/>
    </font>
    <font>
      <sz val="16"/>
      <name val="CordiaUPC"/>
      <family val="2"/>
      <charset val="222"/>
    </font>
    <font>
      <b/>
      <sz val="18"/>
      <color indexed="12"/>
      <name val="TH SarabunPSK"/>
      <family val="2"/>
    </font>
    <font>
      <b/>
      <sz val="24"/>
      <color indexed="10"/>
      <name val="TH SarabunPSK"/>
      <family val="2"/>
    </font>
    <font>
      <b/>
      <sz val="24"/>
      <color indexed="12"/>
      <name val="TH SarabunPSK"/>
      <family val="2"/>
    </font>
    <font>
      <b/>
      <sz val="26"/>
      <color indexed="10"/>
      <name val="TH SarabunPSK"/>
      <family val="2"/>
    </font>
    <font>
      <sz val="16"/>
      <color indexed="12"/>
      <name val="TH SarabunPSK"/>
      <family val="2"/>
    </font>
    <font>
      <sz val="14"/>
      <color indexed="12"/>
      <name val="TH SarabunPSK"/>
      <family val="2"/>
    </font>
    <font>
      <b/>
      <vertAlign val="superscript"/>
      <sz val="16"/>
      <name val="TH SarabunPSK"/>
      <family val="2"/>
    </font>
    <font>
      <sz val="14"/>
      <color indexed="12"/>
      <name val="Angsana New"/>
      <family val="1"/>
    </font>
    <font>
      <sz val="14"/>
      <color indexed="10"/>
      <name val="Angsana New"/>
      <family val="1"/>
    </font>
    <font>
      <sz val="14"/>
      <color indexed="12"/>
      <name val="CordiaUPC"/>
      <family val="2"/>
    </font>
    <font>
      <sz val="14"/>
      <color indexed="12"/>
      <name val="Cordia New"/>
      <family val="2"/>
    </font>
    <font>
      <sz val="14"/>
      <color indexed="10"/>
      <name val="Wingdings"/>
      <charset val="2"/>
    </font>
    <font>
      <sz val="16"/>
      <color indexed="10"/>
      <name val="Wingdings"/>
      <charset val="2"/>
    </font>
    <font>
      <sz val="12"/>
      <color indexed="12"/>
      <name val="TH SarabunPSK"/>
      <family val="2"/>
    </font>
    <font>
      <sz val="10"/>
      <name val="Arial"/>
      <family val="2"/>
    </font>
    <font>
      <sz val="13"/>
      <color indexed="12"/>
      <name val="TH SarabunPSK"/>
      <family val="2"/>
    </font>
    <font>
      <u/>
      <sz val="13"/>
      <name val="TH SarabunPSK"/>
      <family val="2"/>
    </font>
    <font>
      <sz val="14"/>
      <name val="Wingdings 2"/>
      <family val="1"/>
      <charset val="2"/>
    </font>
    <font>
      <sz val="11"/>
      <name val="Tahoma"/>
      <family val="2"/>
      <charset val="222"/>
    </font>
    <font>
      <vertAlign val="superscript"/>
      <sz val="14"/>
      <name val="TH SarabunPSK"/>
      <family val="2"/>
    </font>
    <font>
      <b/>
      <sz val="10"/>
      <name val="TH SarabunPSK"/>
      <family val="2"/>
    </font>
    <font>
      <sz val="14"/>
      <name val="Wingdings"/>
      <charset val="2"/>
    </font>
    <font>
      <sz val="14"/>
      <name val="Angsana New"/>
      <family val="1"/>
    </font>
    <font>
      <b/>
      <sz val="22"/>
      <name val="TH SarabunPSK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22"/>
      <name val="TH SarabunPSK"/>
      <family val="2"/>
    </font>
    <font>
      <sz val="16"/>
      <color theme="1"/>
      <name val="TH NiramitIT๙"/>
      <family val="2"/>
      <charset val="222"/>
    </font>
    <font>
      <sz val="11"/>
      <color theme="1"/>
      <name val="Calibri"/>
      <family val="2"/>
      <charset val="222"/>
    </font>
    <font>
      <sz val="11"/>
      <color theme="1"/>
      <name val="Tahoma"/>
      <family val="2"/>
      <charset val="222"/>
    </font>
    <font>
      <sz val="16"/>
      <color rgb="FFFF0000"/>
      <name val="TH SarabunPSK"/>
      <family val="2"/>
    </font>
    <font>
      <sz val="14"/>
      <color theme="1"/>
      <name val="TH SarabunPSK"/>
      <family val="2"/>
    </font>
    <font>
      <sz val="14"/>
      <color theme="1"/>
      <name val="CordiaUPC"/>
      <family val="2"/>
    </font>
    <font>
      <sz val="16"/>
      <color theme="1"/>
      <name val="TH SarabunPSK"/>
      <family val="2"/>
    </font>
    <font>
      <sz val="14"/>
      <color rgb="FFFF0000"/>
      <name val="TH SarabunPSK"/>
      <family val="2"/>
    </font>
    <font>
      <sz val="14"/>
      <color rgb="FF3616AA"/>
      <name val="TH SarabunPSK"/>
      <family val="2"/>
    </font>
    <font>
      <b/>
      <sz val="16"/>
      <color rgb="FFFF0000"/>
      <name val="TH SarabunPSK"/>
      <family val="2"/>
    </font>
    <font>
      <b/>
      <sz val="14"/>
      <color rgb="FFFF0000"/>
      <name val="TH SarabunPSK"/>
      <family val="2"/>
    </font>
    <font>
      <b/>
      <sz val="10"/>
      <color rgb="FFFF0000"/>
      <name val="TH SarabunPSK"/>
      <family val="2"/>
    </font>
    <font>
      <sz val="14"/>
      <color rgb="FF0070C0"/>
      <name val="TH SarabunPSK"/>
      <family val="2"/>
    </font>
    <font>
      <sz val="16"/>
      <color rgb="FF002060"/>
      <name val="TH SarabunPSK"/>
      <family val="2"/>
    </font>
    <font>
      <sz val="14"/>
      <name val="BrowalliaUPC"/>
      <family val="2"/>
    </font>
    <font>
      <u/>
      <sz val="16"/>
      <color indexed="8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5"/>
      <color theme="1"/>
      <name val="TH SarabunPSK"/>
      <family val="2"/>
    </font>
    <font>
      <sz val="10"/>
      <color theme="1"/>
      <name val="TH SarabunPSK"/>
      <family val="2"/>
    </font>
    <font>
      <sz val="12"/>
      <color theme="1"/>
      <name val="TH SarabunPSK"/>
      <family val="2"/>
    </font>
    <font>
      <sz val="13"/>
      <color theme="1"/>
      <name val="TH SarabunPSK"/>
      <family val="2"/>
    </font>
    <font>
      <sz val="16"/>
      <color theme="1"/>
      <name val="Cordia New"/>
      <family val="2"/>
    </font>
    <font>
      <sz val="14"/>
      <color theme="1"/>
      <name val="Wingdings"/>
      <charset val="2"/>
    </font>
    <font>
      <b/>
      <sz val="15"/>
      <color theme="1"/>
      <name val="TH SarabunPSK"/>
      <family val="2"/>
    </font>
    <font>
      <sz val="16"/>
      <color theme="1"/>
      <name val="CordiaUPC"/>
      <family val="2"/>
    </font>
    <font>
      <b/>
      <sz val="18"/>
      <color theme="1"/>
      <name val="TH SarabunPSK"/>
      <family val="2"/>
    </font>
    <font>
      <sz val="14"/>
      <color theme="1"/>
      <name val="CordiaUPC"/>
      <family val="2"/>
      <charset val="222"/>
    </font>
    <font>
      <b/>
      <sz val="14"/>
      <color theme="1"/>
      <name val="CordiaUPC"/>
      <family val="2"/>
      <charset val="222"/>
    </font>
    <font>
      <b/>
      <sz val="11"/>
      <color theme="1"/>
      <name val="TH SarabunPSK"/>
      <family val="2"/>
    </font>
    <font>
      <b/>
      <sz val="20"/>
      <color theme="1"/>
      <name val="TH SarabunPSK"/>
      <family val="2"/>
    </font>
    <font>
      <sz val="14"/>
      <color theme="1"/>
      <name val="Angsana New"/>
      <family val="1"/>
    </font>
    <font>
      <sz val="20"/>
      <color theme="1"/>
      <name val="TH SarabunPSK"/>
      <family val="2"/>
    </font>
    <font>
      <sz val="14"/>
      <color rgb="FFFF0000"/>
      <name val="Angsana New"/>
      <family val="1"/>
    </font>
    <font>
      <sz val="16"/>
      <color rgb="FFFF0000"/>
      <name val="CordiaUPC"/>
      <family val="2"/>
    </font>
    <font>
      <sz val="22"/>
      <color indexed="18"/>
      <name val="TH SarabunPSK"/>
      <family val="2"/>
    </font>
    <font>
      <sz val="14"/>
      <color rgb="FFFF0000"/>
      <name val="CordiaUPC"/>
      <family val="2"/>
    </font>
    <font>
      <sz val="14"/>
      <color rgb="FFFF0000"/>
      <name val="Cordia New"/>
      <family val="2"/>
    </font>
    <font>
      <sz val="16"/>
      <name val="Wingdings 2"/>
      <family val="1"/>
      <charset val="2"/>
    </font>
    <font>
      <b/>
      <sz val="18"/>
      <color indexed="8"/>
      <name val="TH SarabunPSK"/>
      <family val="2"/>
    </font>
    <font>
      <b/>
      <sz val="14"/>
      <color rgb="FFFF0000"/>
      <name val="CordiaUPC"/>
      <family val="2"/>
    </font>
    <font>
      <sz val="18"/>
      <color indexed="18"/>
      <name val="TH SarabunPSK"/>
      <family val="2"/>
    </font>
    <font>
      <sz val="10"/>
      <color rgb="FFFF0000"/>
      <name val="TH SarabunPSK"/>
      <family val="2"/>
    </font>
    <font>
      <sz val="20"/>
      <color rgb="FFFF0000"/>
      <name val="TH SarabunPSK"/>
      <family val="2"/>
    </font>
    <font>
      <b/>
      <u/>
      <sz val="14"/>
      <name val="TH SarabunPSK"/>
      <family val="2"/>
    </font>
    <font>
      <u/>
      <sz val="14"/>
      <name val="TH SarabunPSK"/>
      <family val="2"/>
    </font>
    <font>
      <sz val="12"/>
      <color rgb="FFFF0000"/>
      <name val="TH SarabunPSK"/>
      <family val="2"/>
    </font>
    <font>
      <b/>
      <sz val="28"/>
      <color indexed="8"/>
      <name val="TH SarabunPSK"/>
      <family val="2"/>
    </font>
    <font>
      <sz val="36"/>
      <color indexed="8"/>
      <name val="TH SarabunPSK"/>
      <family val="2"/>
    </font>
    <font>
      <b/>
      <sz val="40"/>
      <color indexed="8"/>
      <name val="TH SarabunPSK"/>
      <family val="2"/>
    </font>
    <font>
      <b/>
      <sz val="16"/>
      <color rgb="FFFF7C80"/>
      <name val="TH SarabunPSK"/>
      <family val="2"/>
    </font>
    <font>
      <sz val="13"/>
      <color rgb="FFFF0000"/>
      <name val="TH SarabunPSK"/>
      <family val="2"/>
    </font>
    <font>
      <u/>
      <sz val="16"/>
      <color theme="1"/>
      <name val="TH SarabunPSK"/>
      <family val="2"/>
    </font>
    <font>
      <sz val="16"/>
      <color indexed="8"/>
      <name val="Tahoma"/>
      <family val="2"/>
      <charset val="222"/>
    </font>
    <font>
      <b/>
      <sz val="16"/>
      <color indexed="18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08">
    <border>
      <left/>
      <right/>
      <top/>
      <bottom/>
      <diagonal/>
    </border>
    <border>
      <left/>
      <right/>
      <top/>
      <bottom style="medium">
        <color indexed="30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44">
    <xf numFmtId="0" fontId="0" fillId="0" borderId="0" applyBorder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187" fontId="10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5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3" fillId="0" borderId="0"/>
    <xf numFmtId="9" fontId="10" fillId="0" borderId="0" applyFont="0" applyFill="0" applyBorder="0" applyAlignment="0" applyProtection="0"/>
    <xf numFmtId="43" fontId="3" fillId="0" borderId="0" applyFont="0" applyFill="0" applyBorder="0" applyAlignment="0" applyProtection="0"/>
    <xf numFmtId="187" fontId="10" fillId="0" borderId="0" applyFont="0" applyFill="0" applyBorder="0" applyAlignment="0" applyProtection="0"/>
    <xf numFmtId="187" fontId="10" fillId="0" borderId="0" applyFont="0" applyFill="0" applyBorder="0" applyAlignment="0" applyProtection="0"/>
    <xf numFmtId="0" fontId="10" fillId="0" borderId="0"/>
    <xf numFmtId="0" fontId="10" fillId="0" borderId="0"/>
    <xf numFmtId="0" fontId="116" fillId="0" borderId="0"/>
    <xf numFmtId="0" fontId="4" fillId="0" borderId="0"/>
    <xf numFmtId="0" fontId="117" fillId="0" borderId="0"/>
    <xf numFmtId="0" fontId="102" fillId="0" borderId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10" fillId="0" borderId="0"/>
    <xf numFmtId="0" fontId="10" fillId="0" borderId="0"/>
    <xf numFmtId="0" fontId="129" fillId="0" borderId="0"/>
    <xf numFmtId="0" fontId="2" fillId="0" borderId="0"/>
    <xf numFmtId="43" fontId="1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187" fontId="10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" fillId="0" borderId="0"/>
  </cellStyleXfs>
  <cellXfs count="2042">
    <xf numFmtId="0" fontId="0" fillId="0" borderId="0" xfId="0"/>
    <xf numFmtId="0" fontId="33" fillId="0" borderId="2" xfId="17" applyFont="1" applyFill="1" applyBorder="1" applyAlignment="1">
      <alignment horizontal="left"/>
    </xf>
    <xf numFmtId="0" fontId="33" fillId="0" borderId="0" xfId="17" applyFont="1" applyFill="1" applyBorder="1" applyAlignment="1">
      <alignment horizontal="left"/>
    </xf>
    <xf numFmtId="0" fontId="11" fillId="0" borderId="3" xfId="0" applyFont="1" applyBorder="1"/>
    <xf numFmtId="0" fontId="11" fillId="0" borderId="4" xfId="0" applyFont="1" applyBorder="1"/>
    <xf numFmtId="0" fontId="8" fillId="0" borderId="4" xfId="0" applyFont="1" applyBorder="1" applyAlignment="1"/>
    <xf numFmtId="0" fontId="8" fillId="0" borderId="5" xfId="0" applyFont="1" applyBorder="1" applyAlignment="1"/>
    <xf numFmtId="0" fontId="11" fillId="0" borderId="0" xfId="0" applyFont="1"/>
    <xf numFmtId="0" fontId="11" fillId="0" borderId="6" xfId="0" applyFont="1" applyBorder="1"/>
    <xf numFmtId="0" fontId="11" fillId="0" borderId="0" xfId="0" applyFont="1" applyBorder="1"/>
    <xf numFmtId="0" fontId="8" fillId="0" borderId="0" xfId="0" applyFont="1" applyBorder="1" applyAlignment="1"/>
    <xf numFmtId="0" fontId="8" fillId="0" borderId="7" xfId="0" applyFont="1" applyBorder="1" applyAlignment="1"/>
    <xf numFmtId="0" fontId="9" fillId="0" borderId="0" xfId="0" applyFont="1"/>
    <xf numFmtId="0" fontId="13" fillId="0" borderId="0" xfId="0" applyFont="1"/>
    <xf numFmtId="0" fontId="14" fillId="0" borderId="0" xfId="0" applyFont="1" applyFill="1"/>
    <xf numFmtId="0" fontId="15" fillId="0" borderId="0" xfId="0" applyFont="1"/>
    <xf numFmtId="0" fontId="15" fillId="0" borderId="0" xfId="0" applyFont="1" applyAlignment="1">
      <alignment horizontal="center"/>
    </xf>
    <xf numFmtId="0" fontId="16" fillId="0" borderId="6" xfId="0" applyFont="1" applyBorder="1"/>
    <xf numFmtId="0" fontId="16" fillId="0" borderId="0" xfId="0" applyFont="1" applyBorder="1"/>
    <xf numFmtId="0" fontId="16" fillId="0" borderId="7" xfId="0" applyFont="1" applyBorder="1"/>
    <xf numFmtId="0" fontId="16" fillId="0" borderId="0" xfId="0" applyFont="1"/>
    <xf numFmtId="0" fontId="19" fillId="0" borderId="7" xfId="0" applyFont="1" applyBorder="1" applyAlignment="1"/>
    <xf numFmtId="0" fontId="20" fillId="0" borderId="7" xfId="0" applyFont="1" applyBorder="1" applyAlignment="1"/>
    <xf numFmtId="0" fontId="19" fillId="0" borderId="6" xfId="0" applyFont="1" applyBorder="1" applyAlignment="1"/>
    <xf numFmtId="0" fontId="19" fillId="0" borderId="0" xfId="0" applyFont="1" applyBorder="1" applyAlignment="1"/>
    <xf numFmtId="0" fontId="16" fillId="0" borderId="8" xfId="0" applyFont="1" applyBorder="1"/>
    <xf numFmtId="0" fontId="16" fillId="0" borderId="9" xfId="0" applyFont="1" applyBorder="1"/>
    <xf numFmtId="0" fontId="16" fillId="0" borderId="10" xfId="0" applyFont="1" applyBorder="1"/>
    <xf numFmtId="0" fontId="21" fillId="0" borderId="0" xfId="0" applyFont="1" applyBorder="1"/>
    <xf numFmtId="0" fontId="22" fillId="0" borderId="0" xfId="0" applyFont="1" applyBorder="1"/>
    <xf numFmtId="0" fontId="21" fillId="0" borderId="0" xfId="0" applyFont="1"/>
    <xf numFmtId="0" fontId="21" fillId="0" borderId="0" xfId="0" applyFont="1" applyAlignment="1">
      <alignment horizontal="center"/>
    </xf>
    <xf numFmtId="0" fontId="20" fillId="0" borderId="0" xfId="0" applyFont="1"/>
    <xf numFmtId="0" fontId="20" fillId="0" borderId="0" xfId="0" applyFont="1" applyAlignment="1"/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6" fillId="0" borderId="0" xfId="0" applyFont="1" applyFill="1"/>
    <xf numFmtId="0" fontId="21" fillId="0" borderId="0" xfId="0" applyFont="1" applyFill="1" applyBorder="1"/>
    <xf numFmtId="0" fontId="21" fillId="0" borderId="11" xfId="0" applyFont="1" applyFill="1" applyBorder="1"/>
    <xf numFmtId="0" fontId="21" fillId="0" borderId="0" xfId="0" applyFont="1" applyFill="1" applyBorder="1" applyAlignment="1"/>
    <xf numFmtId="0" fontId="21" fillId="0" borderId="12" xfId="0" applyFont="1" applyFill="1" applyBorder="1"/>
    <xf numFmtId="0" fontId="21" fillId="0" borderId="13" xfId="0" applyFont="1" applyFill="1" applyBorder="1"/>
    <xf numFmtId="0" fontId="20" fillId="0" borderId="0" xfId="0" applyFont="1" applyFill="1"/>
    <xf numFmtId="0" fontId="21" fillId="0" borderId="0" xfId="0" applyFont="1" applyFill="1"/>
    <xf numFmtId="0" fontId="21" fillId="0" borderId="0" xfId="0" applyFont="1" applyFill="1" applyAlignment="1">
      <alignment horizontal="center"/>
    </xf>
    <xf numFmtId="0" fontId="62" fillId="0" borderId="0" xfId="0" applyFont="1" applyFill="1" applyAlignment="1">
      <alignment horizontal="center"/>
    </xf>
    <xf numFmtId="0" fontId="21" fillId="0" borderId="0" xfId="0" applyFont="1" applyFill="1" applyAlignment="1"/>
    <xf numFmtId="0" fontId="22" fillId="0" borderId="0" xfId="0" applyFont="1" applyFill="1"/>
    <xf numFmtId="0" fontId="22" fillId="0" borderId="0" xfId="0" applyFont="1" applyFill="1" applyAlignment="1">
      <alignment horizontal="center"/>
    </xf>
    <xf numFmtId="0" fontId="28" fillId="0" borderId="0" xfId="0" applyFont="1" applyFill="1" applyAlignment="1">
      <alignment horizontal="center"/>
    </xf>
    <xf numFmtId="0" fontId="28" fillId="0" borderId="0" xfId="0" applyFont="1" applyFill="1"/>
    <xf numFmtId="0" fontId="28" fillId="0" borderId="0" xfId="0" applyFont="1" applyFill="1" applyBorder="1"/>
    <xf numFmtId="0" fontId="28" fillId="0" borderId="0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left"/>
    </xf>
    <xf numFmtId="0" fontId="32" fillId="0" borderId="14" xfId="17" applyFont="1" applyFill="1" applyBorder="1"/>
    <xf numFmtId="0" fontId="32" fillId="0" borderId="15" xfId="17" applyFont="1" applyFill="1" applyBorder="1"/>
    <xf numFmtId="0" fontId="31" fillId="0" borderId="16" xfId="17" applyFont="1" applyFill="1" applyBorder="1" applyAlignment="1">
      <alignment horizontal="left"/>
    </xf>
    <xf numFmtId="0" fontId="31" fillId="0" borderId="0" xfId="17" applyFont="1" applyFill="1" applyBorder="1" applyAlignment="1">
      <alignment horizontal="left"/>
    </xf>
    <xf numFmtId="0" fontId="32" fillId="0" borderId="0" xfId="17" applyFont="1" applyFill="1" applyBorder="1"/>
    <xf numFmtId="0" fontId="32" fillId="0" borderId="2" xfId="17" applyFont="1" applyFill="1" applyBorder="1"/>
    <xf numFmtId="0" fontId="33" fillId="0" borderId="0" xfId="17" applyFont="1" applyFill="1" applyBorder="1" applyAlignment="1">
      <alignment horizontal="center" vertical="top"/>
    </xf>
    <xf numFmtId="0" fontId="32" fillId="0" borderId="16" xfId="17" applyFont="1" applyFill="1" applyBorder="1" applyAlignment="1">
      <alignment vertical="top"/>
    </xf>
    <xf numFmtId="0" fontId="33" fillId="0" borderId="0" xfId="17" applyFont="1" applyFill="1" applyBorder="1" applyAlignment="1">
      <alignment horizontal="left" vertical="top"/>
    </xf>
    <xf numFmtId="0" fontId="23" fillId="0" borderId="0" xfId="0" applyFont="1"/>
    <xf numFmtId="0" fontId="25" fillId="0" borderId="0" xfId="0" applyFont="1"/>
    <xf numFmtId="0" fontId="21" fillId="0" borderId="18" xfId="0" applyFont="1" applyBorder="1"/>
    <xf numFmtId="0" fontId="35" fillId="0" borderId="0" xfId="0" applyFont="1" applyFill="1"/>
    <xf numFmtId="0" fontId="23" fillId="0" borderId="0" xfId="0" applyFont="1" applyFill="1"/>
    <xf numFmtId="0" fontId="25" fillId="0" borderId="0" xfId="0" applyFont="1" applyFill="1"/>
    <xf numFmtId="0" fontId="16" fillId="0" borderId="19" xfId="0" applyFont="1" applyFill="1" applyBorder="1"/>
    <xf numFmtId="0" fontId="36" fillId="0" borderId="14" xfId="0" applyFont="1" applyFill="1" applyBorder="1"/>
    <xf numFmtId="0" fontId="21" fillId="0" borderId="14" xfId="0" applyFont="1" applyFill="1" applyBorder="1"/>
    <xf numFmtId="0" fontId="21" fillId="0" borderId="15" xfId="0" applyFont="1" applyFill="1" applyBorder="1"/>
    <xf numFmtId="0" fontId="21" fillId="0" borderId="16" xfId="0" applyFont="1" applyFill="1" applyBorder="1"/>
    <xf numFmtId="0" fontId="36" fillId="0" borderId="0" xfId="0" applyFont="1" applyFill="1" applyBorder="1"/>
    <xf numFmtId="0" fontId="21" fillId="0" borderId="2" xfId="0" applyFont="1" applyFill="1" applyBorder="1"/>
    <xf numFmtId="0" fontId="37" fillId="0" borderId="0" xfId="0" applyFont="1" applyFill="1" applyBorder="1" applyAlignment="1">
      <alignment vertical="center" wrapText="1"/>
    </xf>
    <xf numFmtId="0" fontId="37" fillId="0" borderId="0" xfId="0" applyFont="1" applyFill="1" applyBorder="1" applyAlignment="1">
      <alignment vertical="center"/>
    </xf>
    <xf numFmtId="0" fontId="21" fillId="0" borderId="17" xfId="0" applyFont="1" applyFill="1" applyBorder="1"/>
    <xf numFmtId="0" fontId="21" fillId="0" borderId="18" xfId="0" applyFont="1" applyFill="1" applyBorder="1"/>
    <xf numFmtId="0" fontId="22" fillId="0" borderId="18" xfId="0" applyFont="1" applyFill="1" applyBorder="1" applyAlignment="1"/>
    <xf numFmtId="0" fontId="22" fillId="0" borderId="20" xfId="0" applyFont="1" applyFill="1" applyBorder="1" applyAlignment="1"/>
    <xf numFmtId="0" fontId="22" fillId="0" borderId="0" xfId="0" applyFont="1" applyFill="1" applyBorder="1" applyAlignment="1"/>
    <xf numFmtId="0" fontId="63" fillId="0" borderId="0" xfId="0" applyFont="1"/>
    <xf numFmtId="0" fontId="25" fillId="0" borderId="0" xfId="0" applyFont="1" applyFill="1" applyAlignment="1">
      <alignment horizontal="left"/>
    </xf>
    <xf numFmtId="0" fontId="63" fillId="0" borderId="0" xfId="0" applyFont="1" applyFill="1"/>
    <xf numFmtId="0" fontId="41" fillId="0" borderId="0" xfId="0" applyFont="1" applyFill="1"/>
    <xf numFmtId="0" fontId="22" fillId="0" borderId="0" xfId="0" applyFont="1"/>
    <xf numFmtId="0" fontId="28" fillId="0" borderId="0" xfId="17" applyFont="1" applyFill="1"/>
    <xf numFmtId="0" fontId="32" fillId="0" borderId="0" xfId="17" applyFont="1" applyFill="1"/>
    <xf numFmtId="0" fontId="25" fillId="0" borderId="0" xfId="0" applyFont="1" applyFill="1" applyBorder="1"/>
    <xf numFmtId="0" fontId="40" fillId="0" borderId="0" xfId="0" applyFont="1" applyFill="1" applyAlignment="1"/>
    <xf numFmtId="0" fontId="34" fillId="0" borderId="0" xfId="0" applyFont="1"/>
    <xf numFmtId="0" fontId="36" fillId="0" borderId="0" xfId="0" applyFont="1" applyFill="1"/>
    <xf numFmtId="0" fontId="31" fillId="0" borderId="21" xfId="18" applyFont="1" applyFill="1" applyBorder="1" applyAlignment="1">
      <alignment horizontal="center" vertical="center" wrapText="1"/>
    </xf>
    <xf numFmtId="0" fontId="31" fillId="0" borderId="22" xfId="18" applyFont="1" applyFill="1" applyBorder="1" applyAlignment="1">
      <alignment horizontal="center" vertical="top" wrapText="1"/>
    </xf>
    <xf numFmtId="0" fontId="33" fillId="0" borderId="23" xfId="18" applyFont="1" applyFill="1" applyBorder="1" applyAlignment="1">
      <alignment horizontal="center" vertical="center" wrapText="1"/>
    </xf>
    <xf numFmtId="0" fontId="44" fillId="0" borderId="24" xfId="18" applyFont="1" applyFill="1" applyBorder="1" applyAlignment="1">
      <alignment vertical="top" wrapText="1"/>
    </xf>
    <xf numFmtId="0" fontId="33" fillId="0" borderId="25" xfId="18" applyFont="1" applyFill="1" applyBorder="1" applyAlignment="1">
      <alignment horizontal="center" vertical="center" wrapText="1"/>
    </xf>
    <xf numFmtId="0" fontId="44" fillId="0" borderId="13" xfId="18" applyFont="1" applyFill="1" applyBorder="1" applyAlignment="1">
      <alignment vertical="top" wrapText="1"/>
    </xf>
    <xf numFmtId="0" fontId="34" fillId="0" borderId="0" xfId="0" applyFont="1" applyFill="1"/>
    <xf numFmtId="0" fontId="21" fillId="0" borderId="0" xfId="0" applyFont="1" applyFill="1" applyAlignment="1">
      <alignment horizontal="left"/>
    </xf>
    <xf numFmtId="0" fontId="38" fillId="0" borderId="11" xfId="20" applyFont="1" applyFill="1" applyBorder="1" applyAlignment="1">
      <alignment vertical="center" wrapText="1"/>
    </xf>
    <xf numFmtId="0" fontId="38" fillId="0" borderId="0" xfId="20" applyFont="1" applyFill="1" applyBorder="1" applyAlignment="1">
      <alignment horizontal="center" vertical="center" wrapText="1"/>
    </xf>
    <xf numFmtId="0" fontId="28" fillId="0" borderId="0" xfId="5" applyFont="1" applyFill="1" applyAlignment="1"/>
    <xf numFmtId="0" fontId="40" fillId="0" borderId="0" xfId="0" applyFont="1" applyFill="1" applyAlignment="1">
      <alignment horizontal="left"/>
    </xf>
    <xf numFmtId="0" fontId="28" fillId="0" borderId="0" xfId="0" applyFont="1" applyFill="1" applyAlignment="1">
      <alignment horizontal="left"/>
    </xf>
    <xf numFmtId="0" fontId="21" fillId="0" borderId="26" xfId="0" applyFont="1" applyFill="1" applyBorder="1"/>
    <xf numFmtId="0" fontId="21" fillId="0" borderId="27" xfId="0" applyFont="1" applyFill="1" applyBorder="1"/>
    <xf numFmtId="0" fontId="21" fillId="0" borderId="28" xfId="0" applyFont="1" applyFill="1" applyBorder="1"/>
    <xf numFmtId="0" fontId="21" fillId="0" borderId="29" xfId="0" applyFont="1" applyFill="1" applyBorder="1"/>
    <xf numFmtId="0" fontId="21" fillId="0" borderId="30" xfId="0" applyFont="1" applyFill="1" applyBorder="1"/>
    <xf numFmtId="0" fontId="47" fillId="0" borderId="0" xfId="0" applyFont="1" applyFill="1" applyBorder="1" applyAlignment="1">
      <alignment horizontal="centerContinuous"/>
    </xf>
    <xf numFmtId="0" fontId="48" fillId="0" borderId="0" xfId="0" applyFont="1" applyFill="1"/>
    <xf numFmtId="0" fontId="48" fillId="0" borderId="0" xfId="0" applyFont="1" applyFill="1" applyBorder="1"/>
    <xf numFmtId="0" fontId="34" fillId="0" borderId="0" xfId="0" applyFont="1" applyFill="1" applyBorder="1" applyAlignment="1">
      <alignment horizontal="center" vertical="top"/>
    </xf>
    <xf numFmtId="0" fontId="22" fillId="2" borderId="31" xfId="0" applyFont="1" applyFill="1" applyBorder="1" applyAlignment="1">
      <alignment horizontal="center"/>
    </xf>
    <xf numFmtId="0" fontId="22" fillId="0" borderId="32" xfId="0" applyFont="1" applyBorder="1"/>
    <xf numFmtId="0" fontId="22" fillId="0" borderId="31" xfId="0" applyFont="1" applyBorder="1"/>
    <xf numFmtId="0" fontId="22" fillId="0" borderId="31" xfId="0" applyFont="1" applyBorder="1" applyAlignment="1">
      <alignment horizontal="center"/>
    </xf>
    <xf numFmtId="3" fontId="22" fillId="0" borderId="31" xfId="0" applyNumberFormat="1" applyFont="1" applyBorder="1" applyAlignment="1">
      <alignment horizontal="center" shrinkToFit="1"/>
    </xf>
    <xf numFmtId="4" fontId="22" fillId="0" borderId="33" xfId="0" applyNumberFormat="1" applyFont="1" applyBorder="1" applyAlignment="1">
      <alignment horizontal="center" shrinkToFit="1"/>
    </xf>
    <xf numFmtId="4" fontId="22" fillId="0" borderId="31" xfId="0" applyNumberFormat="1" applyFont="1" applyBorder="1" applyAlignment="1">
      <alignment horizontal="center" shrinkToFit="1"/>
    </xf>
    <xf numFmtId="0" fontId="22" fillId="0" borderId="31" xfId="0" applyFont="1" applyBorder="1" applyAlignment="1">
      <alignment horizontal="center" shrinkToFit="1"/>
    </xf>
    <xf numFmtId="4" fontId="22" fillId="0" borderId="31" xfId="0" applyNumberFormat="1" applyFont="1" applyBorder="1" applyAlignment="1">
      <alignment shrinkToFit="1"/>
    </xf>
    <xf numFmtId="0" fontId="22" fillId="0" borderId="31" xfId="0" applyFont="1" applyBorder="1" applyAlignment="1">
      <alignment shrinkToFit="1"/>
    </xf>
    <xf numFmtId="3" fontId="22" fillId="0" borderId="31" xfId="0" applyNumberFormat="1" applyFont="1" applyBorder="1" applyAlignment="1">
      <alignment shrinkToFit="1"/>
    </xf>
    <xf numFmtId="0" fontId="32" fillId="0" borderId="0" xfId="8" applyFont="1"/>
    <xf numFmtId="0" fontId="27" fillId="0" borderId="0" xfId="0" applyFont="1"/>
    <xf numFmtId="0" fontId="22" fillId="0" borderId="31" xfId="0" applyNumberFormat="1" applyFont="1" applyBorder="1" applyAlignment="1">
      <alignment horizontal="center" shrinkToFit="1"/>
    </xf>
    <xf numFmtId="0" fontId="43" fillId="0" borderId="0" xfId="8" applyFont="1"/>
    <xf numFmtId="0" fontId="49" fillId="0" borderId="0" xfId="0" applyFont="1"/>
    <xf numFmtId="0" fontId="28" fillId="0" borderId="31" xfId="9" applyFont="1" applyBorder="1" applyAlignment="1">
      <alignment horizontal="center" vertical="center"/>
    </xf>
    <xf numFmtId="0" fontId="22" fillId="0" borderId="34" xfId="0" applyFont="1" applyBorder="1"/>
    <xf numFmtId="0" fontId="28" fillId="0" borderId="35" xfId="9" applyFont="1" applyBorder="1" applyAlignment="1">
      <alignment horizontal="left" vertical="center"/>
    </xf>
    <xf numFmtId="0" fontId="28" fillId="0" borderId="33" xfId="9" applyFont="1" applyBorder="1" applyAlignment="1">
      <alignment horizontal="left" vertical="center"/>
    </xf>
    <xf numFmtId="0" fontId="45" fillId="0" borderId="0" xfId="0" applyFont="1"/>
    <xf numFmtId="0" fontId="40" fillId="0" borderId="0" xfId="11" applyFont="1"/>
    <xf numFmtId="0" fontId="22" fillId="0" borderId="19" xfId="0" applyFont="1" applyBorder="1"/>
    <xf numFmtId="0" fontId="28" fillId="0" borderId="14" xfId="9" applyFont="1" applyBorder="1" applyAlignment="1">
      <alignment horizontal="left" vertical="center"/>
    </xf>
    <xf numFmtId="0" fontId="28" fillId="0" borderId="15" xfId="9" applyFont="1" applyBorder="1" applyAlignment="1">
      <alignment horizontal="left" vertical="center"/>
    </xf>
    <xf numFmtId="0" fontId="22" fillId="0" borderId="16" xfId="0" applyFont="1" applyBorder="1"/>
    <xf numFmtId="0" fontId="22" fillId="0" borderId="2" xfId="0" applyFont="1" applyBorder="1"/>
    <xf numFmtId="0" fontId="22" fillId="0" borderId="17" xfId="0" applyFont="1" applyBorder="1"/>
    <xf numFmtId="0" fontId="22" fillId="0" borderId="18" xfId="0" applyFont="1" applyBorder="1"/>
    <xf numFmtId="0" fontId="22" fillId="0" borderId="20" xfId="0" applyFont="1" applyBorder="1"/>
    <xf numFmtId="0" fontId="50" fillId="0" borderId="34" xfId="0" applyFont="1" applyBorder="1"/>
    <xf numFmtId="0" fontId="34" fillId="0" borderId="0" xfId="0" applyFont="1" applyBorder="1" applyAlignment="1">
      <alignment horizontal="center"/>
    </xf>
    <xf numFmtId="0" fontId="22" fillId="2" borderId="36" xfId="0" applyFont="1" applyFill="1" applyBorder="1" applyAlignment="1">
      <alignment horizontal="center"/>
    </xf>
    <xf numFmtId="0" fontId="22" fillId="2" borderId="32" xfId="0" applyFont="1" applyFill="1" applyBorder="1" applyAlignment="1">
      <alignment horizontal="center"/>
    </xf>
    <xf numFmtId="0" fontId="22" fillId="0" borderId="31" xfId="0" applyFont="1" applyBorder="1" applyAlignment="1">
      <alignment horizontal="center" vertical="top"/>
    </xf>
    <xf numFmtId="3" fontId="22" fillId="0" borderId="31" xfId="0" applyNumberFormat="1" applyFont="1" applyBorder="1" applyAlignment="1">
      <alignment horizontal="center" vertical="top" wrapText="1"/>
    </xf>
    <xf numFmtId="0" fontId="22" fillId="0" borderId="31" xfId="0" applyFont="1" applyBorder="1" applyAlignment="1">
      <alignment horizontal="center" vertical="center" shrinkToFit="1"/>
    </xf>
    <xf numFmtId="0" fontId="22" fillId="0" borderId="31" xfId="0" applyFont="1" applyBorder="1" applyAlignment="1">
      <alignment vertical="top"/>
    </xf>
    <xf numFmtId="0" fontId="22" fillId="0" borderId="31" xfId="0" applyFont="1" applyBorder="1" applyAlignment="1">
      <alignment vertical="top" wrapText="1"/>
    </xf>
    <xf numFmtId="0" fontId="22" fillId="0" borderId="31" xfId="0" applyFont="1" applyBorder="1" applyAlignment="1">
      <alignment horizontal="left" vertical="top" shrinkToFit="1"/>
    </xf>
    <xf numFmtId="0" fontId="22" fillId="0" borderId="31" xfId="0" applyFont="1" applyBorder="1" applyAlignment="1">
      <alignment horizontal="center" vertical="center"/>
    </xf>
    <xf numFmtId="0" fontId="22" fillId="0" borderId="31" xfId="0" applyFont="1" applyBorder="1" applyAlignment="1">
      <alignment vertical="center" wrapText="1"/>
    </xf>
    <xf numFmtId="0" fontId="27" fillId="0" borderId="31" xfId="0" applyFont="1" applyBorder="1" applyAlignment="1">
      <alignment horizontal="center" vertical="center" wrapText="1"/>
    </xf>
    <xf numFmtId="3" fontId="22" fillId="0" borderId="31" xfId="0" applyNumberFormat="1" applyFont="1" applyBorder="1" applyAlignment="1">
      <alignment horizontal="center" vertical="center" wrapText="1"/>
    </xf>
    <xf numFmtId="0" fontId="22" fillId="0" borderId="31" xfId="0" applyFont="1" applyBorder="1" applyAlignment="1">
      <alignment vertical="center"/>
    </xf>
    <xf numFmtId="0" fontId="22" fillId="0" borderId="31" xfId="0" applyFont="1" applyBorder="1" applyAlignment="1">
      <alignment horizontal="center" vertical="center" wrapText="1"/>
    </xf>
    <xf numFmtId="0" fontId="22" fillId="0" borderId="0" xfId="10" applyFont="1"/>
    <xf numFmtId="0" fontId="22" fillId="0" borderId="0" xfId="10" applyFont="1" applyBorder="1"/>
    <xf numFmtId="0" fontId="22" fillId="0" borderId="37" xfId="10" applyFont="1" applyBorder="1"/>
    <xf numFmtId="0" fontId="22" fillId="0" borderId="38" xfId="10" applyFont="1" applyBorder="1"/>
    <xf numFmtId="0" fontId="27" fillId="2" borderId="31" xfId="10" applyFont="1" applyFill="1" applyBorder="1" applyAlignment="1">
      <alignment horizontal="center"/>
    </xf>
    <xf numFmtId="0" fontId="22" fillId="2" borderId="31" xfId="10" applyFont="1" applyFill="1" applyBorder="1" applyAlignment="1">
      <alignment horizontal="center"/>
    </xf>
    <xf numFmtId="0" fontId="22" fillId="0" borderId="0" xfId="10" applyFont="1" applyFill="1"/>
    <xf numFmtId="0" fontId="22" fillId="0" borderId="0" xfId="10" applyFont="1" applyFill="1" applyAlignment="1">
      <alignment horizontal="center"/>
    </xf>
    <xf numFmtId="0" fontId="22" fillId="0" borderId="0" xfId="10" applyFont="1" applyFill="1" applyBorder="1"/>
    <xf numFmtId="0" fontId="22" fillId="0" borderId="37" xfId="10" applyFont="1" applyFill="1" applyBorder="1"/>
    <xf numFmtId="1" fontId="22" fillId="0" borderId="0" xfId="10" applyNumberFormat="1" applyFont="1"/>
    <xf numFmtId="43" fontId="22" fillId="0" borderId="0" xfId="2" applyFont="1"/>
    <xf numFmtId="43" fontId="22" fillId="0" borderId="31" xfId="2" applyFont="1" applyBorder="1"/>
    <xf numFmtId="191" fontId="22" fillId="0" borderId="0" xfId="10" applyNumberFormat="1" applyFont="1"/>
    <xf numFmtId="189" fontId="22" fillId="0" borderId="31" xfId="10" applyNumberFormat="1" applyFont="1" applyBorder="1"/>
    <xf numFmtId="189" fontId="22" fillId="0" borderId="0" xfId="2" applyNumberFormat="1" applyFont="1"/>
    <xf numFmtId="0" fontId="22" fillId="0" borderId="39" xfId="10" applyFont="1" applyBorder="1"/>
    <xf numFmtId="0" fontId="22" fillId="0" borderId="0" xfId="0" applyFont="1" applyAlignment="1">
      <alignment horizontal="center"/>
    </xf>
    <xf numFmtId="0" fontId="30" fillId="0" borderId="0" xfId="0" applyFont="1"/>
    <xf numFmtId="0" fontId="28" fillId="0" borderId="0" xfId="0" applyFont="1"/>
    <xf numFmtId="0" fontId="21" fillId="0" borderId="40" xfId="0" applyFont="1" applyBorder="1"/>
    <xf numFmtId="0" fontId="21" fillId="0" borderId="0" xfId="0" applyFont="1" applyAlignment="1">
      <alignment shrinkToFit="1"/>
    </xf>
    <xf numFmtId="0" fontId="21" fillId="0" borderId="41" xfId="0" applyFont="1" applyBorder="1"/>
    <xf numFmtId="0" fontId="21" fillId="0" borderId="42" xfId="0" applyFont="1" applyBorder="1" applyAlignment="1">
      <alignment horizontal="right"/>
    </xf>
    <xf numFmtId="0" fontId="30" fillId="2" borderId="36" xfId="0" applyFont="1" applyFill="1" applyBorder="1" applyAlignment="1">
      <alignment horizontal="center"/>
    </xf>
    <xf numFmtId="0" fontId="30" fillId="2" borderId="36" xfId="0" applyFont="1" applyFill="1" applyBorder="1" applyAlignment="1">
      <alignment horizontal="center" vertical="center" wrapText="1"/>
    </xf>
    <xf numFmtId="0" fontId="53" fillId="2" borderId="36" xfId="0" applyFont="1" applyFill="1" applyBorder="1" applyAlignment="1">
      <alignment horizontal="center"/>
    </xf>
    <xf numFmtId="0" fontId="53" fillId="2" borderId="31" xfId="0" applyFont="1" applyFill="1" applyBorder="1" applyAlignment="1">
      <alignment horizontal="center"/>
    </xf>
    <xf numFmtId="0" fontId="30" fillId="2" borderId="32" xfId="0" applyFont="1" applyFill="1" applyBorder="1" applyAlignment="1">
      <alignment horizontal="center"/>
    </xf>
    <xf numFmtId="0" fontId="30" fillId="2" borderId="32" xfId="0" applyFont="1" applyFill="1" applyBorder="1" applyAlignment="1">
      <alignment horizontal="center" vertical="center" wrapText="1"/>
    </xf>
    <xf numFmtId="0" fontId="53" fillId="2" borderId="32" xfId="0" applyFont="1" applyFill="1" applyBorder="1" applyAlignment="1">
      <alignment horizontal="center"/>
    </xf>
    <xf numFmtId="0" fontId="28" fillId="0" borderId="0" xfId="0" applyFont="1" applyFill="1" applyAlignment="1"/>
    <xf numFmtId="0" fontId="22" fillId="0" borderId="0" xfId="0" applyFont="1" applyFill="1" applyAlignment="1"/>
    <xf numFmtId="0" fontId="28" fillId="0" borderId="0" xfId="0" applyFont="1" applyAlignment="1">
      <alignment horizontal="center"/>
    </xf>
    <xf numFmtId="0" fontId="22" fillId="0" borderId="43" xfId="0" applyFont="1" applyBorder="1"/>
    <xf numFmtId="0" fontId="22" fillId="0" borderId="36" xfId="0" applyFont="1" applyBorder="1"/>
    <xf numFmtId="0" fontId="28" fillId="0" borderId="31" xfId="0" applyFont="1" applyFill="1" applyBorder="1" applyAlignment="1">
      <alignment horizontal="center" vertical="top" wrapText="1"/>
    </xf>
    <xf numFmtId="0" fontId="17" fillId="0" borderId="0" xfId="0" applyFont="1" applyAlignment="1"/>
    <xf numFmtId="0" fontId="22" fillId="0" borderId="36" xfId="0" applyFont="1" applyFill="1" applyBorder="1" applyAlignment="1">
      <alignment horizontal="center"/>
    </xf>
    <xf numFmtId="0" fontId="22" fillId="0" borderId="32" xfId="0" applyFont="1" applyFill="1" applyBorder="1" applyAlignment="1">
      <alignment horizontal="center"/>
    </xf>
    <xf numFmtId="193" fontId="27" fillId="0" borderId="31" xfId="0" applyNumberFormat="1" applyFont="1" applyFill="1" applyBorder="1" applyAlignment="1">
      <alignment horizontal="center" shrinkToFit="1"/>
    </xf>
    <xf numFmtId="0" fontId="27" fillId="0" borderId="31" xfId="0" applyFont="1" applyFill="1" applyBorder="1" applyAlignment="1">
      <alignment horizontal="center" shrinkToFit="1"/>
    </xf>
    <xf numFmtId="0" fontId="34" fillId="2" borderId="36" xfId="0" applyFont="1" applyFill="1" applyBorder="1" applyAlignment="1">
      <alignment horizontal="center"/>
    </xf>
    <xf numFmtId="0" fontId="34" fillId="2" borderId="36" xfId="0" applyFont="1" applyFill="1" applyBorder="1" applyAlignment="1">
      <alignment horizontal="center" shrinkToFit="1"/>
    </xf>
    <xf numFmtId="0" fontId="33" fillId="2" borderId="36" xfId="0" applyFont="1" applyFill="1" applyBorder="1" applyAlignment="1">
      <alignment horizontal="center" shrinkToFit="1"/>
    </xf>
    <xf numFmtId="0" fontId="34" fillId="2" borderId="32" xfId="0" applyFont="1" applyFill="1" applyBorder="1" applyAlignment="1">
      <alignment horizontal="center"/>
    </xf>
    <xf numFmtId="0" fontId="33" fillId="2" borderId="31" xfId="0" applyFont="1" applyFill="1" applyBorder="1" applyAlignment="1">
      <alignment horizontal="center"/>
    </xf>
    <xf numFmtId="0" fontId="34" fillId="2" borderId="32" xfId="0" applyFont="1" applyFill="1" applyBorder="1" applyAlignment="1">
      <alignment horizontal="center" shrinkToFit="1"/>
    </xf>
    <xf numFmtId="0" fontId="33" fillId="2" borderId="32" xfId="0" applyFont="1" applyFill="1" applyBorder="1" applyAlignment="1">
      <alignment horizontal="center" shrinkToFit="1"/>
    </xf>
    <xf numFmtId="0" fontId="34" fillId="0" borderId="36" xfId="0" applyFont="1" applyBorder="1" applyAlignment="1">
      <alignment horizontal="center"/>
    </xf>
    <xf numFmtId="0" fontId="34" fillId="0" borderId="31" xfId="0" applyFont="1" applyBorder="1" applyAlignment="1">
      <alignment horizontal="center"/>
    </xf>
    <xf numFmtId="3" fontId="34" fillId="0" borderId="31" xfId="0" applyNumberFormat="1" applyFont="1" applyBorder="1" applyAlignment="1">
      <alignment shrinkToFit="1"/>
    </xf>
    <xf numFmtId="4" fontId="34" fillId="0" borderId="31" xfId="0" applyNumberFormat="1" applyFont="1" applyBorder="1" applyAlignment="1">
      <alignment shrinkToFit="1"/>
    </xf>
    <xf numFmtId="43" fontId="22" fillId="0" borderId="0" xfId="1" applyFont="1" applyAlignment="1">
      <alignment horizontal="center"/>
    </xf>
    <xf numFmtId="0" fontId="34" fillId="0" borderId="32" xfId="0" applyFont="1" applyBorder="1" applyAlignment="1">
      <alignment horizontal="center"/>
    </xf>
    <xf numFmtId="3" fontId="34" fillId="0" borderId="31" xfId="0" applyNumberFormat="1" applyFont="1" applyFill="1" applyBorder="1" applyAlignment="1">
      <alignment shrinkToFit="1"/>
    </xf>
    <xf numFmtId="4" fontId="34" fillId="4" borderId="31" xfId="0" applyNumberFormat="1" applyFont="1" applyFill="1" applyBorder="1" applyAlignment="1">
      <alignment shrinkToFit="1"/>
    </xf>
    <xf numFmtId="3" fontId="55" fillId="0" borderId="31" xfId="0" applyNumberFormat="1" applyFont="1" applyBorder="1" applyAlignment="1">
      <alignment shrinkToFit="1"/>
    </xf>
    <xf numFmtId="0" fontId="34" fillId="0" borderId="32" xfId="0" applyFont="1" applyBorder="1" applyAlignment="1">
      <alignment horizontal="center" shrinkToFit="1"/>
    </xf>
    <xf numFmtId="3" fontId="34" fillId="4" borderId="31" xfId="0" applyNumberFormat="1" applyFont="1" applyFill="1" applyBorder="1" applyAlignment="1">
      <alignment shrinkToFit="1"/>
    </xf>
    <xf numFmtId="0" fontId="57" fillId="0" borderId="0" xfId="0" applyFont="1" applyAlignment="1">
      <alignment horizontal="left"/>
    </xf>
    <xf numFmtId="49" fontId="26" fillId="0" borderId="0" xfId="6" applyNumberFormat="1" applyFont="1" applyFill="1" applyBorder="1" applyAlignment="1">
      <alignment horizontal="center" vertical="top"/>
    </xf>
    <xf numFmtId="0" fontId="26" fillId="0" borderId="0" xfId="6" applyFont="1" applyFill="1" applyBorder="1" applyAlignment="1">
      <alignment horizontal="center" vertical="top"/>
    </xf>
    <xf numFmtId="0" fontId="27" fillId="0" borderId="0" xfId="6" applyFont="1" applyFill="1" applyBorder="1"/>
    <xf numFmtId="0" fontId="27" fillId="0" borderId="0" xfId="6" applyFont="1" applyFill="1" applyBorder="1" applyAlignment="1">
      <alignment vertical="top"/>
    </xf>
    <xf numFmtId="49" fontId="27" fillId="0" borderId="0" xfId="6" applyNumberFormat="1" applyFont="1" applyFill="1" applyBorder="1" applyAlignment="1">
      <alignment horizontal="center" vertical="top"/>
    </xf>
    <xf numFmtId="4" fontId="27" fillId="0" borderId="0" xfId="6" applyNumberFormat="1" applyFont="1" applyFill="1" applyBorder="1" applyAlignment="1" applyProtection="1">
      <alignment horizontal="left" vertical="top"/>
    </xf>
    <xf numFmtId="4" fontId="27" fillId="0" borderId="0" xfId="6" applyNumberFormat="1" applyFont="1" applyFill="1" applyBorder="1" applyAlignment="1" applyProtection="1">
      <alignment vertical="top"/>
    </xf>
    <xf numFmtId="4" fontId="27" fillId="0" borderId="0" xfId="6" applyNumberFormat="1" applyFont="1" applyFill="1" applyBorder="1" applyAlignment="1" applyProtection="1">
      <alignment horizontal="left" vertical="top"/>
      <protection locked="0"/>
    </xf>
    <xf numFmtId="4" fontId="27" fillId="0" borderId="0" xfId="6" applyNumberFormat="1" applyFont="1" applyFill="1" applyBorder="1" applyAlignment="1" applyProtection="1">
      <alignment horizontal="left" vertical="top" shrinkToFit="1"/>
      <protection locked="0"/>
    </xf>
    <xf numFmtId="4" fontId="27" fillId="0" borderId="0" xfId="6" applyNumberFormat="1" applyFont="1" applyFill="1" applyBorder="1" applyAlignment="1" applyProtection="1">
      <alignment horizontal="center" vertical="top"/>
      <protection locked="0"/>
    </xf>
    <xf numFmtId="4" fontId="27" fillId="0" borderId="0" xfId="6" applyNumberFormat="1" applyFont="1" applyFill="1" applyBorder="1" applyAlignment="1" applyProtection="1">
      <alignment vertical="top"/>
      <protection locked="0"/>
    </xf>
    <xf numFmtId="49" fontId="27" fillId="0" borderId="0" xfId="6" applyNumberFormat="1" applyFont="1" applyFill="1" applyBorder="1" applyAlignment="1" applyProtection="1">
      <alignment horizontal="left" vertical="top"/>
    </xf>
    <xf numFmtId="49" fontId="27" fillId="0" borderId="0" xfId="6" applyNumberFormat="1" applyFont="1" applyFill="1" applyAlignment="1">
      <alignment horizontal="center" vertical="top"/>
    </xf>
    <xf numFmtId="43" fontId="22" fillId="0" borderId="31" xfId="1" applyFont="1" applyBorder="1" applyAlignment="1">
      <alignment horizontal="center" shrinkToFit="1"/>
    </xf>
    <xf numFmtId="4" fontId="22" fillId="0" borderId="31" xfId="1" applyNumberFormat="1" applyFont="1" applyBorder="1" applyAlignment="1">
      <alignment horizontal="center" shrinkToFit="1"/>
    </xf>
    <xf numFmtId="0" fontId="22" fillId="0" borderId="0" xfId="0" applyFont="1" applyAlignment="1">
      <alignment horizontal="left"/>
    </xf>
    <xf numFmtId="0" fontId="27" fillId="0" borderId="0" xfId="0" applyFont="1" applyFill="1" applyAlignment="1">
      <alignment horizontal="left"/>
    </xf>
    <xf numFmtId="0" fontId="45" fillId="0" borderId="0" xfId="0" applyFont="1" applyFill="1" applyAlignment="1">
      <alignment horizontal="left"/>
    </xf>
    <xf numFmtId="49" fontId="2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left"/>
    </xf>
    <xf numFmtId="0" fontId="28" fillId="0" borderId="0" xfId="0" applyFont="1" applyAlignment="1">
      <alignment horizontal="left"/>
    </xf>
    <xf numFmtId="0" fontId="59" fillId="3" borderId="0" xfId="28" applyFont="1" applyFill="1"/>
    <xf numFmtId="0" fontId="59" fillId="3" borderId="31" xfId="28" applyFont="1" applyFill="1" applyBorder="1" applyAlignment="1">
      <alignment horizontal="center"/>
    </xf>
    <xf numFmtId="0" fontId="59" fillId="3" borderId="31" xfId="28" applyFont="1" applyFill="1" applyBorder="1"/>
    <xf numFmtId="0" fontId="59" fillId="3" borderId="31" xfId="28" applyFont="1" applyFill="1" applyBorder="1" applyAlignment="1">
      <alignment horizontal="center" vertical="top"/>
    </xf>
    <xf numFmtId="0" fontId="59" fillId="3" borderId="31" xfId="28" applyFont="1" applyFill="1" applyBorder="1" applyAlignment="1">
      <alignment vertical="top" wrapText="1"/>
    </xf>
    <xf numFmtId="0" fontId="59" fillId="3" borderId="36" xfId="28" applyFont="1" applyFill="1" applyBorder="1" applyAlignment="1">
      <alignment horizontal="center" vertical="top"/>
    </xf>
    <xf numFmtId="0" fontId="59" fillId="3" borderId="36" xfId="28" applyFont="1" applyFill="1" applyBorder="1" applyAlignment="1">
      <alignment vertical="top" wrapText="1"/>
    </xf>
    <xf numFmtId="0" fontId="59" fillId="3" borderId="0" xfId="28" applyFont="1" applyFill="1" applyBorder="1"/>
    <xf numFmtId="0" fontId="21" fillId="3" borderId="0" xfId="28" applyFont="1" applyFill="1"/>
    <xf numFmtId="0" fontId="21" fillId="3" borderId="0" xfId="28" applyFont="1" applyFill="1" applyBorder="1"/>
    <xf numFmtId="0" fontId="22" fillId="3" borderId="0" xfId="28" applyFont="1" applyFill="1" applyBorder="1"/>
    <xf numFmtId="0" fontId="21" fillId="3" borderId="16" xfId="28" applyFont="1" applyFill="1" applyBorder="1"/>
    <xf numFmtId="0" fontId="21" fillId="3" borderId="2" xfId="28" applyFont="1" applyFill="1" applyBorder="1"/>
    <xf numFmtId="0" fontId="59" fillId="3" borderId="19" xfId="28" applyFont="1" applyFill="1" applyBorder="1"/>
    <xf numFmtId="0" fontId="59" fillId="3" borderId="14" xfId="28" applyFont="1" applyFill="1" applyBorder="1"/>
    <xf numFmtId="0" fontId="59" fillId="3" borderId="15" xfId="28" applyFont="1" applyFill="1" applyBorder="1"/>
    <xf numFmtId="0" fontId="59" fillId="3" borderId="16" xfId="28" applyFont="1" applyFill="1" applyBorder="1"/>
    <xf numFmtId="0" fontId="59" fillId="3" borderId="57" xfId="28" applyFont="1" applyFill="1" applyBorder="1"/>
    <xf numFmtId="0" fontId="59" fillId="3" borderId="17" xfId="28" applyFont="1" applyFill="1" applyBorder="1"/>
    <xf numFmtId="0" fontId="59" fillId="3" borderId="18" xfId="28" applyFont="1" applyFill="1" applyBorder="1"/>
    <xf numFmtId="0" fontId="59" fillId="3" borderId="20" xfId="28" applyFont="1" applyFill="1" applyBorder="1"/>
    <xf numFmtId="0" fontId="59" fillId="3" borderId="2" xfId="28" applyFont="1" applyFill="1" applyBorder="1"/>
    <xf numFmtId="0" fontId="22" fillId="3" borderId="0" xfId="28" applyFont="1" applyFill="1"/>
    <xf numFmtId="0" fontId="27" fillId="3" borderId="0" xfId="28" applyFont="1" applyFill="1"/>
    <xf numFmtId="0" fontId="22" fillId="3" borderId="40" xfId="28" applyFont="1" applyFill="1" applyBorder="1"/>
    <xf numFmtId="0" fontId="22" fillId="3" borderId="0" xfId="28" applyFont="1" applyFill="1" applyAlignment="1">
      <alignment shrinkToFit="1"/>
    </xf>
    <xf numFmtId="0" fontId="22" fillId="3" borderId="42" xfId="28" applyFont="1" applyFill="1" applyBorder="1" applyAlignment="1">
      <alignment horizontal="right"/>
    </xf>
    <xf numFmtId="0" fontId="22" fillId="3" borderId="36" xfId="28" applyFont="1" applyFill="1" applyBorder="1" applyAlignment="1">
      <alignment horizontal="center"/>
    </xf>
    <xf numFmtId="0" fontId="22" fillId="3" borderId="36" xfId="28" applyFont="1" applyFill="1" applyBorder="1" applyAlignment="1">
      <alignment horizontal="center" vertical="center" wrapText="1"/>
    </xf>
    <xf numFmtId="0" fontId="27" fillId="3" borderId="36" xfId="28" applyFont="1" applyFill="1" applyBorder="1" applyAlignment="1">
      <alignment horizontal="center"/>
    </xf>
    <xf numFmtId="0" fontId="27" fillId="3" borderId="31" xfId="28" applyFont="1" applyFill="1" applyBorder="1" applyAlignment="1">
      <alignment horizontal="center"/>
    </xf>
    <xf numFmtId="0" fontId="22" fillId="3" borderId="32" xfId="28" applyFont="1" applyFill="1" applyBorder="1" applyAlignment="1">
      <alignment horizontal="center"/>
    </xf>
    <xf numFmtId="0" fontId="22" fillId="3" borderId="32" xfId="28" applyFont="1" applyFill="1" applyBorder="1" applyAlignment="1">
      <alignment horizontal="center" vertical="center" wrapText="1"/>
    </xf>
    <xf numFmtId="0" fontId="27" fillId="3" borderId="32" xfId="28" applyFont="1" applyFill="1" applyBorder="1" applyAlignment="1">
      <alignment horizontal="center"/>
    </xf>
    <xf numFmtId="4" fontId="22" fillId="3" borderId="31" xfId="28" applyNumberFormat="1" applyFont="1" applyFill="1" applyBorder="1" applyAlignment="1">
      <alignment horizontal="center" vertical="top" shrinkToFit="1"/>
    </xf>
    <xf numFmtId="4" fontId="22" fillId="3" borderId="31" xfId="28" applyNumberFormat="1" applyFont="1" applyFill="1" applyBorder="1" applyAlignment="1">
      <alignment vertical="top" shrinkToFit="1"/>
    </xf>
    <xf numFmtId="0" fontId="34" fillId="3" borderId="0" xfId="28" applyFont="1" applyFill="1"/>
    <xf numFmtId="0" fontId="22" fillId="3" borderId="41" xfId="28" applyFont="1" applyFill="1" applyBorder="1"/>
    <xf numFmtId="0" fontId="22" fillId="3" borderId="42" xfId="28" applyFont="1" applyFill="1" applyBorder="1"/>
    <xf numFmtId="0" fontId="25" fillId="3" borderId="0" xfId="28" applyFont="1" applyFill="1"/>
    <xf numFmtId="0" fontId="59" fillId="3" borderId="43" xfId="28" applyFont="1" applyFill="1" applyBorder="1"/>
    <xf numFmtId="0" fontId="59" fillId="3" borderId="32" xfId="28" applyFont="1" applyFill="1" applyBorder="1"/>
    <xf numFmtId="0" fontId="59" fillId="3" borderId="36" xfId="28" applyFont="1" applyFill="1" applyBorder="1"/>
    <xf numFmtId="0" fontId="59" fillId="3" borderId="33" xfId="28" applyFont="1" applyFill="1" applyBorder="1"/>
    <xf numFmtId="0" fontId="60" fillId="0" borderId="0" xfId="0" applyFont="1"/>
    <xf numFmtId="0" fontId="61" fillId="0" borderId="0" xfId="0" applyFont="1" applyAlignment="1">
      <alignment horizontal="right"/>
    </xf>
    <xf numFmtId="0" fontId="65" fillId="0" borderId="0" xfId="0" applyFont="1"/>
    <xf numFmtId="0" fontId="60" fillId="0" borderId="40" xfId="0" applyFont="1" applyBorder="1"/>
    <xf numFmtId="0" fontId="28" fillId="0" borderId="40" xfId="0" applyFont="1" applyFill="1" applyBorder="1" applyAlignment="1">
      <alignment horizontal="center"/>
    </xf>
    <xf numFmtId="0" fontId="22" fillId="2" borderId="36" xfId="0" applyFont="1" applyFill="1" applyBorder="1" applyAlignment="1">
      <alignment vertical="center" wrapText="1"/>
    </xf>
    <xf numFmtId="0" fontId="60" fillId="3" borderId="0" xfId="0" applyFont="1" applyFill="1" applyBorder="1"/>
    <xf numFmtId="0" fontId="60" fillId="3" borderId="0" xfId="0" applyFont="1" applyFill="1" applyBorder="1" applyAlignment="1">
      <alignment horizontal="center"/>
    </xf>
    <xf numFmtId="0" fontId="22" fillId="3" borderId="0" xfId="0" applyFont="1" applyFill="1" applyBorder="1"/>
    <xf numFmtId="0" fontId="22" fillId="3" borderId="0" xfId="0" applyFont="1" applyFill="1" applyBorder="1" applyAlignment="1">
      <alignment horizontal="center"/>
    </xf>
    <xf numFmtId="0" fontId="21" fillId="3" borderId="0" xfId="0" applyFont="1" applyFill="1" applyBorder="1" applyAlignment="1">
      <alignment horizontal="center"/>
    </xf>
    <xf numFmtId="4" fontId="13" fillId="3" borderId="0" xfId="0" applyNumberFormat="1" applyFont="1" applyFill="1" applyBorder="1" applyAlignment="1">
      <alignment horizontal="center"/>
    </xf>
    <xf numFmtId="4" fontId="66" fillId="3" borderId="0" xfId="0" applyNumberFormat="1" applyFont="1" applyFill="1" applyBorder="1" applyAlignment="1">
      <alignment horizontal="center"/>
    </xf>
    <xf numFmtId="0" fontId="16" fillId="3" borderId="0" xfId="0" applyFont="1" applyFill="1" applyBorder="1"/>
    <xf numFmtId="0" fontId="59" fillId="3" borderId="53" xfId="28" applyFont="1" applyFill="1" applyBorder="1" applyAlignment="1">
      <alignment horizontal="left"/>
    </xf>
    <xf numFmtId="0" fontId="59" fillId="3" borderId="40" xfId="28" applyFont="1" applyFill="1" applyBorder="1" applyAlignment="1">
      <alignment horizontal="left"/>
    </xf>
    <xf numFmtId="0" fontId="59" fillId="3" borderId="57" xfId="28" applyFont="1" applyFill="1" applyBorder="1" applyAlignment="1">
      <alignment horizontal="left"/>
    </xf>
    <xf numFmtId="0" fontId="68" fillId="0" borderId="0" xfId="0" applyFont="1"/>
    <xf numFmtId="0" fontId="53" fillId="0" borderId="17" xfId="0" applyFont="1" applyBorder="1" applyAlignment="1"/>
    <xf numFmtId="0" fontId="53" fillId="0" borderId="18" xfId="0" applyFont="1" applyBorder="1" applyAlignment="1"/>
    <xf numFmtId="0" fontId="53" fillId="0" borderId="18" xfId="0" applyFont="1" applyBorder="1" applyAlignment="1">
      <alignment horizontal="center"/>
    </xf>
    <xf numFmtId="0" fontId="53" fillId="0" borderId="20" xfId="0" applyFont="1" applyBorder="1" applyAlignment="1"/>
    <xf numFmtId="0" fontId="53" fillId="0" borderId="16" xfId="0" applyFont="1" applyBorder="1" applyAlignment="1"/>
    <xf numFmtId="0" fontId="53" fillId="0" borderId="0" xfId="0" applyFont="1" applyBorder="1" applyAlignment="1"/>
    <xf numFmtId="0" fontId="53" fillId="0" borderId="0" xfId="0" applyFont="1" applyBorder="1" applyAlignment="1">
      <alignment horizontal="center"/>
    </xf>
    <xf numFmtId="0" fontId="53" fillId="0" borderId="2" xfId="0" applyFont="1" applyBorder="1" applyAlignment="1"/>
    <xf numFmtId="0" fontId="28" fillId="0" borderId="40" xfId="0" applyFont="1" applyBorder="1"/>
    <xf numFmtId="0" fontId="72" fillId="0" borderId="0" xfId="0" applyFont="1"/>
    <xf numFmtId="4" fontId="67" fillId="2" borderId="31" xfId="0" applyNumberFormat="1" applyFont="1" applyFill="1" applyBorder="1" applyAlignment="1">
      <alignment horizontal="center"/>
    </xf>
    <xf numFmtId="0" fontId="73" fillId="0" borderId="0" xfId="0" applyFont="1" applyFill="1"/>
    <xf numFmtId="0" fontId="74" fillId="0" borderId="0" xfId="0" applyFont="1" applyFill="1"/>
    <xf numFmtId="0" fontId="74" fillId="0" borderId="0" xfId="0" applyFont="1" applyFill="1" applyBorder="1"/>
    <xf numFmtId="0" fontId="73" fillId="0" borderId="0" xfId="0" applyFont="1" applyFill="1" applyBorder="1" applyAlignment="1">
      <alignment horizontal="center" vertical="top"/>
    </xf>
    <xf numFmtId="0" fontId="67" fillId="0" borderId="0" xfId="0" applyFont="1"/>
    <xf numFmtId="0" fontId="75" fillId="0" borderId="0" xfId="0" applyFont="1" applyAlignment="1">
      <alignment horizontal="right"/>
    </xf>
    <xf numFmtId="0" fontId="67" fillId="0" borderId="40" xfId="0" applyFont="1" applyBorder="1"/>
    <xf numFmtId="0" fontId="48" fillId="0" borderId="0" xfId="0" applyFont="1"/>
    <xf numFmtId="0" fontId="48" fillId="0" borderId="0" xfId="0" applyFont="1" applyFill="1" applyBorder="1" applyAlignment="1">
      <alignment horizontal="center" vertical="top"/>
    </xf>
    <xf numFmtId="0" fontId="33" fillId="0" borderId="0" xfId="19" applyFont="1" applyFill="1" applyAlignment="1"/>
    <xf numFmtId="0" fontId="43" fillId="0" borderId="0" xfId="12" applyFont="1" applyFill="1"/>
    <xf numFmtId="0" fontId="43" fillId="0" borderId="0" xfId="13" applyFont="1" applyFill="1"/>
    <xf numFmtId="0" fontId="53" fillId="0" borderId="31" xfId="0" applyFont="1" applyFill="1" applyBorder="1" applyAlignment="1">
      <alignment horizontal="center"/>
    </xf>
    <xf numFmtId="0" fontId="68" fillId="0" borderId="0" xfId="0" applyFont="1" applyBorder="1" applyAlignment="1">
      <alignment horizontal="center"/>
    </xf>
    <xf numFmtId="0" fontId="68" fillId="0" borderId="0" xfId="0" applyFont="1" applyAlignment="1">
      <alignment horizontal="right"/>
    </xf>
    <xf numFmtId="0" fontId="68" fillId="0" borderId="0" xfId="0" applyFont="1" applyBorder="1"/>
    <xf numFmtId="0" fontId="27" fillId="0" borderId="0" xfId="0" applyFont="1" applyFill="1"/>
    <xf numFmtId="0" fontId="27" fillId="0" borderId="0" xfId="0" applyFont="1" applyFill="1" applyAlignment="1">
      <alignment horizontal="center"/>
    </xf>
    <xf numFmtId="0" fontId="28" fillId="0" borderId="0" xfId="0" applyFont="1" applyBorder="1" applyAlignment="1">
      <alignment readingOrder="1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right"/>
    </xf>
    <xf numFmtId="0" fontId="28" fillId="0" borderId="0" xfId="0" applyFont="1" applyBorder="1"/>
    <xf numFmtId="0" fontId="27" fillId="0" borderId="0" xfId="0" applyFont="1" applyFill="1" applyBorder="1"/>
    <xf numFmtId="0" fontId="33" fillId="0" borderId="17" xfId="0" applyFont="1" applyFill="1" applyBorder="1"/>
    <xf numFmtId="0" fontId="33" fillId="0" borderId="18" xfId="0" applyFont="1" applyFill="1" applyBorder="1"/>
    <xf numFmtId="0" fontId="33" fillId="0" borderId="0" xfId="0" applyFont="1" applyFill="1" applyBorder="1"/>
    <xf numFmtId="0" fontId="79" fillId="0" borderId="26" xfId="0" applyFont="1" applyBorder="1"/>
    <xf numFmtId="0" fontId="79" fillId="0" borderId="27" xfId="0" applyFont="1" applyBorder="1"/>
    <xf numFmtId="0" fontId="79" fillId="0" borderId="28" xfId="0" applyFont="1" applyBorder="1"/>
    <xf numFmtId="0" fontId="79" fillId="0" borderId="0" xfId="0" applyFont="1"/>
    <xf numFmtId="0" fontId="44" fillId="0" borderId="29" xfId="0" applyFont="1" applyBorder="1"/>
    <xf numFmtId="0" fontId="81" fillId="0" borderId="0" xfId="0" applyFont="1" applyBorder="1" applyAlignment="1"/>
    <xf numFmtId="0" fontId="44" fillId="0" borderId="0" xfId="0" applyFont="1"/>
    <xf numFmtId="0" fontId="44" fillId="0" borderId="29" xfId="0" applyFont="1" applyFill="1" applyBorder="1"/>
    <xf numFmtId="0" fontId="80" fillId="0" borderId="0" xfId="0" applyFont="1" applyFill="1" applyBorder="1" applyAlignment="1">
      <alignment horizontal="center"/>
    </xf>
    <xf numFmtId="0" fontId="82" fillId="0" borderId="37" xfId="0" applyNumberFormat="1" applyFont="1" applyFill="1" applyBorder="1" applyAlignment="1">
      <alignment horizontal="center"/>
    </xf>
    <xf numFmtId="0" fontId="82" fillId="0" borderId="11" xfId="0" applyFont="1" applyFill="1" applyBorder="1" applyAlignment="1">
      <alignment horizontal="center"/>
    </xf>
    <xf numFmtId="0" fontId="81" fillId="0" borderId="0" xfId="0" applyFont="1" applyFill="1" applyBorder="1" applyAlignment="1"/>
    <xf numFmtId="0" fontId="44" fillId="0" borderId="0" xfId="0" applyFont="1" applyFill="1"/>
    <xf numFmtId="0" fontId="44" fillId="0" borderId="0" xfId="0" applyFont="1" applyFill="1" applyBorder="1"/>
    <xf numFmtId="0" fontId="83" fillId="0" borderId="0" xfId="0" applyFont="1" applyFill="1" applyBorder="1"/>
    <xf numFmtId="0" fontId="83" fillId="0" borderId="11" xfId="0" applyFont="1" applyFill="1" applyBorder="1"/>
    <xf numFmtId="0" fontId="81" fillId="0" borderId="29" xfId="0" applyFont="1" applyFill="1" applyBorder="1"/>
    <xf numFmtId="0" fontId="81" fillId="0" borderId="0" xfId="0" applyFont="1" applyFill="1" applyBorder="1" applyAlignment="1">
      <alignment vertical="top"/>
    </xf>
    <xf numFmtId="0" fontId="81" fillId="0" borderId="0" xfId="0" applyFont="1" applyFill="1" applyBorder="1"/>
    <xf numFmtId="0" fontId="81" fillId="0" borderId="11" xfId="0" applyFont="1" applyFill="1" applyBorder="1"/>
    <xf numFmtId="0" fontId="81" fillId="0" borderId="0" xfId="0" applyFont="1" applyFill="1"/>
    <xf numFmtId="0" fontId="84" fillId="0" borderId="0" xfId="0" applyFont="1" applyFill="1" applyBorder="1" applyAlignment="1"/>
    <xf numFmtId="0" fontId="28" fillId="0" borderId="11" xfId="0" applyFont="1" applyFill="1" applyBorder="1"/>
    <xf numFmtId="0" fontId="28" fillId="0" borderId="0" xfId="0" applyFont="1" applyFill="1" applyBorder="1" applyAlignment="1"/>
    <xf numFmtId="0" fontId="44" fillId="0" borderId="11" xfId="0" applyFont="1" applyFill="1" applyBorder="1"/>
    <xf numFmtId="0" fontId="27" fillId="0" borderId="11" xfId="0" applyFont="1" applyFill="1" applyBorder="1"/>
    <xf numFmtId="0" fontId="83" fillId="0" borderId="29" xfId="0" applyFont="1" applyFill="1" applyBorder="1"/>
    <xf numFmtId="0" fontId="83" fillId="0" borderId="0" xfId="0" applyFont="1" applyFill="1"/>
    <xf numFmtId="0" fontId="28" fillId="0" borderId="11" xfId="0" applyFont="1" applyFill="1" applyBorder="1" applyAlignment="1">
      <alignment horizontal="center"/>
    </xf>
    <xf numFmtId="0" fontId="44" fillId="0" borderId="30" xfId="0" applyFont="1" applyFill="1" applyBorder="1"/>
    <xf numFmtId="0" fontId="28" fillId="0" borderId="12" xfId="0" applyFont="1" applyFill="1" applyBorder="1"/>
    <xf numFmtId="0" fontId="28" fillId="0" borderId="13" xfId="0" applyFont="1" applyFill="1" applyBorder="1"/>
    <xf numFmtId="0" fontId="85" fillId="0" borderId="0" xfId="0" applyFont="1"/>
    <xf numFmtId="0" fontId="86" fillId="0" borderId="0" xfId="0" applyFont="1" applyBorder="1"/>
    <xf numFmtId="0" fontId="87" fillId="0" borderId="0" xfId="0" applyFont="1" applyBorder="1"/>
    <xf numFmtId="0" fontId="79" fillId="0" borderId="0" xfId="0" applyFont="1" applyBorder="1"/>
    <xf numFmtId="0" fontId="29" fillId="0" borderId="0" xfId="0" applyFont="1" applyFill="1" applyBorder="1"/>
    <xf numFmtId="0" fontId="88" fillId="0" borderId="37" xfId="0" applyNumberFormat="1" applyFont="1" applyFill="1" applyBorder="1" applyAlignment="1">
      <alignment horizontal="left"/>
    </xf>
    <xf numFmtId="0" fontId="44" fillId="0" borderId="40" xfId="0" applyFont="1" applyBorder="1" applyAlignment="1">
      <alignment horizontal="centerContinuous"/>
    </xf>
    <xf numFmtId="0" fontId="28" fillId="0" borderId="41" xfId="0" applyFont="1" applyBorder="1" applyAlignment="1">
      <alignment horizontal="centerContinuous"/>
    </xf>
    <xf numFmtId="0" fontId="44" fillId="0" borderId="37" xfId="0" applyFont="1" applyBorder="1" applyAlignment="1">
      <alignment horizontal="centerContinuous"/>
    </xf>
    <xf numFmtId="0" fontId="28" fillId="0" borderId="40" xfId="0" applyFont="1" applyBorder="1" applyAlignment="1">
      <alignment horizontal="centerContinuous"/>
    </xf>
    <xf numFmtId="0" fontId="21" fillId="0" borderId="0" xfId="0" applyFont="1" applyFill="1" applyAlignment="1">
      <alignment horizontal="centerContinuous"/>
    </xf>
    <xf numFmtId="0" fontId="22" fillId="2" borderId="31" xfId="0" applyFont="1" applyFill="1" applyBorder="1" applyAlignment="1">
      <alignment horizontal="centerContinuous"/>
    </xf>
    <xf numFmtId="0" fontId="32" fillId="0" borderId="0" xfId="8" applyFont="1" applyAlignment="1">
      <alignment horizontal="center"/>
    </xf>
    <xf numFmtId="0" fontId="22" fillId="2" borderId="32" xfId="0" applyFont="1" applyFill="1" applyBorder="1" applyAlignment="1">
      <alignment horizontal="center" vertical="center" wrapText="1"/>
    </xf>
    <xf numFmtId="0" fontId="22" fillId="3" borderId="31" xfId="28" applyFont="1" applyFill="1" applyBorder="1" applyAlignment="1">
      <alignment horizontal="center"/>
    </xf>
    <xf numFmtId="4" fontId="93" fillId="0" borderId="31" xfId="0" applyNumberFormat="1" applyFont="1" applyBorder="1" applyAlignment="1">
      <alignment horizontal="center"/>
    </xf>
    <xf numFmtId="4" fontId="93" fillId="0" borderId="31" xfId="1" applyNumberFormat="1" applyFont="1" applyBorder="1" applyAlignment="1">
      <alignment horizontal="center"/>
    </xf>
    <xf numFmtId="4" fontId="93" fillId="0" borderId="36" xfId="0" applyNumberFormat="1" applyFont="1" applyBorder="1" applyAlignment="1">
      <alignment horizontal="center"/>
    </xf>
    <xf numFmtId="4" fontId="93" fillId="0" borderId="36" xfId="1" applyNumberFormat="1" applyFont="1" applyBorder="1" applyAlignment="1">
      <alignment horizontal="center"/>
    </xf>
    <xf numFmtId="17" fontId="96" fillId="3" borderId="31" xfId="28" applyNumberFormat="1" applyFont="1" applyFill="1" applyBorder="1" applyAlignment="1">
      <alignment horizontal="center" vertical="top"/>
    </xf>
    <xf numFmtId="3" fontId="95" fillId="3" borderId="31" xfId="28" applyNumberFormat="1" applyFont="1" applyFill="1" applyBorder="1" applyAlignment="1">
      <alignment horizontal="center" vertical="top" wrapText="1"/>
    </xf>
    <xf numFmtId="0" fontId="96" fillId="3" borderId="31" xfId="28" applyFont="1" applyFill="1" applyBorder="1" applyAlignment="1">
      <alignment horizontal="left" vertical="top" shrinkToFit="1"/>
    </xf>
    <xf numFmtId="0" fontId="95" fillId="3" borderId="31" xfId="28" applyFont="1" applyFill="1" applyBorder="1" applyAlignment="1">
      <alignment vertical="top"/>
    </xf>
    <xf numFmtId="0" fontId="21" fillId="0" borderId="0" xfId="0" applyFont="1" applyAlignment="1">
      <alignment horizontal="centerContinuous"/>
    </xf>
    <xf numFmtId="0" fontId="27" fillId="0" borderId="32" xfId="0" applyFont="1" applyFill="1" applyBorder="1" applyAlignment="1">
      <alignment horizontal="center" shrinkToFit="1"/>
    </xf>
    <xf numFmtId="0" fontId="39" fillId="0" borderId="0" xfId="0" applyFont="1" applyFill="1" applyBorder="1" applyAlignment="1">
      <alignment horizontal="center"/>
    </xf>
    <xf numFmtId="0" fontId="97" fillId="0" borderId="40" xfId="0" applyFont="1" applyBorder="1" applyAlignment="1">
      <alignment horizontal="left"/>
    </xf>
    <xf numFmtId="0" fontId="98" fillId="0" borderId="37" xfId="0" applyFont="1" applyBorder="1" applyAlignment="1">
      <alignment horizontal="center"/>
    </xf>
    <xf numFmtId="0" fontId="92" fillId="0" borderId="31" xfId="0" applyFont="1" applyBorder="1" applyAlignment="1">
      <alignment horizontal="center"/>
    </xf>
    <xf numFmtId="0" fontId="22" fillId="2" borderId="32" xfId="0" applyFont="1" applyFill="1" applyBorder="1" applyAlignment="1">
      <alignment vertical="center" wrapText="1"/>
    </xf>
    <xf numFmtId="0" fontId="22" fillId="2" borderId="43" xfId="0" applyFont="1" applyFill="1" applyBorder="1" applyAlignment="1">
      <alignment horizontal="center" vertical="center" wrapText="1"/>
    </xf>
    <xf numFmtId="0" fontId="27" fillId="2" borderId="36" xfId="0" applyFont="1" applyFill="1" applyBorder="1" applyAlignment="1">
      <alignment vertical="center" wrapText="1"/>
    </xf>
    <xf numFmtId="0" fontId="27" fillId="2" borderId="43" xfId="0" applyFont="1" applyFill="1" applyBorder="1" applyAlignment="1">
      <alignment horizontal="center" vertical="center" wrapText="1"/>
    </xf>
    <xf numFmtId="0" fontId="27" fillId="2" borderId="32" xfId="0" applyFont="1" applyFill="1" applyBorder="1" applyAlignment="1">
      <alignment horizontal="center" vertical="center" wrapText="1"/>
    </xf>
    <xf numFmtId="0" fontId="77" fillId="2" borderId="31" xfId="0" applyFont="1" applyFill="1" applyBorder="1" applyAlignment="1">
      <alignment horizontal="centerContinuous"/>
    </xf>
    <xf numFmtId="0" fontId="60" fillId="0" borderId="0" xfId="0" applyFont="1" applyBorder="1"/>
    <xf numFmtId="0" fontId="60" fillId="0" borderId="0" xfId="0" applyFont="1" applyBorder="1" applyAlignment="1">
      <alignment horizontal="center"/>
    </xf>
    <xf numFmtId="0" fontId="93" fillId="0" borderId="0" xfId="0" applyFont="1" applyFill="1" applyBorder="1" applyAlignment="1">
      <alignment horizontal="centerContinuous" vertical="center" wrapText="1"/>
    </xf>
    <xf numFmtId="0" fontId="93" fillId="0" borderId="0" xfId="0" applyFont="1" applyAlignment="1">
      <alignment horizontal="centerContinuous" wrapText="1"/>
    </xf>
    <xf numFmtId="4" fontId="97" fillId="0" borderId="31" xfId="0" applyNumberFormat="1" applyFont="1" applyFill="1" applyBorder="1" applyAlignment="1">
      <alignment horizontal="center"/>
    </xf>
    <xf numFmtId="0" fontId="68" fillId="0" borderId="31" xfId="0" applyFont="1" applyBorder="1" applyAlignment="1">
      <alignment horizontal="center"/>
    </xf>
    <xf numFmtId="4" fontId="67" fillId="0" borderId="0" xfId="0" applyNumberFormat="1" applyFont="1" applyBorder="1" applyAlignment="1">
      <alignment horizontal="center"/>
    </xf>
    <xf numFmtId="0" fontId="93" fillId="3" borderId="40" xfId="28" applyFont="1" applyFill="1" applyBorder="1"/>
    <xf numFmtId="0" fontId="68" fillId="3" borderId="41" xfId="28" applyFont="1" applyFill="1" applyBorder="1" applyAlignment="1">
      <alignment horizontal="center"/>
    </xf>
    <xf numFmtId="4" fontId="68" fillId="3" borderId="31" xfId="28" applyNumberFormat="1" applyFont="1" applyFill="1" applyBorder="1" applyAlignment="1">
      <alignment horizontal="center" vertical="top" shrinkToFit="1"/>
    </xf>
    <xf numFmtId="0" fontId="68" fillId="3" borderId="31" xfId="28" applyFont="1" applyFill="1" applyBorder="1" applyAlignment="1">
      <alignment horizontal="center" vertical="top"/>
    </xf>
    <xf numFmtId="17" fontId="68" fillId="3" borderId="31" xfId="28" applyNumberFormat="1" applyFont="1" applyFill="1" applyBorder="1" applyAlignment="1">
      <alignment horizontal="center" vertical="top" shrinkToFit="1"/>
    </xf>
    <xf numFmtId="4" fontId="93" fillId="3" borderId="31" xfId="28" applyNumberFormat="1" applyFont="1" applyFill="1" applyBorder="1" applyAlignment="1">
      <alignment vertical="top" shrinkToFit="1"/>
    </xf>
    <xf numFmtId="4" fontId="93" fillId="3" borderId="40" xfId="28" applyNumberFormat="1" applyFont="1" applyFill="1" applyBorder="1"/>
    <xf numFmtId="0" fontId="96" fillId="3" borderId="43" xfId="28" applyFont="1" applyFill="1" applyBorder="1"/>
    <xf numFmtId="0" fontId="96" fillId="3" borderId="32" xfId="28" applyFont="1" applyFill="1" applyBorder="1"/>
    <xf numFmtId="0" fontId="96" fillId="3" borderId="36" xfId="28" applyFont="1" applyFill="1" applyBorder="1"/>
    <xf numFmtId="0" fontId="96" fillId="3" borderId="31" xfId="28" applyFont="1" applyFill="1" applyBorder="1"/>
    <xf numFmtId="0" fontId="99" fillId="3" borderId="31" xfId="28" applyFont="1" applyFill="1" applyBorder="1" applyAlignment="1">
      <alignment horizontal="center"/>
    </xf>
    <xf numFmtId="0" fontId="68" fillId="0" borderId="32" xfId="0" applyFont="1" applyBorder="1"/>
    <xf numFmtId="0" fontId="68" fillId="0" borderId="31" xfId="0" applyFont="1" applyBorder="1"/>
    <xf numFmtId="0" fontId="70" fillId="0" borderId="62" xfId="0" applyFont="1" applyBorder="1" applyAlignment="1">
      <alignment horizontal="center" vertical="top" wrapText="1"/>
    </xf>
    <xf numFmtId="0" fontId="100" fillId="3" borderId="31" xfId="0" applyFont="1" applyFill="1" applyBorder="1"/>
    <xf numFmtId="0" fontId="29" fillId="0" borderId="31" xfId="0" applyFont="1" applyFill="1" applyBorder="1" applyAlignment="1">
      <alignment horizontal="center" vertical="top" wrapText="1"/>
    </xf>
    <xf numFmtId="0" fontId="70" fillId="0" borderId="63" xfId="0" applyFont="1" applyBorder="1" applyAlignment="1">
      <alignment horizontal="center" vertical="top" wrapText="1"/>
    </xf>
    <xf numFmtId="0" fontId="70" fillId="0" borderId="64" xfId="0" applyFont="1" applyBorder="1" applyAlignment="1">
      <alignment horizontal="center" vertical="top" wrapText="1"/>
    </xf>
    <xf numFmtId="0" fontId="70" fillId="0" borderId="65" xfId="0" applyFont="1" applyBorder="1" applyAlignment="1">
      <alignment horizontal="center" vertical="top" wrapText="1"/>
    </xf>
    <xf numFmtId="0" fontId="43" fillId="0" borderId="0" xfId="0" applyFont="1" applyFill="1" applyBorder="1"/>
    <xf numFmtId="4" fontId="101" fillId="0" borderId="37" xfId="0" applyNumberFormat="1" applyFont="1" applyBorder="1" applyAlignment="1">
      <alignment horizontal="center"/>
    </xf>
    <xf numFmtId="0" fontId="64" fillId="0" borderId="0" xfId="0" applyFont="1"/>
    <xf numFmtId="0" fontId="64" fillId="0" borderId="35" xfId="0" applyFont="1" applyBorder="1"/>
    <xf numFmtId="0" fontId="64" fillId="0" borderId="33" xfId="0" applyFont="1" applyBorder="1"/>
    <xf numFmtId="0" fontId="64" fillId="3" borderId="31" xfId="28" applyFont="1" applyFill="1" applyBorder="1" applyAlignment="1">
      <alignment horizontal="center"/>
    </xf>
    <xf numFmtId="4" fontId="93" fillId="3" borderId="31" xfId="28" applyNumberFormat="1" applyFont="1" applyFill="1" applyBorder="1"/>
    <xf numFmtId="43" fontId="93" fillId="3" borderId="31" xfId="28" applyNumberFormat="1" applyFont="1" applyFill="1" applyBorder="1"/>
    <xf numFmtId="0" fontId="103" fillId="3" borderId="34" xfId="28" applyFont="1" applyFill="1" applyBorder="1" applyAlignment="1">
      <alignment horizontal="left"/>
    </xf>
    <xf numFmtId="0" fontId="103" fillId="3" borderId="35" xfId="28" applyFont="1" applyFill="1" applyBorder="1" applyAlignment="1">
      <alignment horizontal="left"/>
    </xf>
    <xf numFmtId="190" fontId="93" fillId="3" borderId="31" xfId="23" applyNumberFormat="1" applyFont="1" applyFill="1" applyBorder="1" applyAlignment="1">
      <alignment horizontal="right"/>
    </xf>
    <xf numFmtId="43" fontId="93" fillId="3" borderId="31" xfId="23" applyNumberFormat="1" applyFont="1" applyFill="1" applyBorder="1"/>
    <xf numFmtId="0" fontId="103" fillId="3" borderId="15" xfId="28" applyFont="1" applyFill="1" applyBorder="1" applyAlignment="1">
      <alignment horizontal="left"/>
    </xf>
    <xf numFmtId="0" fontId="93" fillId="3" borderId="36" xfId="28" applyFont="1" applyFill="1" applyBorder="1"/>
    <xf numFmtId="43" fontId="93" fillId="3" borderId="31" xfId="23" applyNumberFormat="1" applyFont="1" applyFill="1" applyBorder="1" applyAlignment="1">
      <alignment horizontal="right"/>
    </xf>
    <xf numFmtId="4" fontId="22" fillId="3" borderId="31" xfId="28" applyNumberFormat="1" applyFont="1" applyFill="1" applyBorder="1" applyAlignment="1"/>
    <xf numFmtId="0" fontId="64" fillId="0" borderId="34" xfId="0" applyFont="1" applyBorder="1" applyAlignment="1"/>
    <xf numFmtId="0" fontId="64" fillId="0" borderId="35" xfId="0" applyFont="1" applyBorder="1" applyAlignment="1"/>
    <xf numFmtId="4" fontId="64" fillId="0" borderId="31" xfId="0" applyNumberFormat="1" applyFont="1" applyBorder="1" applyAlignment="1"/>
    <xf numFmtId="4" fontId="42" fillId="3" borderId="31" xfId="28" applyNumberFormat="1" applyFont="1" applyFill="1" applyBorder="1"/>
    <xf numFmtId="4" fontId="64" fillId="4" borderId="31" xfId="0" applyNumberFormat="1" applyFont="1" applyFill="1" applyBorder="1"/>
    <xf numFmtId="4" fontId="64" fillId="0" borderId="31" xfId="0" applyNumberFormat="1" applyFont="1" applyBorder="1" applyAlignment="1">
      <alignment horizontal="center"/>
    </xf>
    <xf numFmtId="4" fontId="64" fillId="0" borderId="35" xfId="0" applyNumberFormat="1" applyFont="1" applyBorder="1"/>
    <xf numFmtId="4" fontId="64" fillId="0" borderId="35" xfId="0" applyNumberFormat="1" applyFont="1" applyFill="1" applyBorder="1"/>
    <xf numFmtId="3" fontId="64" fillId="0" borderId="35" xfId="0" applyNumberFormat="1" applyFont="1" applyBorder="1"/>
    <xf numFmtId="4" fontId="64" fillId="0" borderId="33" xfId="0" applyNumberFormat="1" applyFont="1" applyBorder="1"/>
    <xf numFmtId="0" fontId="64" fillId="0" borderId="31" xfId="0" applyFont="1" applyBorder="1" applyAlignment="1">
      <alignment horizontal="center"/>
    </xf>
    <xf numFmtId="4" fontId="64" fillId="0" borderId="31" xfId="0" applyNumberFormat="1" applyFont="1" applyBorder="1"/>
    <xf numFmtId="4" fontId="64" fillId="0" borderId="31" xfId="1" applyNumberFormat="1" applyFont="1" applyBorder="1" applyAlignment="1">
      <alignment horizontal="center"/>
    </xf>
    <xf numFmtId="4" fontId="64" fillId="0" borderId="31" xfId="0" applyNumberFormat="1" applyFont="1" applyFill="1" applyBorder="1"/>
    <xf numFmtId="3" fontId="64" fillId="0" borderId="31" xfId="0" applyNumberFormat="1" applyFont="1" applyBorder="1"/>
    <xf numFmtId="0" fontId="73" fillId="0" borderId="0" xfId="0" applyFont="1"/>
    <xf numFmtId="0" fontId="73" fillId="0" borderId="38" xfId="0" applyFont="1" applyBorder="1" applyAlignment="1">
      <alignment horizontal="center"/>
    </xf>
    <xf numFmtId="0" fontId="73" fillId="0" borderId="0" xfId="0" applyFont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71" fillId="0" borderId="0" xfId="0" applyFont="1" applyFill="1" applyAlignment="1"/>
    <xf numFmtId="0" fontId="43" fillId="0" borderId="0" xfId="0" applyFont="1" applyAlignment="1"/>
    <xf numFmtId="0" fontId="71" fillId="0" borderId="0" xfId="0" applyFont="1" applyFill="1" applyAlignment="1">
      <alignment horizontal="centerContinuous"/>
    </xf>
    <xf numFmtId="0" fontId="0" fillId="0" borderId="0" xfId="0" applyAlignment="1">
      <alignment horizontal="centerContinuous"/>
    </xf>
    <xf numFmtId="0" fontId="43" fillId="0" borderId="0" xfId="15" applyFont="1" applyFill="1" applyAlignment="1"/>
    <xf numFmtId="0" fontId="43" fillId="0" borderId="0" xfId="15" applyFont="1" applyFill="1" applyAlignment="1">
      <alignment horizontal="left"/>
    </xf>
    <xf numFmtId="0" fontId="16" fillId="0" borderId="0" xfId="0" applyFont="1" applyFill="1" applyAlignment="1">
      <alignment horizontal="left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0" fontId="27" fillId="0" borderId="0" xfId="0" applyFont="1" applyFill="1" applyAlignment="1">
      <alignment shrinkToFit="1"/>
    </xf>
    <xf numFmtId="0" fontId="28" fillId="0" borderId="0" xfId="0" applyFont="1" applyFill="1" applyAlignment="1">
      <alignment horizontal="centerContinuous"/>
    </xf>
    <xf numFmtId="0" fontId="63" fillId="0" borderId="0" xfId="0" applyFont="1" applyFill="1" applyAlignment="1">
      <alignment horizontal="centerContinuous"/>
    </xf>
    <xf numFmtId="0" fontId="25" fillId="0" borderId="0" xfId="0" applyFont="1" applyFill="1" applyAlignment="1">
      <alignment horizontal="centerContinuous"/>
    </xf>
    <xf numFmtId="0" fontId="40" fillId="0" borderId="0" xfId="0" applyFont="1" applyAlignment="1">
      <alignment horizontal="center"/>
    </xf>
    <xf numFmtId="0" fontId="33" fillId="0" borderId="0" xfId="0" applyFont="1" applyFill="1" applyAlignment="1"/>
    <xf numFmtId="0" fontId="43" fillId="0" borderId="0" xfId="0" applyFont="1" applyFill="1" applyAlignment="1"/>
    <xf numFmtId="0" fontId="27" fillId="3" borderId="31" xfId="0" applyFont="1" applyFill="1" applyBorder="1" applyAlignment="1">
      <alignment horizontal="center" vertical="top" wrapText="1"/>
    </xf>
    <xf numFmtId="0" fontId="40" fillId="0" borderId="0" xfId="0" applyFont="1" applyFill="1"/>
    <xf numFmtId="0" fontId="27" fillId="0" borderId="31" xfId="0" applyFont="1" applyFill="1" applyBorder="1" applyAlignment="1">
      <alignment horizontal="center"/>
    </xf>
    <xf numFmtId="0" fontId="27" fillId="3" borderId="31" xfId="0" applyFont="1" applyFill="1" applyBorder="1" applyAlignment="1">
      <alignment horizontal="left" vertical="top" wrapText="1"/>
    </xf>
    <xf numFmtId="0" fontId="27" fillId="3" borderId="31" xfId="0" applyFont="1" applyFill="1" applyBorder="1" applyAlignment="1">
      <alignment vertical="top" wrapText="1"/>
    </xf>
    <xf numFmtId="0" fontId="105" fillId="3" borderId="31" xfId="0" applyFont="1" applyFill="1" applyBorder="1" applyAlignment="1">
      <alignment horizontal="center" vertical="top" wrapText="1"/>
    </xf>
    <xf numFmtId="0" fontId="27" fillId="3" borderId="31" xfId="0" applyFont="1" applyFill="1" applyBorder="1" applyAlignment="1">
      <alignment horizontal="center" vertical="top" shrinkToFit="1"/>
    </xf>
    <xf numFmtId="0" fontId="27" fillId="0" borderId="0" xfId="0" applyFont="1" applyFill="1" applyAlignment="1">
      <alignment wrapText="1"/>
    </xf>
    <xf numFmtId="0" fontId="27" fillId="0" borderId="31" xfId="0" applyFont="1" applyFill="1" applyBorder="1" applyAlignment="1">
      <alignment horizontal="center" vertical="top" wrapText="1"/>
    </xf>
    <xf numFmtId="0" fontId="27" fillId="0" borderId="31" xfId="0" applyFont="1" applyFill="1" applyBorder="1" applyAlignment="1">
      <alignment horizontal="left" vertical="top" wrapText="1"/>
    </xf>
    <xf numFmtId="0" fontId="27" fillId="0" borderId="31" xfId="0" applyFont="1" applyFill="1" applyBorder="1" applyAlignment="1">
      <alignment vertical="top" wrapText="1"/>
    </xf>
    <xf numFmtId="0" fontId="27" fillId="0" borderId="31" xfId="0" applyFont="1" applyFill="1" applyBorder="1" applyAlignment="1">
      <alignment horizontal="left" vertical="top" shrinkToFit="1"/>
    </xf>
    <xf numFmtId="0" fontId="43" fillId="0" borderId="0" xfId="0" applyFont="1" applyFill="1" applyAlignment="1">
      <alignment vertical="top"/>
    </xf>
    <xf numFmtId="0" fontId="27" fillId="0" borderId="0" xfId="0" applyFont="1" applyFill="1" applyAlignment="1">
      <alignment vertical="top"/>
    </xf>
    <xf numFmtId="0" fontId="118" fillId="0" borderId="0" xfId="30" applyFont="1"/>
    <xf numFmtId="0" fontId="28" fillId="0" borderId="0" xfId="30" applyFont="1"/>
    <xf numFmtId="0" fontId="28" fillId="0" borderId="66" xfId="30" applyFont="1" applyBorder="1" applyAlignment="1"/>
    <xf numFmtId="0" fontId="28" fillId="0" borderId="15" xfId="30" applyFont="1" applyBorder="1" applyAlignment="1"/>
    <xf numFmtId="0" fontId="28" fillId="0" borderId="67" xfId="30" applyFont="1" applyBorder="1" applyAlignment="1"/>
    <xf numFmtId="0" fontId="28" fillId="0" borderId="20" xfId="30" applyFont="1" applyBorder="1" applyAlignment="1"/>
    <xf numFmtId="0" fontId="28" fillId="0" borderId="29" xfId="30" applyFont="1" applyBorder="1" applyAlignment="1"/>
    <xf numFmtId="0" fontId="28" fillId="0" borderId="30" xfId="30" applyFont="1" applyBorder="1" applyAlignment="1"/>
    <xf numFmtId="0" fontId="28" fillId="0" borderId="68" xfId="30" applyFont="1" applyBorder="1" applyAlignment="1"/>
    <xf numFmtId="0" fontId="63" fillId="9" borderId="0" xfId="0" applyFont="1" applyFill="1"/>
    <xf numFmtId="0" fontId="28" fillId="0" borderId="40" xfId="0" applyFont="1" applyBorder="1" applyAlignment="1">
      <alignment horizontal="centerContinuous" readingOrder="1"/>
    </xf>
    <xf numFmtId="0" fontId="28" fillId="0" borderId="37" xfId="0" applyFont="1" applyBorder="1" applyAlignment="1">
      <alignment horizontal="centerContinuous" readingOrder="1"/>
    </xf>
    <xf numFmtId="0" fontId="28" fillId="0" borderId="0" xfId="0" applyFont="1" applyAlignment="1">
      <alignment horizontal="centerContinuous" readingOrder="1"/>
    </xf>
    <xf numFmtId="0" fontId="28" fillId="0" borderId="40" xfId="0" applyFont="1" applyBorder="1" applyAlignment="1">
      <alignment horizontal="center"/>
    </xf>
    <xf numFmtId="0" fontId="28" fillId="7" borderId="31" xfId="0" applyFont="1" applyFill="1" applyBorder="1" applyAlignment="1">
      <alignment horizontal="center"/>
    </xf>
    <xf numFmtId="17" fontId="27" fillId="0" borderId="31" xfId="0" applyNumberFormat="1" applyFont="1" applyFill="1" applyBorder="1" applyAlignment="1">
      <alignment horizontal="center"/>
    </xf>
    <xf numFmtId="4" fontId="27" fillId="0" borderId="31" xfId="0" applyNumberFormat="1" applyFont="1" applyFill="1" applyBorder="1" applyAlignment="1">
      <alignment horizontal="center"/>
    </xf>
    <xf numFmtId="4" fontId="27" fillId="0" borderId="34" xfId="0" applyNumberFormat="1" applyFont="1" applyFill="1" applyBorder="1" applyAlignment="1">
      <alignment horizontal="centerContinuous"/>
    </xf>
    <xf numFmtId="4" fontId="27" fillId="0" borderId="33" xfId="0" applyNumberFormat="1" applyFont="1" applyFill="1" applyBorder="1" applyAlignment="1">
      <alignment horizontal="centerContinuous"/>
    </xf>
    <xf numFmtId="4" fontId="27" fillId="0" borderId="31" xfId="1" applyNumberFormat="1" applyFont="1" applyFill="1" applyBorder="1" applyAlignment="1">
      <alignment horizontal="centerContinuous"/>
    </xf>
    <xf numFmtId="4" fontId="27" fillId="0" borderId="35" xfId="0" applyNumberFormat="1" applyFont="1" applyFill="1" applyBorder="1" applyAlignment="1">
      <alignment horizontal="centerContinuous"/>
    </xf>
    <xf numFmtId="17" fontId="27" fillId="7" borderId="31" xfId="0" applyNumberFormat="1" applyFont="1" applyFill="1" applyBorder="1" applyAlignment="1">
      <alignment horizontal="center"/>
    </xf>
    <xf numFmtId="4" fontId="28" fillId="0" borderId="31" xfId="0" applyNumberFormat="1" applyFont="1" applyFill="1" applyBorder="1" applyAlignment="1">
      <alignment horizontal="center"/>
    </xf>
    <xf numFmtId="0" fontId="33" fillId="0" borderId="0" xfId="0" applyFont="1" applyFill="1"/>
    <xf numFmtId="0" fontId="32" fillId="0" borderId="0" xfId="0" applyFont="1" applyFill="1"/>
    <xf numFmtId="0" fontId="32" fillId="0" borderId="0" xfId="0" applyFont="1" applyFill="1" applyBorder="1"/>
    <xf numFmtId="0" fontId="33" fillId="0" borderId="0" xfId="0" applyFont="1" applyFill="1" applyBorder="1" applyAlignment="1">
      <alignment horizontal="center" vertical="top"/>
    </xf>
    <xf numFmtId="0" fontId="40" fillId="6" borderId="19" xfId="0" applyFont="1" applyFill="1" applyBorder="1" applyAlignment="1">
      <alignment horizontal="centerContinuous" shrinkToFit="1"/>
    </xf>
    <xf numFmtId="0" fontId="26" fillId="6" borderId="14" xfId="0" applyFont="1" applyFill="1" applyBorder="1" applyAlignment="1">
      <alignment horizontal="centerContinuous"/>
    </xf>
    <xf numFmtId="0" fontId="27" fillId="6" borderId="15" xfId="0" applyFont="1" applyFill="1" applyBorder="1" applyAlignment="1">
      <alignment horizontal="centerContinuous"/>
    </xf>
    <xf numFmtId="0" fontId="40" fillId="6" borderId="36" xfId="0" applyFont="1" applyFill="1" applyBorder="1" applyAlignment="1">
      <alignment horizontal="center" shrinkToFit="1"/>
    </xf>
    <xf numFmtId="0" fontId="28" fillId="0" borderId="0" xfId="0" quotePrefix="1" applyFont="1"/>
    <xf numFmtId="0" fontId="26" fillId="0" borderId="0" xfId="0" applyFont="1" applyAlignment="1">
      <alignment horizontal="center"/>
    </xf>
    <xf numFmtId="0" fontId="26" fillId="6" borderId="16" xfId="0" applyFont="1" applyFill="1" applyBorder="1" applyAlignment="1">
      <alignment horizontal="centerContinuous"/>
    </xf>
    <xf numFmtId="0" fontId="26" fillId="6" borderId="0" xfId="0" applyFont="1" applyFill="1" applyBorder="1" applyAlignment="1">
      <alignment horizontal="centerContinuous"/>
    </xf>
    <xf numFmtId="0" fontId="26" fillId="6" borderId="2" xfId="0" applyFont="1" applyFill="1" applyBorder="1" applyAlignment="1">
      <alignment horizontal="centerContinuous"/>
    </xf>
    <xf numFmtId="0" fontId="26" fillId="6" borderId="43" xfId="0" applyFont="1" applyFill="1" applyBorder="1" applyAlignment="1">
      <alignment horizontal="center"/>
    </xf>
    <xf numFmtId="0" fontId="27" fillId="0" borderId="0" xfId="0" quotePrefix="1" applyFont="1"/>
    <xf numFmtId="0" fontId="26" fillId="0" borderId="0" xfId="0" applyFont="1" applyBorder="1" applyAlignment="1">
      <alignment horizontal="center"/>
    </xf>
    <xf numFmtId="4" fontId="26" fillId="0" borderId="0" xfId="0" applyNumberFormat="1" applyFont="1" applyBorder="1" applyAlignment="1">
      <alignment horizontal="center"/>
    </xf>
    <xf numFmtId="0" fontId="40" fillId="6" borderId="16" xfId="0" applyFont="1" applyFill="1" applyBorder="1" applyAlignment="1">
      <alignment horizontal="center" shrinkToFit="1"/>
    </xf>
    <xf numFmtId="2" fontId="26" fillId="6" borderId="0" xfId="0" applyNumberFormat="1" applyFont="1" applyFill="1" applyBorder="1" applyAlignment="1">
      <alignment horizontal="center"/>
    </xf>
    <xf numFmtId="0" fontId="26" fillId="6" borderId="2" xfId="0" applyFont="1" applyFill="1" applyBorder="1"/>
    <xf numFmtId="0" fontId="40" fillId="6" borderId="43" xfId="0" applyFont="1" applyFill="1" applyBorder="1" applyAlignment="1">
      <alignment horizontal="center" shrinkToFit="1"/>
    </xf>
    <xf numFmtId="0" fontId="26" fillId="0" borderId="31" xfId="0" applyFont="1" applyBorder="1" applyAlignment="1">
      <alignment horizontal="center"/>
    </xf>
    <xf numFmtId="3" fontId="26" fillId="0" borderId="31" xfId="0" applyNumberFormat="1" applyFont="1" applyBorder="1" applyAlignment="1">
      <alignment horizontal="center"/>
    </xf>
    <xf numFmtId="3" fontId="26" fillId="0" borderId="16" xfId="0" applyNumberFormat="1" applyFont="1" applyBorder="1" applyAlignment="1">
      <alignment horizontal="center"/>
    </xf>
    <xf numFmtId="0" fontId="40" fillId="6" borderId="32" xfId="0" applyFont="1" applyFill="1" applyBorder="1" applyAlignment="1">
      <alignment horizontal="center" shrinkToFit="1"/>
    </xf>
    <xf numFmtId="0" fontId="26" fillId="8" borderId="31" xfId="0" applyFont="1" applyFill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27" fillId="0" borderId="16" xfId="0" applyFont="1" applyBorder="1" applyAlignment="1">
      <alignment horizontal="center"/>
    </xf>
    <xf numFmtId="0" fontId="40" fillId="6" borderId="17" xfId="0" applyFont="1" applyFill="1" applyBorder="1" applyAlignment="1">
      <alignment horizontal="center" shrinkToFit="1"/>
    </xf>
    <xf numFmtId="0" fontId="26" fillId="6" borderId="18" xfId="0" applyFont="1" applyFill="1" applyBorder="1" applyAlignment="1">
      <alignment horizontal="center"/>
    </xf>
    <xf numFmtId="0" fontId="26" fillId="6" borderId="20" xfId="0" applyFont="1" applyFill="1" applyBorder="1"/>
    <xf numFmtId="0" fontId="40" fillId="0" borderId="0" xfId="0" applyFont="1" applyFill="1" applyBorder="1" applyAlignment="1">
      <alignment horizontal="center" shrinkToFit="1"/>
    </xf>
    <xf numFmtId="0" fontId="26" fillId="0" borderId="0" xfId="0" applyFont="1" applyFill="1" applyBorder="1" applyAlignment="1">
      <alignment horizontal="center"/>
    </xf>
    <xf numFmtId="0" fontId="26" fillId="0" borderId="0" xfId="0" applyFont="1" applyFill="1" applyBorder="1"/>
    <xf numFmtId="0" fontId="27" fillId="0" borderId="31" xfId="0" applyFont="1" applyBorder="1" applyAlignment="1">
      <alignment horizontal="center" vertical="top" wrapText="1"/>
    </xf>
    <xf numFmtId="4" fontId="27" fillId="0" borderId="34" xfId="0" applyNumberFormat="1" applyFont="1" applyBorder="1" applyAlignment="1">
      <alignment shrinkToFit="1"/>
    </xf>
    <xf numFmtId="4" fontId="27" fillId="0" borderId="31" xfId="0" applyNumberFormat="1" applyFont="1" applyBorder="1" applyAlignment="1">
      <alignment horizontal="center" shrinkToFit="1"/>
    </xf>
    <xf numFmtId="4" fontId="27" fillId="0" borderId="32" xfId="0" applyNumberFormat="1" applyFont="1" applyBorder="1" applyAlignment="1">
      <alignment shrinkToFit="1"/>
    </xf>
    <xf numFmtId="4" fontId="26" fillId="8" borderId="31" xfId="0" applyNumberFormat="1" applyFont="1" applyFill="1" applyBorder="1" applyAlignment="1">
      <alignment horizontal="center"/>
    </xf>
    <xf numFmtId="4" fontId="27" fillId="0" borderId="31" xfId="0" applyNumberFormat="1" applyFont="1" applyBorder="1" applyAlignment="1">
      <alignment shrinkToFit="1"/>
    </xf>
    <xf numFmtId="4" fontId="27" fillId="0" borderId="0" xfId="0" applyNumberFormat="1" applyFont="1" applyBorder="1" applyAlignment="1">
      <alignment shrinkToFit="1"/>
    </xf>
    <xf numFmtId="2" fontId="26" fillId="8" borderId="31" xfId="0" applyNumberFormat="1" applyFont="1" applyFill="1" applyBorder="1" applyAlignment="1">
      <alignment horizontal="center"/>
    </xf>
    <xf numFmtId="0" fontId="26" fillId="0" borderId="34" xfId="0" applyFont="1" applyBorder="1" applyAlignment="1">
      <alignment horizontal="centerContinuous"/>
    </xf>
    <xf numFmtId="0" fontId="27" fillId="0" borderId="35" xfId="0" applyFont="1" applyBorder="1" applyAlignment="1">
      <alignment horizontal="centerContinuous"/>
    </xf>
    <xf numFmtId="0" fontId="27" fillId="0" borderId="33" xfId="0" applyFont="1" applyBorder="1" applyAlignment="1">
      <alignment horizontal="centerContinuous"/>
    </xf>
    <xf numFmtId="0" fontId="27" fillId="0" borderId="35" xfId="0" applyFont="1" applyBorder="1"/>
    <xf numFmtId="0" fontId="27" fillId="0" borderId="33" xfId="0" applyFont="1" applyBorder="1"/>
    <xf numFmtId="0" fontId="40" fillId="0" borderId="34" xfId="0" applyFont="1" applyBorder="1" applyAlignment="1">
      <alignment horizontal="left"/>
    </xf>
    <xf numFmtId="4" fontId="26" fillId="0" borderId="31" xfId="0" applyNumberFormat="1" applyFont="1" applyBorder="1"/>
    <xf numFmtId="4" fontId="27" fillId="0" borderId="0" xfId="0" applyNumberFormat="1" applyFont="1"/>
    <xf numFmtId="0" fontId="26" fillId="0" borderId="34" xfId="0" applyFont="1" applyBorder="1"/>
    <xf numFmtId="0" fontId="26" fillId="0" borderId="35" xfId="0" applyFont="1" applyBorder="1"/>
    <xf numFmtId="0" fontId="26" fillId="0" borderId="33" xfId="0" applyFont="1" applyBorder="1"/>
    <xf numFmtId="4" fontId="26" fillId="0" borderId="31" xfId="0" applyNumberFormat="1" applyFont="1" applyBorder="1" applyAlignment="1">
      <alignment horizontal="center"/>
    </xf>
    <xf numFmtId="3" fontId="26" fillId="0" borderId="0" xfId="0" applyNumberFormat="1" applyFont="1" applyBorder="1" applyAlignment="1">
      <alignment horizontal="center"/>
    </xf>
    <xf numFmtId="0" fontId="108" fillId="0" borderId="0" xfId="8" applyFont="1" applyAlignment="1">
      <alignment horizontal="center"/>
    </xf>
    <xf numFmtId="0" fontId="27" fillId="2" borderId="36" xfId="0" applyFont="1" applyFill="1" applyBorder="1" applyAlignment="1">
      <alignment horizontal="center"/>
    </xf>
    <xf numFmtId="0" fontId="27" fillId="0" borderId="36" xfId="0" applyFont="1" applyBorder="1"/>
    <xf numFmtId="0" fontId="27" fillId="0" borderId="31" xfId="0" applyFont="1" applyBorder="1"/>
    <xf numFmtId="0" fontId="109" fillId="3" borderId="31" xfId="28" applyFont="1" applyFill="1" applyBorder="1" applyAlignment="1">
      <alignment horizontal="center"/>
    </xf>
    <xf numFmtId="0" fontId="110" fillId="3" borderId="31" xfId="28" applyFont="1" applyFill="1" applyBorder="1"/>
    <xf numFmtId="0" fontId="110" fillId="3" borderId="33" xfId="28" applyFont="1" applyFill="1" applyBorder="1"/>
    <xf numFmtId="0" fontId="27" fillId="0" borderId="43" xfId="0" applyFont="1" applyBorder="1"/>
    <xf numFmtId="0" fontId="27" fillId="0" borderId="32" xfId="0" applyFont="1" applyBorder="1"/>
    <xf numFmtId="0" fontId="27" fillId="0" borderId="43" xfId="0" applyFont="1" applyBorder="1" applyAlignment="1">
      <alignment horizontal="right"/>
    </xf>
    <xf numFmtId="0" fontId="27" fillId="0" borderId="36" xfId="0" applyFont="1" applyBorder="1" applyAlignment="1">
      <alignment horizontal="left"/>
    </xf>
    <xf numFmtId="0" fontId="109" fillId="3" borderId="32" xfId="28" applyFont="1" applyFill="1" applyBorder="1" applyAlignment="1">
      <alignment horizontal="center"/>
    </xf>
    <xf numFmtId="0" fontId="110" fillId="3" borderId="32" xfId="28" applyFont="1" applyFill="1" applyBorder="1"/>
    <xf numFmtId="0" fontId="27" fillId="3" borderId="31" xfId="28" applyFont="1" applyFill="1" applyBorder="1" applyAlignment="1">
      <alignment horizontal="left" vertical="top" wrapText="1"/>
    </xf>
    <xf numFmtId="0" fontId="27" fillId="3" borderId="31" xfId="28" applyFont="1" applyFill="1" applyBorder="1" applyAlignment="1">
      <alignment horizontal="center" vertical="top" wrapText="1"/>
    </xf>
    <xf numFmtId="0" fontId="27" fillId="3" borderId="32" xfId="28" applyFont="1" applyFill="1" applyBorder="1" applyAlignment="1">
      <alignment horizontal="left" vertical="top" wrapText="1"/>
    </xf>
    <xf numFmtId="0" fontId="27" fillId="3" borderId="36" xfId="28" applyFont="1" applyFill="1" applyBorder="1" applyAlignment="1">
      <alignment horizontal="left" vertical="top" wrapText="1"/>
    </xf>
    <xf numFmtId="193" fontId="27" fillId="0" borderId="32" xfId="0" applyNumberFormat="1" applyFont="1" applyFill="1" applyBorder="1" applyAlignment="1">
      <alignment horizontal="center"/>
    </xf>
    <xf numFmtId="193" fontId="27" fillId="0" borderId="31" xfId="0" applyNumberFormat="1" applyFont="1" applyFill="1" applyBorder="1" applyAlignment="1">
      <alignment horizontal="center"/>
    </xf>
    <xf numFmtId="193" fontId="27" fillId="0" borderId="32" xfId="0" applyNumberFormat="1" applyFont="1" applyFill="1" applyBorder="1" applyAlignment="1"/>
    <xf numFmtId="193" fontId="27" fillId="0" borderId="31" xfId="21" applyNumberFormat="1" applyFont="1" applyFill="1" applyBorder="1" applyAlignment="1">
      <alignment horizontal="center"/>
    </xf>
    <xf numFmtId="0" fontId="40" fillId="0" borderId="0" xfId="0" applyFont="1"/>
    <xf numFmtId="0" fontId="28" fillId="0" borderId="0" xfId="0" applyFont="1" applyAlignment="1">
      <alignment horizontal="centerContinuous"/>
    </xf>
    <xf numFmtId="0" fontId="28" fillId="0" borderId="31" xfId="0" applyFont="1" applyBorder="1" applyAlignment="1">
      <alignment horizontal="left"/>
    </xf>
    <xf numFmtId="0" fontId="28" fillId="0" borderId="34" xfId="0" applyFont="1" applyBorder="1" applyAlignment="1">
      <alignment shrinkToFit="1"/>
    </xf>
    <xf numFmtId="4" fontId="28" fillId="0" borderId="35" xfId="0" applyNumberFormat="1" applyFont="1" applyBorder="1" applyAlignment="1">
      <alignment horizontal="center"/>
    </xf>
    <xf numFmtId="3" fontId="27" fillId="0" borderId="33" xfId="0" applyNumberFormat="1" applyFont="1" applyBorder="1" applyAlignment="1" applyProtection="1">
      <alignment horizontal="center" vertical="top"/>
      <protection locked="0"/>
    </xf>
    <xf numFmtId="0" fontId="28" fillId="0" borderId="0" xfId="0" applyFont="1" applyAlignment="1" applyProtection="1">
      <protection locked="0"/>
    </xf>
    <xf numFmtId="0" fontId="28" fillId="0" borderId="31" xfId="0" applyFont="1" applyBorder="1" applyAlignment="1">
      <alignment horizontal="center"/>
    </xf>
    <xf numFmtId="0" fontId="28" fillId="0" borderId="31" xfId="0" applyFont="1" applyBorder="1" applyAlignment="1">
      <alignment shrinkToFit="1"/>
    </xf>
    <xf numFmtId="4" fontId="28" fillId="0" borderId="31" xfId="0" applyNumberFormat="1" applyFont="1" applyBorder="1" applyAlignment="1">
      <alignment horizontal="center" shrinkToFit="1"/>
    </xf>
    <xf numFmtId="43" fontId="28" fillId="0" borderId="31" xfId="0" applyNumberFormat="1" applyFont="1" applyBorder="1" applyAlignment="1">
      <alignment horizontal="left" shrinkToFit="1"/>
    </xf>
    <xf numFmtId="4" fontId="28" fillId="0" borderId="31" xfId="0" applyNumberFormat="1" applyFont="1" applyFill="1" applyBorder="1" applyAlignment="1">
      <alignment horizontal="center" shrinkToFit="1"/>
    </xf>
    <xf numFmtId="43" fontId="28" fillId="0" borderId="31" xfId="0" applyNumberFormat="1" applyFont="1" applyFill="1" applyBorder="1" applyAlignment="1">
      <alignment horizontal="left" shrinkToFit="1"/>
    </xf>
    <xf numFmtId="0" fontId="28" fillId="0" borderId="31" xfId="0" applyFont="1" applyFill="1" applyBorder="1" applyAlignment="1">
      <alignment shrinkToFit="1"/>
    </xf>
    <xf numFmtId="0" fontId="28" fillId="0" borderId="31" xfId="0" applyFont="1" applyFill="1" applyBorder="1" applyAlignment="1">
      <alignment horizontal="center"/>
    </xf>
    <xf numFmtId="4" fontId="28" fillId="0" borderId="31" xfId="0" applyNumberFormat="1" applyFont="1" applyBorder="1" applyAlignment="1">
      <alignment horizontal="center"/>
    </xf>
    <xf numFmtId="0" fontId="28" fillId="0" borderId="0" xfId="17" applyFont="1" applyFill="1" applyAlignment="1">
      <alignment horizontal="justify"/>
    </xf>
    <xf numFmtId="0" fontId="28" fillId="0" borderId="0" xfId="17" applyFont="1" applyFill="1" applyAlignment="1">
      <alignment horizontal="left"/>
    </xf>
    <xf numFmtId="0" fontId="28" fillId="0" borderId="0" xfId="17" applyFont="1" applyFill="1" applyAlignment="1">
      <alignment horizontal="center"/>
    </xf>
    <xf numFmtId="0" fontId="28" fillId="0" borderId="0" xfId="17" applyFont="1" applyFill="1" applyAlignment="1"/>
    <xf numFmtId="0" fontId="40" fillId="0" borderId="0" xfId="17" applyFont="1" applyFill="1" applyAlignment="1">
      <alignment vertical="center"/>
    </xf>
    <xf numFmtId="0" fontId="106" fillId="0" borderId="0" xfId="0" applyFont="1"/>
    <xf numFmtId="0" fontId="43" fillId="0" borderId="0" xfId="0" applyFont="1" applyFill="1"/>
    <xf numFmtId="0" fontId="106" fillId="0" borderId="0" xfId="0" applyFont="1" applyAlignment="1">
      <alignment horizontal="centerContinuous"/>
    </xf>
    <xf numFmtId="0" fontId="44" fillId="0" borderId="0" xfId="0" applyFont="1" applyFill="1" applyAlignment="1">
      <alignment horizontal="centerContinuous"/>
    </xf>
    <xf numFmtId="0" fontId="27" fillId="10" borderId="31" xfId="0" applyFont="1" applyFill="1" applyBorder="1" applyAlignment="1">
      <alignment horizontal="centerContinuous" vertical="center"/>
    </xf>
    <xf numFmtId="0" fontId="27" fillId="10" borderId="31" xfId="0" applyFont="1" applyFill="1" applyBorder="1" applyAlignment="1">
      <alignment horizontal="centerContinuous"/>
    </xf>
    <xf numFmtId="0" fontId="33" fillId="10" borderId="27" xfId="18" applyNumberFormat="1" applyFont="1" applyFill="1" applyBorder="1" applyAlignment="1">
      <alignment horizontal="center" vertical="center" wrapText="1"/>
    </xf>
    <xf numFmtId="0" fontId="28" fillId="10" borderId="0" xfId="0" applyFont="1" applyFill="1" applyBorder="1"/>
    <xf numFmtId="0" fontId="33" fillId="10" borderId="0" xfId="18" applyNumberFormat="1" applyFont="1" applyFill="1" applyBorder="1" applyAlignment="1">
      <alignment horizontal="center" vertical="center" wrapText="1"/>
    </xf>
    <xf numFmtId="4" fontId="120" fillId="11" borderId="31" xfId="0" applyNumberFormat="1" applyFont="1" applyFill="1" applyBorder="1" applyAlignment="1">
      <alignment horizontal="center"/>
    </xf>
    <xf numFmtId="0" fontId="121" fillId="11" borderId="31" xfId="0" applyFont="1" applyFill="1" applyBorder="1" applyAlignment="1">
      <alignment horizontal="center"/>
    </xf>
    <xf numFmtId="0" fontId="122" fillId="0" borderId="31" xfId="0" applyFont="1" applyBorder="1" applyAlignment="1">
      <alignment horizontal="center" vertical="top" wrapText="1"/>
    </xf>
    <xf numFmtId="4" fontId="122" fillId="0" borderId="31" xfId="0" applyNumberFormat="1" applyFont="1" applyBorder="1" applyAlignment="1">
      <alignment horizontal="center" vertical="top" wrapText="1"/>
    </xf>
    <xf numFmtId="3" fontId="122" fillId="0" borderId="31" xfId="0" applyNumberFormat="1" applyFont="1" applyBorder="1" applyAlignment="1">
      <alignment horizontal="center" vertical="top" wrapText="1"/>
    </xf>
    <xf numFmtId="3" fontId="122" fillId="0" borderId="31" xfId="0" applyNumberFormat="1" applyFont="1" applyBorder="1" applyAlignment="1">
      <alignment horizontal="center" shrinkToFit="1"/>
    </xf>
    <xf numFmtId="3" fontId="122" fillId="0" borderId="31" xfId="0" quotePrefix="1" applyNumberFormat="1" applyFont="1" applyBorder="1" applyAlignment="1">
      <alignment horizontal="center" vertical="top" wrapText="1"/>
    </xf>
    <xf numFmtId="0" fontId="122" fillId="0" borderId="31" xfId="0" applyFont="1" applyBorder="1" applyAlignment="1">
      <alignment horizontal="center" shrinkToFit="1"/>
    </xf>
    <xf numFmtId="0" fontId="28" fillId="0" borderId="27" xfId="20" applyFont="1" applyFill="1" applyBorder="1" applyAlignment="1">
      <alignment horizontal="centerContinuous" vertical="center"/>
    </xf>
    <xf numFmtId="0" fontId="33" fillId="0" borderId="31" xfId="0" applyFont="1" applyFill="1" applyBorder="1" applyAlignment="1">
      <alignment horizontal="center" vertical="center" wrapText="1"/>
    </xf>
    <xf numFmtId="1" fontId="70" fillId="0" borderId="69" xfId="0" quotePrefix="1" applyNumberFormat="1" applyFont="1" applyBorder="1" applyAlignment="1">
      <alignment horizontal="center" vertical="top" wrapText="1"/>
    </xf>
    <xf numFmtId="1" fontId="70" fillId="0" borderId="70" xfId="0" applyNumberFormat="1" applyFont="1" applyBorder="1" applyAlignment="1">
      <alignment horizontal="center" vertical="top" wrapText="1"/>
    </xf>
    <xf numFmtId="1" fontId="29" fillId="0" borderId="31" xfId="0" applyNumberFormat="1" applyFont="1" applyFill="1" applyBorder="1" applyAlignment="1">
      <alignment horizontal="center" vertical="top" wrapText="1"/>
    </xf>
    <xf numFmtId="0" fontId="27" fillId="3" borderId="36" xfId="0" applyFont="1" applyFill="1" applyBorder="1" applyAlignment="1">
      <alignment horizontal="center" vertical="top" wrapText="1"/>
    </xf>
    <xf numFmtId="0" fontId="27" fillId="3" borderId="36" xfId="0" applyFont="1" applyFill="1" applyBorder="1" applyAlignment="1">
      <alignment horizontal="left" vertical="top" wrapText="1"/>
    </xf>
    <xf numFmtId="0" fontId="27" fillId="3" borderId="36" xfId="0" applyFont="1" applyFill="1" applyBorder="1" applyAlignment="1">
      <alignment vertical="top" wrapText="1"/>
    </xf>
    <xf numFmtId="0" fontId="105" fillId="3" borderId="36" xfId="0" applyFont="1" applyFill="1" applyBorder="1" applyAlignment="1">
      <alignment horizontal="center" vertical="top" wrapText="1"/>
    </xf>
    <xf numFmtId="0" fontId="27" fillId="3" borderId="36" xfId="0" applyFont="1" applyFill="1" applyBorder="1" applyAlignment="1">
      <alignment horizontal="center" vertical="top" shrinkToFit="1"/>
    </xf>
    <xf numFmtId="3" fontId="27" fillId="0" borderId="0" xfId="0" applyNumberFormat="1" applyFont="1"/>
    <xf numFmtId="0" fontId="114" fillId="0" borderId="0" xfId="0" applyFont="1"/>
    <xf numFmtId="0" fontId="69" fillId="0" borderId="0" xfId="0" applyFont="1" applyAlignment="1"/>
    <xf numFmtId="0" fontId="68" fillId="0" borderId="0" xfId="0" applyFont="1" applyAlignment="1"/>
    <xf numFmtId="0" fontId="68" fillId="0" borderId="0" xfId="0" applyFont="1" applyBorder="1" applyAlignment="1">
      <alignment horizontal="right"/>
    </xf>
    <xf numFmtId="0" fontId="29" fillId="0" borderId="0" xfId="0" applyFont="1" applyAlignment="1">
      <alignment horizontal="left"/>
    </xf>
    <xf numFmtId="0" fontId="59" fillId="3" borderId="15" xfId="28" applyFont="1" applyFill="1" applyBorder="1" applyAlignment="1">
      <alignment horizontal="center"/>
    </xf>
    <xf numFmtId="0" fontId="27" fillId="0" borderId="36" xfId="0" applyFont="1" applyBorder="1" applyAlignment="1">
      <alignment horizontal="center"/>
    </xf>
    <xf numFmtId="0" fontId="22" fillId="0" borderId="36" xfId="0" applyFont="1" applyBorder="1" applyAlignment="1">
      <alignment shrinkToFit="1"/>
    </xf>
    <xf numFmtId="0" fontId="22" fillId="0" borderId="32" xfId="0" applyFont="1" applyBorder="1" applyAlignment="1">
      <alignment shrinkToFit="1"/>
    </xf>
    <xf numFmtId="0" fontId="22" fillId="0" borderId="43" xfId="0" applyFont="1" applyBorder="1" applyAlignment="1">
      <alignment shrinkToFit="1"/>
    </xf>
    <xf numFmtId="0" fontId="106" fillId="0" borderId="0" xfId="0" applyFont="1" applyBorder="1"/>
    <xf numFmtId="0" fontId="53" fillId="0" borderId="0" xfId="0" applyFont="1" applyBorder="1" applyAlignment="1">
      <alignment horizontal="center" vertical="center"/>
    </xf>
    <xf numFmtId="0" fontId="0" fillId="0" borderId="0" xfId="0" applyBorder="1"/>
    <xf numFmtId="0" fontId="59" fillId="3" borderId="20" xfId="28" applyFont="1" applyFill="1" applyBorder="1" applyAlignment="1">
      <alignment shrinkToFit="1"/>
    </xf>
    <xf numFmtId="0" fontId="59" fillId="3" borderId="2" xfId="28" applyFont="1" applyFill="1" applyBorder="1" applyAlignment="1">
      <alignment shrinkToFit="1"/>
    </xf>
    <xf numFmtId="0" fontId="110" fillId="3" borderId="33" xfId="28" applyFont="1" applyFill="1" applyBorder="1" applyAlignment="1">
      <alignment wrapText="1"/>
    </xf>
    <xf numFmtId="0" fontId="27" fillId="0" borderId="31" xfId="0" applyFont="1" applyBorder="1" applyAlignment="1">
      <alignment vertical="top"/>
    </xf>
    <xf numFmtId="0" fontId="29" fillId="0" borderId="0" xfId="0" applyFont="1" applyFill="1" applyBorder="1" applyAlignment="1">
      <alignment horizontal="left"/>
    </xf>
    <xf numFmtId="0" fontId="7" fillId="0" borderId="41" xfId="4" applyBorder="1" applyAlignment="1" applyProtection="1">
      <alignment horizontal="centerContinuous"/>
    </xf>
    <xf numFmtId="0" fontId="124" fillId="0" borderId="0" xfId="0" applyFont="1" applyAlignment="1">
      <alignment horizontal="center"/>
    </xf>
    <xf numFmtId="0" fontId="125" fillId="0" borderId="0" xfId="0" applyFont="1" applyAlignment="1">
      <alignment horizontal="center"/>
    </xf>
    <xf numFmtId="0" fontId="125" fillId="0" borderId="0" xfId="0" applyFont="1" applyBorder="1" applyAlignment="1">
      <alignment horizontal="left"/>
    </xf>
    <xf numFmtId="0" fontId="125" fillId="0" borderId="31" xfId="0" applyFont="1" applyBorder="1" applyAlignment="1">
      <alignment horizontal="center"/>
    </xf>
    <xf numFmtId="0" fontId="125" fillId="6" borderId="31" xfId="0" applyFont="1" applyFill="1" applyBorder="1" applyAlignment="1">
      <alignment horizontal="center"/>
    </xf>
    <xf numFmtId="0" fontId="126" fillId="0" borderId="0" xfId="8" applyFont="1" applyAlignment="1">
      <alignment horizontal="center"/>
    </xf>
    <xf numFmtId="2" fontId="125" fillId="0" borderId="0" xfId="0" applyNumberFormat="1" applyFont="1" applyAlignment="1">
      <alignment horizontal="center"/>
    </xf>
    <xf numFmtId="0" fontId="127" fillId="11" borderId="0" xfId="0" applyFont="1" applyFill="1"/>
    <xf numFmtId="0" fontId="127" fillId="10" borderId="31" xfId="0" applyFont="1" applyFill="1" applyBorder="1" applyAlignment="1">
      <alignment horizontal="centerContinuous" vertical="center"/>
    </xf>
    <xf numFmtId="4" fontId="127" fillId="11" borderId="31" xfId="0" applyNumberFormat="1" applyFont="1" applyFill="1" applyBorder="1" applyAlignment="1">
      <alignment horizontal="center" shrinkToFit="1"/>
    </xf>
    <xf numFmtId="0" fontId="26" fillId="0" borderId="0" xfId="0" applyFont="1" applyAlignment="1">
      <alignment horizontal="left"/>
    </xf>
    <xf numFmtId="0" fontId="108" fillId="0" borderId="0" xfId="8" applyFont="1" applyAlignment="1">
      <alignment horizontal="left"/>
    </xf>
    <xf numFmtId="0" fontId="125" fillId="0" borderId="0" xfId="0" applyFont="1" applyAlignment="1">
      <alignment horizontal="left"/>
    </xf>
    <xf numFmtId="0" fontId="59" fillId="3" borderId="49" xfId="28" applyFont="1" applyFill="1" applyBorder="1"/>
    <xf numFmtId="0" fontId="59" fillId="3" borderId="50" xfId="28" applyFont="1" applyFill="1" applyBorder="1"/>
    <xf numFmtId="0" fontId="59" fillId="3" borderId="51" xfId="28" applyFont="1" applyFill="1" applyBorder="1"/>
    <xf numFmtId="0" fontId="122" fillId="0" borderId="31" xfId="0" applyFont="1" applyFill="1" applyBorder="1" applyAlignment="1">
      <alignment horizontal="center" vertical="top" wrapText="1"/>
    </xf>
    <xf numFmtId="0" fontId="125" fillId="0" borderId="0" xfId="0" applyFont="1"/>
    <xf numFmtId="0" fontId="27" fillId="3" borderId="31" xfId="28" applyFont="1" applyFill="1" applyBorder="1" applyAlignment="1">
      <alignment horizontal="center"/>
    </xf>
    <xf numFmtId="0" fontId="61" fillId="0" borderId="0" xfId="0" applyFont="1" applyAlignment="1">
      <alignment horizontal="center" shrinkToFit="1"/>
    </xf>
    <xf numFmtId="0" fontId="75" fillId="0" borderId="0" xfId="0" applyFont="1" applyAlignment="1">
      <alignment horizontal="left" shrinkToFit="1"/>
    </xf>
    <xf numFmtId="17" fontId="96" fillId="3" borderId="31" xfId="28" quotePrefix="1" applyNumberFormat="1" applyFont="1" applyFill="1" applyBorder="1" applyAlignment="1">
      <alignment horizontal="center" vertical="top"/>
    </xf>
    <xf numFmtId="0" fontId="28" fillId="0" borderId="0" xfId="0" applyFont="1" applyFill="1" applyBorder="1" applyAlignment="1">
      <alignment horizontal="center"/>
    </xf>
    <xf numFmtId="0" fontId="59" fillId="3" borderId="31" xfId="28" applyFont="1" applyFill="1" applyBorder="1" applyAlignment="1">
      <alignment horizontal="center"/>
    </xf>
    <xf numFmtId="0" fontId="89" fillId="0" borderId="0" xfId="0" applyFont="1" applyBorder="1" applyAlignment="1">
      <alignment horizontal="center"/>
    </xf>
    <xf numFmtId="0" fontId="90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Continuous"/>
    </xf>
    <xf numFmtId="0" fontId="16" fillId="0" borderId="7" xfId="0" applyFont="1" applyBorder="1" applyAlignment="1">
      <alignment horizontal="centerContinuous"/>
    </xf>
    <xf numFmtId="0" fontId="18" fillId="0" borderId="0" xfId="0" applyFont="1" applyBorder="1" applyAlignment="1">
      <alignment horizontal="centerContinuous"/>
    </xf>
    <xf numFmtId="0" fontId="17" fillId="0" borderId="6" xfId="0" applyFont="1" applyBorder="1" applyAlignment="1">
      <alignment horizontal="centerContinuous"/>
    </xf>
    <xf numFmtId="0" fontId="18" fillId="0" borderId="6" xfId="0" applyFont="1" applyBorder="1" applyAlignment="1">
      <alignment horizontal="centerContinuous"/>
    </xf>
    <xf numFmtId="4" fontId="42" fillId="3" borderId="31" xfId="28" applyNumberFormat="1" applyFont="1" applyFill="1" applyBorder="1" applyAlignment="1">
      <alignment shrinkToFit="1"/>
    </xf>
    <xf numFmtId="43" fontId="93" fillId="3" borderId="31" xfId="28" applyNumberFormat="1" applyFont="1" applyFill="1" applyBorder="1" applyAlignment="1">
      <alignment shrinkToFit="1"/>
    </xf>
    <xf numFmtId="43" fontId="93" fillId="3" borderId="31" xfId="23" applyNumberFormat="1" applyFont="1" applyFill="1" applyBorder="1" applyAlignment="1">
      <alignment horizontal="right" shrinkToFit="1"/>
    </xf>
    <xf numFmtId="4" fontId="93" fillId="3" borderId="31" xfId="28" applyNumberFormat="1" applyFont="1" applyFill="1" applyBorder="1" applyAlignment="1">
      <alignment shrinkToFit="1"/>
    </xf>
    <xf numFmtId="4" fontId="93" fillId="3" borderId="36" xfId="28" applyNumberFormat="1" applyFont="1" applyFill="1" applyBorder="1" applyAlignment="1">
      <alignment shrinkToFit="1"/>
    </xf>
    <xf numFmtId="3" fontId="122" fillId="0" borderId="31" xfId="0" applyNumberFormat="1" applyFont="1" applyFill="1" applyBorder="1" applyAlignment="1">
      <alignment horizontal="center" shrinkToFit="1"/>
    </xf>
    <xf numFmtId="0" fontId="122" fillId="0" borderId="31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Continuous"/>
    </xf>
    <xf numFmtId="0" fontId="21" fillId="0" borderId="0" xfId="0" applyFont="1" applyFill="1" applyBorder="1" applyAlignment="1">
      <alignment horizontal="left"/>
    </xf>
    <xf numFmtId="0" fontId="38" fillId="0" borderId="0" xfId="0" applyFont="1" applyFill="1" applyBorder="1" applyAlignment="1">
      <alignment vertical="center"/>
    </xf>
    <xf numFmtId="0" fontId="128" fillId="0" borderId="0" xfId="0" applyFont="1" applyFill="1" applyBorder="1" applyAlignment="1">
      <alignment horizontal="centerContinuous"/>
    </xf>
    <xf numFmtId="16" fontId="128" fillId="0" borderId="0" xfId="0" quotePrefix="1" applyNumberFormat="1" applyFont="1" applyFill="1" applyBorder="1" applyAlignment="1">
      <alignment horizontal="centerContinuous"/>
    </xf>
    <xf numFmtId="0" fontId="27" fillId="0" borderId="0" xfId="0" applyFont="1" applyFill="1" applyAlignment="1">
      <alignment horizontal="centerContinuous"/>
    </xf>
    <xf numFmtId="0" fontId="27" fillId="0" borderId="0" xfId="0" applyFont="1" applyFill="1" applyBorder="1" applyAlignment="1">
      <alignment horizontal="center" vertical="top" wrapText="1"/>
    </xf>
    <xf numFmtId="0" fontId="27" fillId="0" borderId="0" xfId="0" applyFont="1" applyFill="1" applyBorder="1" applyAlignment="1">
      <alignment horizontal="left" vertical="top" wrapText="1"/>
    </xf>
    <xf numFmtId="0" fontId="27" fillId="0" borderId="0" xfId="0" applyFont="1" applyFill="1" applyBorder="1" applyAlignment="1">
      <alignment vertical="top" wrapText="1"/>
    </xf>
    <xf numFmtId="0" fontId="27" fillId="0" borderId="0" xfId="0" applyFont="1" applyFill="1" applyBorder="1" applyAlignment="1">
      <alignment horizontal="left" vertical="top" shrinkToFit="1"/>
    </xf>
    <xf numFmtId="0" fontId="40" fillId="0" borderId="0" xfId="14" applyFont="1" applyFill="1" applyAlignment="1">
      <alignment horizontal="centerContinuous"/>
    </xf>
    <xf numFmtId="0" fontId="119" fillId="0" borderId="0" xfId="0" applyFont="1"/>
    <xf numFmtId="0" fontId="121" fillId="0" borderId="0" xfId="0" applyFont="1"/>
    <xf numFmtId="0" fontId="121" fillId="0" borderId="0" xfId="0" applyFont="1" applyAlignment="1">
      <alignment horizontal="left"/>
    </xf>
    <xf numFmtId="0" fontId="121" fillId="0" borderId="0" xfId="0" applyFont="1" applyBorder="1"/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 applyFill="1" applyBorder="1"/>
    <xf numFmtId="0" fontId="133" fillId="0" borderId="0" xfId="0" applyFont="1" applyFill="1"/>
    <xf numFmtId="0" fontId="121" fillId="0" borderId="26" xfId="0" applyFont="1" applyFill="1" applyBorder="1"/>
    <xf numFmtId="0" fontId="121" fillId="0" borderId="27" xfId="0" applyFont="1" applyFill="1" applyBorder="1"/>
    <xf numFmtId="0" fontId="121" fillId="0" borderId="28" xfId="0" applyFont="1" applyFill="1" applyBorder="1"/>
    <xf numFmtId="0" fontId="121" fillId="0" borderId="29" xfId="0" applyFont="1" applyFill="1" applyBorder="1"/>
    <xf numFmtId="0" fontId="121" fillId="0" borderId="11" xfId="0" applyFont="1" applyFill="1" applyBorder="1"/>
    <xf numFmtId="0" fontId="121" fillId="0" borderId="30" xfId="0" applyFont="1" applyFill="1" applyBorder="1"/>
    <xf numFmtId="0" fontId="121" fillId="0" borderId="12" xfId="0" applyFont="1" applyFill="1" applyBorder="1"/>
    <xf numFmtId="0" fontId="121" fillId="0" borderId="13" xfId="0" applyFont="1" applyFill="1" applyBorder="1"/>
    <xf numFmtId="0" fontId="121" fillId="0" borderId="0" xfId="0" applyFont="1" applyFill="1" applyAlignment="1">
      <alignment horizontal="centerContinuous"/>
    </xf>
    <xf numFmtId="0" fontId="131" fillId="0" borderId="0" xfId="0" applyFont="1"/>
    <xf numFmtId="0" fontId="137" fillId="0" borderId="0" xfId="0" applyFont="1"/>
    <xf numFmtId="0" fontId="136" fillId="0" borderId="0" xfId="0" applyFont="1"/>
    <xf numFmtId="0" fontId="121" fillId="0" borderId="0" xfId="17" applyFont="1" applyFill="1" applyAlignment="1">
      <alignment horizontal="justify"/>
    </xf>
    <xf numFmtId="0" fontId="121" fillId="0" borderId="0" xfId="17" applyFont="1" applyFill="1" applyAlignment="1">
      <alignment horizontal="left"/>
    </xf>
    <xf numFmtId="0" fontId="121" fillId="0" borderId="0" xfId="17" applyFont="1" applyFill="1" applyAlignment="1">
      <alignment horizontal="center"/>
    </xf>
    <xf numFmtId="0" fontId="121" fillId="0" borderId="0" xfId="17" applyFont="1" applyFill="1" applyAlignment="1"/>
    <xf numFmtId="0" fontId="121" fillId="0" borderId="0" xfId="17" applyFont="1" applyFill="1"/>
    <xf numFmtId="0" fontId="131" fillId="0" borderId="0" xfId="17" applyFont="1" applyFill="1" applyAlignment="1">
      <alignment vertical="center"/>
    </xf>
    <xf numFmtId="0" fontId="68" fillId="0" borderId="0" xfId="0" applyFont="1" applyBorder="1" applyAlignment="1"/>
    <xf numFmtId="0" fontId="29" fillId="0" borderId="0" xfId="0" applyFont="1" applyBorder="1" applyAlignment="1"/>
    <xf numFmtId="0" fontId="69" fillId="0" borderId="0" xfId="0" applyFont="1" applyBorder="1" applyAlignment="1"/>
    <xf numFmtId="0" fontId="29" fillId="0" borderId="0" xfId="0" applyFont="1" applyBorder="1" applyAlignment="1">
      <alignment horizontal="left"/>
    </xf>
    <xf numFmtId="0" fontId="118" fillId="0" borderId="0" xfId="0" applyFont="1"/>
    <xf numFmtId="0" fontId="118" fillId="6" borderId="0" xfId="0" applyFont="1" applyFill="1"/>
    <xf numFmtId="0" fontId="118" fillId="0" borderId="0" xfId="0" applyFont="1" applyAlignment="1">
      <alignment horizontal="centerContinuous"/>
    </xf>
    <xf numFmtId="0" fontId="118" fillId="6" borderId="0" xfId="0" applyFont="1" applyFill="1" applyAlignment="1">
      <alignment horizontal="centerContinuous"/>
    </xf>
    <xf numFmtId="0" fontId="118" fillId="0" borderId="35" xfId="0" applyFont="1" applyBorder="1" applyAlignment="1">
      <alignment horizontal="center"/>
    </xf>
    <xf numFmtId="0" fontId="118" fillId="6" borderId="35" xfId="0" applyFont="1" applyFill="1" applyBorder="1" applyAlignment="1">
      <alignment horizontal="center"/>
    </xf>
    <xf numFmtId="0" fontId="118" fillId="0" borderId="35" xfId="0" applyFont="1" applyBorder="1" applyAlignment="1">
      <alignment horizontal="center" shrinkToFit="1"/>
    </xf>
    <xf numFmtId="0" fontId="118" fillId="0" borderId="31" xfId="0" applyFont="1" applyBorder="1" applyAlignment="1">
      <alignment horizontal="center"/>
    </xf>
    <xf numFmtId="0" fontId="118" fillId="6" borderId="31" xfId="0" applyFont="1" applyFill="1" applyBorder="1" applyAlignment="1">
      <alignment horizontal="center"/>
    </xf>
    <xf numFmtId="0" fontId="118" fillId="0" borderId="31" xfId="0" applyFont="1" applyBorder="1" applyAlignment="1">
      <alignment horizontal="center" shrinkToFit="1"/>
    </xf>
    <xf numFmtId="0" fontId="118" fillId="0" borderId="31" xfId="0" applyFont="1" applyFill="1" applyBorder="1" applyAlignment="1">
      <alignment horizontal="center"/>
    </xf>
    <xf numFmtId="0" fontId="118" fillId="0" borderId="31" xfId="0" applyFont="1" applyFill="1" applyBorder="1" applyAlignment="1">
      <alignment horizontal="center" shrinkToFit="1"/>
    </xf>
    <xf numFmtId="4" fontId="118" fillId="0" borderId="35" xfId="0" applyNumberFormat="1" applyFont="1" applyBorder="1" applyAlignment="1">
      <alignment horizontal="center"/>
    </xf>
    <xf numFmtId="4" fontId="118" fillId="0" borderId="31" xfId="0" applyNumberFormat="1" applyFont="1" applyBorder="1" applyAlignment="1">
      <alignment horizontal="center" shrinkToFit="1"/>
    </xf>
    <xf numFmtId="4" fontId="118" fillId="0" borderId="31" xfId="0" applyNumberFormat="1" applyFont="1" applyFill="1" applyBorder="1" applyAlignment="1">
      <alignment horizontal="center" shrinkToFit="1"/>
    </xf>
    <xf numFmtId="0" fontId="131" fillId="6" borderId="19" xfId="0" applyFont="1" applyFill="1" applyBorder="1" applyAlignment="1">
      <alignment vertical="center" wrapText="1"/>
    </xf>
    <xf numFmtId="0" fontId="131" fillId="6" borderId="16" xfId="0" applyFont="1" applyFill="1" applyBorder="1" applyAlignment="1">
      <alignment horizontal="center" vertical="center"/>
    </xf>
    <xf numFmtId="0" fontId="131" fillId="6" borderId="43" xfId="0" applyFont="1" applyFill="1" applyBorder="1" applyAlignment="1">
      <alignment horizontal="center" vertical="center"/>
    </xf>
    <xf numFmtId="0" fontId="121" fillId="0" borderId="31" xfId="0" applyFont="1" applyBorder="1" applyAlignment="1">
      <alignment horizontal="center"/>
    </xf>
    <xf numFmtId="0" fontId="118" fillId="3" borderId="0" xfId="0" applyFont="1" applyFill="1"/>
    <xf numFmtId="4" fontId="118" fillId="0" borderId="35" xfId="0" applyNumberFormat="1" applyFont="1" applyBorder="1" applyAlignment="1" applyProtection="1">
      <protection locked="0"/>
    </xf>
    <xf numFmtId="43" fontId="118" fillId="0" borderId="31" xfId="0" applyNumberFormat="1" applyFont="1" applyBorder="1" applyAlignment="1">
      <alignment horizontal="left" shrinkToFit="1"/>
    </xf>
    <xf numFmtId="43" fontId="118" fillId="0" borderId="31" xfId="0" applyNumberFormat="1" applyFont="1" applyFill="1" applyBorder="1" applyAlignment="1">
      <alignment horizontal="left" shrinkToFit="1"/>
    </xf>
    <xf numFmtId="4" fontId="118" fillId="0" borderId="31" xfId="0" applyNumberFormat="1" applyFont="1" applyFill="1" applyBorder="1" applyAlignment="1">
      <alignment shrinkToFit="1"/>
    </xf>
    <xf numFmtId="4" fontId="121" fillId="0" borderId="31" xfId="0" applyNumberFormat="1" applyFont="1" applyFill="1" applyBorder="1" applyAlignment="1">
      <alignment horizontal="center" shrinkToFit="1"/>
    </xf>
    <xf numFmtId="43" fontId="121" fillId="0" borderId="31" xfId="0" applyNumberFormat="1" applyFont="1" applyFill="1" applyBorder="1" applyAlignment="1">
      <alignment horizontal="left" shrinkToFit="1"/>
    </xf>
    <xf numFmtId="0" fontId="121" fillId="0" borderId="31" xfId="0" applyFont="1" applyBorder="1" applyAlignment="1">
      <alignment shrinkToFit="1"/>
    </xf>
    <xf numFmtId="0" fontId="25" fillId="0" borderId="0" xfId="0" applyFont="1" applyAlignment="1"/>
    <xf numFmtId="0" fontId="21" fillId="0" borderId="0" xfId="0" applyFont="1" applyAlignment="1"/>
    <xf numFmtId="0" fontId="131" fillId="0" borderId="0" xfId="0" applyFont="1" applyAlignment="1"/>
    <xf numFmtId="0" fontId="121" fillId="0" borderId="0" xfId="0" applyFont="1" applyAlignment="1"/>
    <xf numFmtId="0" fontId="133" fillId="0" borderId="0" xfId="0" applyFont="1"/>
    <xf numFmtId="0" fontId="135" fillId="0" borderId="0" xfId="0" applyFont="1"/>
    <xf numFmtId="0" fontId="119" fillId="0" borderId="0" xfId="0" applyFont="1" applyAlignment="1">
      <alignment horizontal="left"/>
    </xf>
    <xf numFmtId="0" fontId="131" fillId="4" borderId="36" xfId="0" applyFont="1" applyFill="1" applyBorder="1" applyAlignment="1">
      <alignment horizontal="center" vertical="center"/>
    </xf>
    <xf numFmtId="0" fontId="131" fillId="4" borderId="31" xfId="0" applyFont="1" applyFill="1" applyBorder="1" applyAlignment="1">
      <alignment horizontal="centerContinuous" vertical="center"/>
    </xf>
    <xf numFmtId="0" fontId="131" fillId="4" borderId="34" xfId="0" applyFont="1" applyFill="1" applyBorder="1" applyAlignment="1">
      <alignment horizontal="centerContinuous"/>
    </xf>
    <xf numFmtId="0" fontId="131" fillId="4" borderId="35" xfId="0" applyFont="1" applyFill="1" applyBorder="1" applyAlignment="1">
      <alignment horizontal="centerContinuous"/>
    </xf>
    <xf numFmtId="0" fontId="131" fillId="4" borderId="33" xfId="0" applyFont="1" applyFill="1" applyBorder="1" applyAlignment="1">
      <alignment horizontal="centerContinuous"/>
    </xf>
    <xf numFmtId="0" fontId="131" fillId="4" borderId="32" xfId="0" applyFont="1" applyFill="1" applyBorder="1" applyAlignment="1">
      <alignment vertical="center"/>
    </xf>
    <xf numFmtId="0" fontId="131" fillId="4" borderId="31" xfId="0" applyFont="1" applyFill="1" applyBorder="1" applyAlignment="1">
      <alignment horizontal="center"/>
    </xf>
    <xf numFmtId="0" fontId="131" fillId="4" borderId="32" xfId="0" applyFont="1" applyFill="1" applyBorder="1" applyAlignment="1">
      <alignment horizontal="center"/>
    </xf>
    <xf numFmtId="0" fontId="131" fillId="4" borderId="32" xfId="0" applyFont="1" applyFill="1" applyBorder="1" applyAlignment="1">
      <alignment horizontal="center" vertical="center"/>
    </xf>
    <xf numFmtId="0" fontId="121" fillId="4" borderId="0" xfId="0" applyFont="1" applyFill="1" applyAlignment="1">
      <alignment horizontal="center"/>
    </xf>
    <xf numFmtId="2" fontId="138" fillId="0" borderId="31" xfId="0" applyNumberFormat="1" applyFont="1" applyBorder="1" applyAlignment="1">
      <alignment horizontal="center" vertical="top" wrapText="1"/>
    </xf>
    <xf numFmtId="0" fontId="139" fillId="3" borderId="31" xfId="28" applyFont="1" applyFill="1" applyBorder="1" applyAlignment="1">
      <alignment horizontal="center" vertical="top" wrapText="1"/>
    </xf>
    <xf numFmtId="2" fontId="121" fillId="0" borderId="31" xfId="0" applyNumberFormat="1" applyFont="1" applyBorder="1" applyAlignment="1">
      <alignment shrinkToFit="1"/>
    </xf>
    <xf numFmtId="4" fontId="121" fillId="0" borderId="0" xfId="0" applyNumberFormat="1" applyFont="1" applyBorder="1" applyAlignment="1">
      <alignment shrinkToFit="1"/>
    </xf>
    <xf numFmtId="2" fontId="121" fillId="0" borderId="0" xfId="0" applyNumberFormat="1" applyFont="1"/>
    <xf numFmtId="189" fontId="141" fillId="0" borderId="31" xfId="23" applyNumberFormat="1" applyFont="1" applyFill="1" applyBorder="1" applyAlignment="1">
      <alignment horizontal="center"/>
    </xf>
    <xf numFmtId="0" fontId="121" fillId="4" borderId="58" xfId="0" applyFont="1" applyFill="1" applyBorder="1" applyAlignment="1">
      <alignment horizontal="center"/>
    </xf>
    <xf numFmtId="189" fontId="141" fillId="4" borderId="31" xfId="23" applyNumberFormat="1" applyFont="1" applyFill="1" applyBorder="1" applyAlignment="1">
      <alignment horizontal="center"/>
    </xf>
    <xf numFmtId="189" fontId="121" fillId="4" borderId="34" xfId="1" applyNumberFormat="1" applyFont="1" applyFill="1" applyBorder="1" applyAlignment="1">
      <alignment horizontal="center"/>
    </xf>
    <xf numFmtId="0" fontId="121" fillId="4" borderId="33" xfId="0" applyFont="1" applyFill="1" applyBorder="1" applyAlignment="1">
      <alignment shrinkToFit="1"/>
    </xf>
    <xf numFmtId="43" fontId="121" fillId="0" borderId="0" xfId="1" applyFont="1" applyBorder="1"/>
    <xf numFmtId="2" fontId="138" fillId="4" borderId="31" xfId="0" applyNumberFormat="1" applyFont="1" applyFill="1" applyBorder="1" applyAlignment="1">
      <alignment horizontal="center" vertical="top" wrapText="1"/>
    </xf>
    <xf numFmtId="4" fontId="121" fillId="0" borderId="0" xfId="0" applyNumberFormat="1" applyFont="1"/>
    <xf numFmtId="189" fontId="121" fillId="0" borderId="0" xfId="0" applyNumberFormat="1" applyFont="1"/>
    <xf numFmtId="4" fontId="121" fillId="0" borderId="0" xfId="0" applyNumberFormat="1" applyFont="1" applyBorder="1"/>
    <xf numFmtId="0" fontId="142" fillId="0" borderId="0" xfId="0" applyFont="1"/>
    <xf numFmtId="0" fontId="141" fillId="0" borderId="18" xfId="0" applyFont="1" applyBorder="1" applyAlignment="1">
      <alignment horizontal="centerContinuous"/>
    </xf>
    <xf numFmtId="0" fontId="141" fillId="0" borderId="0" xfId="0" applyFont="1" applyBorder="1" applyAlignment="1">
      <alignment horizontal="center"/>
    </xf>
    <xf numFmtId="0" fontId="141" fillId="0" borderId="0" xfId="0" applyFont="1" applyBorder="1"/>
    <xf numFmtId="0" fontId="140" fillId="0" borderId="0" xfId="0" applyFont="1"/>
    <xf numFmtId="0" fontId="143" fillId="0" borderId="31" xfId="7" applyFont="1" applyBorder="1" applyAlignment="1">
      <alignment horizontal="left" vertical="center" wrapText="1"/>
    </xf>
    <xf numFmtId="0" fontId="143" fillId="0" borderId="31" xfId="7" applyFont="1" applyBorder="1" applyAlignment="1">
      <alignment horizontal="center" vertical="center" wrapText="1"/>
    </xf>
    <xf numFmtId="0" fontId="143" fillId="3" borderId="31" xfId="7" applyFont="1" applyFill="1" applyBorder="1" applyAlignment="1">
      <alignment horizontal="center" vertical="center" wrapText="1"/>
    </xf>
    <xf numFmtId="0" fontId="144" fillId="3" borderId="31" xfId="7" applyFont="1" applyFill="1" applyBorder="1" applyAlignment="1">
      <alignment horizontal="center" vertical="center" wrapText="1"/>
    </xf>
    <xf numFmtId="0" fontId="134" fillId="0" borderId="31" xfId="0" applyFont="1" applyBorder="1" applyAlignment="1">
      <alignment horizontal="left" vertical="top" wrapText="1"/>
    </xf>
    <xf numFmtId="0" fontId="134" fillId="0" borderId="31" xfId="0" applyFont="1" applyBorder="1" applyAlignment="1">
      <alignment horizontal="center" vertical="center" wrapText="1"/>
    </xf>
    <xf numFmtId="0" fontId="140" fillId="0" borderId="31" xfId="0" applyFont="1" applyBorder="1" applyAlignment="1">
      <alignment horizontal="center" vertical="center" wrapText="1"/>
    </xf>
    <xf numFmtId="0" fontId="134" fillId="0" borderId="31" xfId="0" applyFont="1" applyBorder="1" applyAlignment="1">
      <alignment horizontal="center" wrapText="1"/>
    </xf>
    <xf numFmtId="0" fontId="134" fillId="0" borderId="31" xfId="0" applyFont="1" applyBorder="1" applyAlignment="1">
      <alignment horizontal="center" vertical="top" wrapText="1"/>
    </xf>
    <xf numFmtId="0" fontId="140" fillId="0" borderId="31" xfId="0" applyFont="1" applyBorder="1" applyAlignment="1">
      <alignment horizontal="center" wrapText="1"/>
    </xf>
    <xf numFmtId="0" fontId="132" fillId="0" borderId="0" xfId="0" applyFont="1" applyBorder="1" applyAlignment="1"/>
    <xf numFmtId="0" fontId="119" fillId="0" borderId="0" xfId="0" applyFont="1" applyBorder="1" applyAlignment="1"/>
    <xf numFmtId="0" fontId="145" fillId="0" borderId="0" xfId="0" applyFont="1" applyBorder="1" applyAlignment="1"/>
    <xf numFmtId="0" fontId="136" fillId="0" borderId="0" xfId="0" applyFont="1" applyAlignment="1">
      <alignment horizontal="left"/>
    </xf>
    <xf numFmtId="0" fontId="119" fillId="0" borderId="0" xfId="0" applyFont="1" applyFill="1" applyAlignment="1">
      <alignment horizontal="left"/>
    </xf>
    <xf numFmtId="0" fontId="136" fillId="0" borderId="0" xfId="0" applyFont="1" applyFill="1" applyAlignment="1">
      <alignment horizontal="left"/>
    </xf>
    <xf numFmtId="0" fontId="121" fillId="0" borderId="0" xfId="0" applyFont="1" applyFill="1" applyBorder="1" applyAlignment="1">
      <alignment horizontal="centerContinuous"/>
    </xf>
    <xf numFmtId="0" fontId="131" fillId="0" borderId="0" xfId="0" applyFont="1" applyFill="1" applyAlignment="1">
      <alignment horizontal="centerContinuous"/>
    </xf>
    <xf numFmtId="0" fontId="118" fillId="0" borderId="0" xfId="0" applyFont="1" applyFill="1" applyBorder="1"/>
    <xf numFmtId="0" fontId="28" fillId="0" borderId="94" xfId="0" applyFont="1" applyFill="1" applyBorder="1"/>
    <xf numFmtId="0" fontId="21" fillId="0" borderId="0" xfId="0" quotePrefix="1" applyFont="1" applyFill="1" applyBorder="1"/>
    <xf numFmtId="0" fontId="21" fillId="0" borderId="0" xfId="0" quotePrefix="1" applyFont="1" applyFill="1" applyBorder="1" applyAlignment="1">
      <alignment horizontal="centerContinuous"/>
    </xf>
    <xf numFmtId="0" fontId="147" fillId="3" borderId="36" xfId="28" applyFont="1" applyFill="1" applyBorder="1" applyAlignment="1">
      <alignment vertical="top" wrapText="1"/>
    </xf>
    <xf numFmtId="0" fontId="148" fillId="0" borderId="0" xfId="0" applyFont="1"/>
    <xf numFmtId="0" fontId="146" fillId="0" borderId="0" xfId="0" applyFont="1"/>
    <xf numFmtId="0" fontId="147" fillId="3" borderId="31" xfId="28" applyFont="1" applyFill="1" applyBorder="1" applyAlignment="1">
      <alignment horizontal="center"/>
    </xf>
    <xf numFmtId="0" fontId="147" fillId="3" borderId="43" xfId="28" applyFont="1" applyFill="1" applyBorder="1" applyAlignment="1">
      <alignment horizontal="left" vertical="top" wrapText="1"/>
    </xf>
    <xf numFmtId="0" fontId="147" fillId="3" borderId="32" xfId="28" applyFont="1" applyFill="1" applyBorder="1" applyAlignment="1">
      <alignment horizontal="left" vertical="top" wrapText="1"/>
    </xf>
    <xf numFmtId="0" fontId="147" fillId="3" borderId="36" xfId="28" applyFont="1" applyFill="1" applyBorder="1" applyAlignment="1">
      <alignment vertical="top"/>
    </xf>
    <xf numFmtId="0" fontId="147" fillId="3" borderId="43" xfId="28" applyFont="1" applyFill="1" applyBorder="1" applyAlignment="1">
      <alignment vertical="top"/>
    </xf>
    <xf numFmtId="0" fontId="147" fillId="3" borderId="32" xfId="28" applyFont="1" applyFill="1" applyBorder="1" applyAlignment="1">
      <alignment vertical="top"/>
    </xf>
    <xf numFmtId="0" fontId="147" fillId="3" borderId="43" xfId="28" applyFont="1" applyFill="1" applyBorder="1" applyAlignment="1">
      <alignment vertical="top" wrapText="1"/>
    </xf>
    <xf numFmtId="0" fontId="147" fillId="3" borderId="32" xfId="28" applyFont="1" applyFill="1" applyBorder="1" applyAlignment="1">
      <alignment vertical="top" wrapText="1"/>
    </xf>
    <xf numFmtId="0" fontId="149" fillId="3" borderId="36" xfId="28" applyFont="1" applyFill="1" applyBorder="1" applyAlignment="1">
      <alignment horizontal="left" vertical="top" wrapText="1"/>
    </xf>
    <xf numFmtId="0" fontId="149" fillId="3" borderId="36" xfId="28" applyFont="1" applyFill="1" applyBorder="1" applyAlignment="1">
      <alignment vertical="top"/>
    </xf>
    <xf numFmtId="4" fontId="149" fillId="3" borderId="36" xfId="28" applyNumberFormat="1" applyFont="1" applyFill="1" applyBorder="1" applyAlignment="1">
      <alignment vertical="top"/>
    </xf>
    <xf numFmtId="0" fontId="149" fillId="3" borderId="43" xfId="28" applyFont="1" applyFill="1" applyBorder="1" applyAlignment="1">
      <alignment vertical="top"/>
    </xf>
    <xf numFmtId="0" fontId="150" fillId="0" borderId="18" xfId="0" applyFont="1" applyBorder="1" applyAlignment="1">
      <alignment horizontal="centerContinuous"/>
    </xf>
    <xf numFmtId="0" fontId="68" fillId="0" borderId="40" xfId="0" applyFont="1" applyBorder="1" applyAlignment="1">
      <alignment horizontal="center"/>
    </xf>
    <xf numFmtId="0" fontId="29" fillId="0" borderId="42" xfId="0" applyFont="1" applyBorder="1" applyAlignment="1">
      <alignment horizontal="centerContinuous"/>
    </xf>
    <xf numFmtId="0" fontId="29" fillId="0" borderId="0" xfId="0" applyFont="1" applyBorder="1" applyAlignment="1">
      <alignment horizontal="centerContinuous"/>
    </xf>
    <xf numFmtId="0" fontId="29" fillId="0" borderId="0" xfId="0" applyFont="1" applyAlignment="1"/>
    <xf numFmtId="0" fontId="29" fillId="0" borderId="0" xfId="0" applyFont="1" applyAlignment="1">
      <alignment horizontal="centerContinuous"/>
    </xf>
    <xf numFmtId="0" fontId="69" fillId="0" borderId="0" xfId="0" applyFont="1" applyAlignment="1">
      <alignment horizontal="centerContinuous"/>
    </xf>
    <xf numFmtId="0" fontId="68" fillId="0" borderId="0" xfId="0" applyFont="1" applyAlignment="1">
      <alignment horizontal="centerContinuous"/>
    </xf>
    <xf numFmtId="0" fontId="128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left"/>
    </xf>
    <xf numFmtId="0" fontId="128" fillId="0" borderId="19" xfId="0" applyFont="1" applyFill="1" applyBorder="1" applyAlignment="1">
      <alignment horizontal="center"/>
    </xf>
    <xf numFmtId="0" fontId="128" fillId="0" borderId="14" xfId="0" applyFont="1" applyFill="1" applyBorder="1" applyAlignment="1">
      <alignment horizontal="center"/>
    </xf>
    <xf numFmtId="0" fontId="128" fillId="0" borderId="15" xfId="0" applyFont="1" applyFill="1" applyBorder="1" applyAlignment="1">
      <alignment horizontal="center"/>
    </xf>
    <xf numFmtId="0" fontId="128" fillId="0" borderId="16" xfId="0" applyFont="1" applyFill="1" applyBorder="1" applyAlignment="1">
      <alignment horizontal="center"/>
    </xf>
    <xf numFmtId="0" fontId="128" fillId="0" borderId="2" xfId="0" applyFont="1" applyFill="1" applyBorder="1" applyAlignment="1">
      <alignment horizontal="center"/>
    </xf>
    <xf numFmtId="0" fontId="128" fillId="0" borderId="17" xfId="0" applyFont="1" applyFill="1" applyBorder="1" applyAlignment="1">
      <alignment horizontal="center"/>
    </xf>
    <xf numFmtId="0" fontId="128" fillId="0" borderId="18" xfId="0" applyFont="1" applyFill="1" applyBorder="1" applyAlignment="1">
      <alignment horizontal="center"/>
    </xf>
    <xf numFmtId="0" fontId="128" fillId="0" borderId="20" xfId="0" applyFont="1" applyFill="1" applyBorder="1" applyAlignment="1">
      <alignment horizontal="center"/>
    </xf>
    <xf numFmtId="0" fontId="128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9" fillId="0" borderId="0" xfId="28" applyFont="1" applyFill="1" applyAlignment="1">
      <alignment horizontal="left"/>
    </xf>
    <xf numFmtId="0" fontId="21" fillId="0" borderId="0" xfId="28" applyFont="1" applyFill="1"/>
    <xf numFmtId="0" fontId="29" fillId="0" borderId="40" xfId="28" applyFont="1" applyFill="1" applyBorder="1" applyAlignment="1">
      <alignment horizontal="left"/>
    </xf>
    <xf numFmtId="0" fontId="21" fillId="0" borderId="0" xfId="28" applyFont="1" applyFill="1" applyBorder="1" applyAlignment="1"/>
    <xf numFmtId="0" fontId="21" fillId="0" borderId="0" xfId="28" applyFont="1" applyFill="1" applyBorder="1"/>
    <xf numFmtId="0" fontId="29" fillId="0" borderId="40" xfId="28" applyFont="1" applyFill="1" applyBorder="1" applyAlignment="1"/>
    <xf numFmtId="0" fontId="21" fillId="0" borderId="40" xfId="28" applyFont="1" applyFill="1" applyBorder="1"/>
    <xf numFmtId="0" fontId="92" fillId="0" borderId="40" xfId="28" applyFont="1" applyFill="1" applyBorder="1"/>
    <xf numFmtId="0" fontId="21" fillId="0" borderId="0" xfId="28" applyFont="1" applyFill="1" applyAlignment="1">
      <alignment horizontal="center"/>
    </xf>
    <xf numFmtId="0" fontId="29" fillId="0" borderId="40" xfId="28" applyFont="1" applyFill="1" applyBorder="1"/>
    <xf numFmtId="0" fontId="29" fillId="0" borderId="0" xfId="28" applyFont="1" applyFill="1" applyBorder="1"/>
    <xf numFmtId="0" fontId="28" fillId="0" borderId="31" xfId="28" applyFont="1" applyFill="1" applyBorder="1" applyAlignment="1">
      <alignment horizontal="center" shrinkToFit="1"/>
    </xf>
    <xf numFmtId="43" fontId="92" fillId="0" borderId="31" xfId="28" applyNumberFormat="1" applyFont="1" applyFill="1" applyBorder="1" applyAlignment="1">
      <alignment shrinkToFit="1"/>
    </xf>
    <xf numFmtId="4" fontId="92" fillId="0" borderId="31" xfId="28" applyNumberFormat="1" applyFont="1" applyFill="1" applyBorder="1" applyAlignment="1">
      <alignment shrinkToFit="1"/>
    </xf>
    <xf numFmtId="0" fontId="21" fillId="0" borderId="0" xfId="28" applyFont="1" applyFill="1" applyAlignment="1">
      <alignment shrinkToFit="1"/>
    </xf>
    <xf numFmtId="43" fontId="29" fillId="0" borderId="31" xfId="28" applyNumberFormat="1" applyFont="1" applyFill="1" applyBorder="1" applyAlignment="1">
      <alignment shrinkToFit="1"/>
    </xf>
    <xf numFmtId="0" fontId="21" fillId="0" borderId="31" xfId="28" applyFont="1" applyFill="1" applyBorder="1" applyAlignment="1">
      <alignment horizontal="center" shrinkToFit="1"/>
    </xf>
    <xf numFmtId="0" fontId="21" fillId="0" borderId="0" xfId="28" applyFont="1" applyFill="1" applyBorder="1" applyAlignment="1">
      <alignment horizontal="center"/>
    </xf>
    <xf numFmtId="0" fontId="21" fillId="0" borderId="31" xfId="28" applyFont="1" applyFill="1" applyBorder="1" applyAlignment="1">
      <alignment horizontal="center"/>
    </xf>
    <xf numFmtId="0" fontId="21" fillId="0" borderId="44" xfId="28" applyFont="1" applyFill="1" applyBorder="1" applyAlignment="1">
      <alignment horizontal="center"/>
    </xf>
    <xf numFmtId="0" fontId="21" fillId="0" borderId="45" xfId="28" applyFont="1" applyFill="1" applyBorder="1" applyAlignment="1">
      <alignment horizontal="center"/>
    </xf>
    <xf numFmtId="0" fontId="21" fillId="0" borderId="48" xfId="28" applyFont="1" applyFill="1" applyBorder="1" applyAlignment="1">
      <alignment horizontal="center"/>
    </xf>
    <xf numFmtId="194" fontId="92" fillId="0" borderId="45" xfId="28" applyNumberFormat="1" applyFont="1" applyFill="1" applyBorder="1" applyAlignment="1">
      <alignment horizontal="right"/>
    </xf>
    <xf numFmtId="0" fontId="21" fillId="0" borderId="43" xfId="28" applyFont="1" applyFill="1" applyBorder="1" applyAlignment="1">
      <alignment horizontal="center"/>
    </xf>
    <xf numFmtId="0" fontId="21" fillId="0" borderId="49" xfId="28" applyFont="1" applyFill="1" applyBorder="1"/>
    <xf numFmtId="0" fontId="21" fillId="0" borderId="50" xfId="28" applyFont="1" applyFill="1" applyBorder="1"/>
    <xf numFmtId="0" fontId="21" fillId="0" borderId="51" xfId="28" applyFont="1" applyFill="1" applyBorder="1"/>
    <xf numFmtId="0" fontId="21" fillId="0" borderId="52" xfId="28" applyFont="1" applyFill="1" applyBorder="1" applyAlignment="1">
      <alignment horizontal="center"/>
    </xf>
    <xf numFmtId="0" fontId="21" fillId="0" borderId="41" xfId="28" applyFont="1" applyFill="1" applyBorder="1"/>
    <xf numFmtId="0" fontId="21" fillId="0" borderId="47" xfId="28" applyFont="1" applyFill="1" applyBorder="1"/>
    <xf numFmtId="0" fontId="21" fillId="0" borderId="16" xfId="28" applyFont="1" applyFill="1" applyBorder="1"/>
    <xf numFmtId="0" fontId="21" fillId="0" borderId="2" xfId="28" applyFont="1" applyFill="1" applyBorder="1"/>
    <xf numFmtId="0" fontId="21" fillId="0" borderId="52" xfId="28" applyFont="1" applyFill="1" applyBorder="1"/>
    <xf numFmtId="1" fontId="92" fillId="0" borderId="42" xfId="28" applyNumberFormat="1" applyFont="1" applyFill="1" applyBorder="1" applyAlignment="1">
      <alignment horizontal="center"/>
    </xf>
    <xf numFmtId="194" fontId="29" fillId="0" borderId="44" xfId="28" applyNumberFormat="1" applyFont="1" applyFill="1" applyBorder="1" applyAlignment="1">
      <alignment horizontal="right"/>
    </xf>
    <xf numFmtId="4" fontId="118" fillId="0" borderId="45" xfId="28" applyNumberFormat="1" applyFont="1" applyFill="1" applyBorder="1" applyAlignment="1">
      <alignment horizontal="right"/>
    </xf>
    <xf numFmtId="2" fontId="118" fillId="0" borderId="45" xfId="28" applyNumberFormat="1" applyFont="1" applyFill="1" applyBorder="1" applyAlignment="1">
      <alignment horizontal="right"/>
    </xf>
    <xf numFmtId="0" fontId="118" fillId="0" borderId="0" xfId="28" applyFont="1" applyFill="1"/>
    <xf numFmtId="43" fontId="92" fillId="0" borderId="45" xfId="23" applyNumberFormat="1" applyFont="1" applyFill="1" applyBorder="1" applyAlignment="1">
      <alignment horizontal="right" shrinkToFit="1"/>
    </xf>
    <xf numFmtId="43" fontId="92" fillId="0" borderId="48" xfId="28" applyNumberFormat="1" applyFont="1" applyFill="1" applyBorder="1" applyAlignment="1">
      <alignment shrinkToFit="1"/>
    </xf>
    <xf numFmtId="43" fontId="92" fillId="0" borderId="43" xfId="28" applyNumberFormat="1" applyFont="1" applyFill="1" applyBorder="1" applyAlignment="1">
      <alignment shrinkToFit="1"/>
    </xf>
    <xf numFmtId="43" fontId="21" fillId="0" borderId="0" xfId="28" applyNumberFormat="1" applyFont="1" applyFill="1"/>
    <xf numFmtId="0" fontId="130" fillId="0" borderId="0" xfId="28" applyFont="1" applyFill="1"/>
    <xf numFmtId="0" fontId="21" fillId="0" borderId="0" xfId="0" applyFont="1" applyFill="1" applyBorder="1" applyAlignment="1">
      <alignment horizontal="left"/>
    </xf>
    <xf numFmtId="0" fontId="28" fillId="0" borderId="0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2" fillId="2" borderId="43" xfId="0" applyFont="1" applyFill="1" applyBorder="1" applyAlignment="1">
      <alignment horizontal="center" vertical="center" wrapText="1"/>
    </xf>
    <xf numFmtId="0" fontId="27" fillId="2" borderId="31" xfId="0" applyFont="1" applyFill="1" applyBorder="1" applyAlignment="1">
      <alignment horizontal="center"/>
    </xf>
    <xf numFmtId="0" fontId="34" fillId="2" borderId="31" xfId="0" applyFont="1" applyFill="1" applyBorder="1" applyAlignment="1">
      <alignment horizontal="center"/>
    </xf>
    <xf numFmtId="0" fontId="121" fillId="0" borderId="0" xfId="0" applyFont="1" applyAlignment="1">
      <alignment horizontal="center"/>
    </xf>
    <xf numFmtId="4" fontId="125" fillId="0" borderId="31" xfId="0" applyNumberFormat="1" applyFont="1" applyFill="1" applyBorder="1"/>
    <xf numFmtId="0" fontId="28" fillId="0" borderId="0" xfId="0" applyFont="1" applyFill="1" applyBorder="1" applyAlignment="1">
      <alignment horizontal="left" vertical="center"/>
    </xf>
    <xf numFmtId="0" fontId="43" fillId="0" borderId="0" xfId="18" applyNumberFormat="1" applyFont="1" applyFill="1" applyBorder="1" applyAlignment="1">
      <alignment horizontal="center" vertical="top" wrapText="1"/>
    </xf>
    <xf numFmtId="0" fontId="43" fillId="0" borderId="0" xfId="18" applyNumberFormat="1" applyFont="1" applyFill="1" applyBorder="1" applyAlignment="1">
      <alignment horizontal="left" wrapText="1"/>
    </xf>
    <xf numFmtId="0" fontId="43" fillId="0" borderId="0" xfId="18" applyNumberFormat="1" applyFont="1" applyFill="1" applyBorder="1" applyAlignment="1">
      <alignment horizontal="left"/>
    </xf>
    <xf numFmtId="0" fontId="44" fillId="0" borderId="0" xfId="18" applyFont="1" applyFill="1" applyBorder="1" applyAlignment="1">
      <alignment vertical="top" wrapText="1"/>
    </xf>
    <xf numFmtId="0" fontId="43" fillId="0" borderId="0" xfId="18" applyNumberFormat="1" applyFont="1" applyFill="1" applyBorder="1" applyAlignment="1">
      <alignment horizontal="center" vertical="center" wrapText="1"/>
    </xf>
    <xf numFmtId="0" fontId="43" fillId="0" borderId="0" xfId="18" applyNumberFormat="1" applyFont="1" applyFill="1" applyBorder="1" applyAlignment="1">
      <alignment vertical="center"/>
    </xf>
    <xf numFmtId="0" fontId="33" fillId="0" borderId="27" xfId="18" applyFont="1" applyFill="1" applyBorder="1" applyAlignment="1">
      <alignment horizontal="center" vertical="center" wrapText="1"/>
    </xf>
    <xf numFmtId="0" fontId="44" fillId="0" borderId="27" xfId="18" applyFont="1" applyFill="1" applyBorder="1" applyAlignment="1">
      <alignment vertical="top" wrapText="1"/>
    </xf>
    <xf numFmtId="0" fontId="131" fillId="12" borderId="19" xfId="0" applyFont="1" applyFill="1" applyBorder="1" applyAlignment="1">
      <alignment horizontal="centerContinuous" vertical="center"/>
    </xf>
    <xf numFmtId="0" fontId="131" fillId="12" borderId="15" xfId="0" applyFont="1" applyFill="1" applyBorder="1" applyAlignment="1">
      <alignment horizontal="centerContinuous" vertical="center"/>
    </xf>
    <xf numFmtId="0" fontId="131" fillId="12" borderId="34" xfId="0" applyFont="1" applyFill="1" applyBorder="1" applyAlignment="1">
      <alignment horizontal="centerContinuous"/>
    </xf>
    <xf numFmtId="0" fontId="131" fillId="12" borderId="35" xfId="0" applyFont="1" applyFill="1" applyBorder="1" applyAlignment="1">
      <alignment horizontal="centerContinuous"/>
    </xf>
    <xf numFmtId="0" fontId="124" fillId="12" borderId="35" xfId="0" applyFont="1" applyFill="1" applyBorder="1" applyAlignment="1">
      <alignment horizontal="centerContinuous"/>
    </xf>
    <xf numFmtId="0" fontId="40" fillId="12" borderId="33" xfId="0" applyFont="1" applyFill="1" applyBorder="1" applyAlignment="1">
      <alignment horizontal="center"/>
    </xf>
    <xf numFmtId="0" fontId="131" fillId="12" borderId="17" xfId="0" applyFont="1" applyFill="1" applyBorder="1" applyAlignment="1">
      <alignment horizontal="centerContinuous" vertical="center"/>
    </xf>
    <xf numFmtId="0" fontId="131" fillId="12" borderId="20" xfId="0" applyFont="1" applyFill="1" applyBorder="1" applyAlignment="1">
      <alignment horizontal="centerContinuous" vertical="center"/>
    </xf>
    <xf numFmtId="0" fontId="131" fillId="12" borderId="33" xfId="0" applyFont="1" applyFill="1" applyBorder="1" applyAlignment="1">
      <alignment horizontal="centerContinuous"/>
    </xf>
    <xf numFmtId="0" fontId="131" fillId="12" borderId="36" xfId="0" quotePrefix="1" applyFont="1" applyFill="1" applyBorder="1" applyAlignment="1">
      <alignment horizontal="centerContinuous"/>
    </xf>
    <xf numFmtId="0" fontId="40" fillId="12" borderId="36" xfId="0" applyFont="1" applyFill="1" applyBorder="1" applyAlignment="1">
      <alignment horizontal="center" vertical="center"/>
    </xf>
    <xf numFmtId="0" fontId="131" fillId="12" borderId="36" xfId="0" applyFont="1" applyFill="1" applyBorder="1" applyAlignment="1">
      <alignment horizontal="center" vertical="center"/>
    </xf>
    <xf numFmtId="0" fontId="131" fillId="12" borderId="31" xfId="0" applyFont="1" applyFill="1" applyBorder="1" applyAlignment="1">
      <alignment horizontal="center" vertical="center"/>
    </xf>
    <xf numFmtId="0" fontId="140" fillId="12" borderId="31" xfId="0" applyFont="1" applyFill="1" applyBorder="1" applyAlignment="1">
      <alignment horizontal="center" vertical="center"/>
    </xf>
    <xf numFmtId="0" fontId="131" fillId="12" borderId="32" xfId="0" applyFont="1" applyFill="1" applyBorder="1" applyAlignment="1">
      <alignment horizontal="center" wrapText="1"/>
    </xf>
    <xf numFmtId="0" fontId="40" fillId="12" borderId="32" xfId="0" applyFont="1" applyFill="1" applyBorder="1" applyAlignment="1">
      <alignment horizontal="center" vertical="center"/>
    </xf>
    <xf numFmtId="0" fontId="40" fillId="12" borderId="36" xfId="0" applyFont="1" applyFill="1" applyBorder="1" applyAlignment="1">
      <alignment vertical="center"/>
    </xf>
    <xf numFmtId="0" fontId="131" fillId="12" borderId="36" xfId="0" applyFont="1" applyFill="1" applyBorder="1" applyAlignment="1">
      <alignment vertical="center" wrapText="1"/>
    </xf>
    <xf numFmtId="0" fontId="40" fillId="12" borderId="43" xfId="0" applyFont="1" applyFill="1" applyBorder="1" applyAlignment="1">
      <alignment horizontal="center" vertical="center"/>
    </xf>
    <xf numFmtId="0" fontId="131" fillId="12" borderId="43" xfId="0" applyFont="1" applyFill="1" applyBorder="1" applyAlignment="1">
      <alignment horizontal="center" vertical="center"/>
    </xf>
    <xf numFmtId="0" fontId="40" fillId="12" borderId="32" xfId="0" applyFont="1" applyFill="1" applyBorder="1" applyAlignment="1">
      <alignment vertical="center"/>
    </xf>
    <xf numFmtId="0" fontId="131" fillId="12" borderId="32" xfId="0" applyFont="1" applyFill="1" applyBorder="1" applyAlignment="1">
      <alignment horizontal="center" vertical="center"/>
    </xf>
    <xf numFmtId="0" fontId="80" fillId="0" borderId="0" xfId="0" applyFont="1" applyAlignment="1"/>
    <xf numFmtId="0" fontId="27" fillId="12" borderId="19" xfId="0" applyFont="1" applyFill="1" applyBorder="1"/>
    <xf numFmtId="0" fontId="27" fillId="12" borderId="14" xfId="0" applyFont="1" applyFill="1" applyBorder="1"/>
    <xf numFmtId="0" fontId="118" fillId="12" borderId="14" xfId="0" applyFont="1" applyFill="1" applyBorder="1"/>
    <xf numFmtId="0" fontId="28" fillId="12" borderId="14" xfId="0" applyFont="1" applyFill="1" applyBorder="1"/>
    <xf numFmtId="0" fontId="28" fillId="12" borderId="15" xfId="0" applyFont="1" applyFill="1" applyBorder="1" applyAlignment="1">
      <alignment horizontal="center"/>
    </xf>
    <xf numFmtId="0" fontId="28" fillId="12" borderId="16" xfId="0" applyFont="1" applyFill="1" applyBorder="1"/>
    <xf numFmtId="0" fontId="27" fillId="12" borderId="0" xfId="0" applyFont="1" applyFill="1" applyBorder="1"/>
    <xf numFmtId="0" fontId="118" fillId="12" borderId="0" xfId="0" applyFont="1" applyFill="1" applyBorder="1"/>
    <xf numFmtId="0" fontId="28" fillId="12" borderId="0" xfId="0" applyFont="1" applyFill="1" applyBorder="1"/>
    <xf numFmtId="0" fontId="28" fillId="12" borderId="2" xfId="0" applyFont="1" applyFill="1" applyBorder="1" applyAlignment="1">
      <alignment horizontal="center"/>
    </xf>
    <xf numFmtId="0" fontId="28" fillId="12" borderId="17" xfId="0" applyFont="1" applyFill="1" applyBorder="1"/>
    <xf numFmtId="0" fontId="28" fillId="12" borderId="18" xfId="0" applyFont="1" applyFill="1" applyBorder="1"/>
    <xf numFmtId="0" fontId="118" fillId="12" borderId="18" xfId="0" applyFont="1" applyFill="1" applyBorder="1"/>
    <xf numFmtId="0" fontId="28" fillId="12" borderId="20" xfId="0" applyFont="1" applyFill="1" applyBorder="1" applyAlignment="1">
      <alignment horizontal="center"/>
    </xf>
    <xf numFmtId="0" fontId="40" fillId="14" borderId="34" xfId="0" applyFont="1" applyFill="1" applyBorder="1" applyAlignment="1">
      <alignment horizontal="centerContinuous"/>
    </xf>
    <xf numFmtId="0" fontId="28" fillId="14" borderId="35" xfId="0" applyFont="1" applyFill="1" applyBorder="1" applyAlignment="1">
      <alignment horizontal="centerContinuous"/>
    </xf>
    <xf numFmtId="0" fontId="118" fillId="14" borderId="35" xfId="0" applyFont="1" applyFill="1" applyBorder="1" applyAlignment="1">
      <alignment horizontal="centerContinuous"/>
    </xf>
    <xf numFmtId="0" fontId="118" fillId="14" borderId="33" xfId="0" applyFont="1" applyFill="1" applyBorder="1" applyAlignment="1">
      <alignment horizontal="centerContinuous"/>
    </xf>
    <xf numFmtId="0" fontId="25" fillId="0" borderId="0" xfId="0" applyFont="1" applyAlignment="1">
      <alignment horizontal="centerContinuous"/>
    </xf>
    <xf numFmtId="0" fontId="97" fillId="0" borderId="0" xfId="0" applyFont="1" applyBorder="1" applyAlignment="1">
      <alignment horizontal="left"/>
    </xf>
    <xf numFmtId="0" fontId="22" fillId="2" borderId="36" xfId="0" applyFont="1" applyFill="1" applyBorder="1" applyAlignment="1">
      <alignment horizontal="centerContinuous"/>
    </xf>
    <xf numFmtId="0" fontId="27" fillId="2" borderId="32" xfId="0" applyFont="1" applyFill="1" applyBorder="1" applyAlignment="1">
      <alignment horizontal="center"/>
    </xf>
    <xf numFmtId="4" fontId="119" fillId="11" borderId="31" xfId="0" applyNumberFormat="1" applyFont="1" applyFill="1" applyBorder="1" applyAlignment="1">
      <alignment horizontal="center"/>
    </xf>
    <xf numFmtId="3" fontId="97" fillId="0" borderId="0" xfId="0" applyNumberFormat="1" applyFont="1" applyBorder="1" applyAlignment="1">
      <alignment horizontal="left"/>
    </xf>
    <xf numFmtId="4" fontId="152" fillId="11" borderId="31" xfId="0" applyNumberFormat="1" applyFont="1" applyFill="1" applyBorder="1" applyAlignment="1">
      <alignment horizontal="center"/>
    </xf>
    <xf numFmtId="0" fontId="60" fillId="0" borderId="0" xfId="0" quotePrefix="1" applyFont="1" applyBorder="1"/>
    <xf numFmtId="0" fontId="152" fillId="0" borderId="40" xfId="0" applyFont="1" applyBorder="1" applyAlignment="1">
      <alignment horizontal="left"/>
    </xf>
    <xf numFmtId="4" fontId="75" fillId="13" borderId="31" xfId="0" applyNumberFormat="1" applyFont="1" applyFill="1" applyBorder="1" applyAlignment="1">
      <alignment horizontal="center"/>
    </xf>
    <xf numFmtId="0" fontId="153" fillId="0" borderId="40" xfId="0" applyFont="1" applyBorder="1" applyAlignment="1">
      <alignment horizontal="center"/>
    </xf>
    <xf numFmtId="4" fontId="33" fillId="0" borderId="31" xfId="0" applyNumberFormat="1" applyFont="1" applyBorder="1" applyAlignment="1">
      <alignment shrinkToFit="1"/>
    </xf>
    <xf numFmtId="43" fontId="33" fillId="0" borderId="31" xfId="1" applyFont="1" applyBorder="1" applyAlignment="1">
      <alignment shrinkToFit="1"/>
    </xf>
    <xf numFmtId="4" fontId="33" fillId="4" borderId="31" xfId="0" applyNumberFormat="1" applyFont="1" applyFill="1" applyBorder="1" applyAlignment="1">
      <alignment shrinkToFit="1"/>
    </xf>
    <xf numFmtId="3" fontId="33" fillId="4" borderId="31" xfId="0" applyNumberFormat="1" applyFont="1" applyFill="1" applyBorder="1" applyAlignment="1">
      <alignment shrinkToFit="1"/>
    </xf>
    <xf numFmtId="0" fontId="33" fillId="2" borderId="36" xfId="0" applyFont="1" applyFill="1" applyBorder="1" applyAlignment="1">
      <alignment horizontal="center"/>
    </xf>
    <xf numFmtId="3" fontId="27" fillId="0" borderId="31" xfId="0" applyNumberFormat="1" applyFont="1" applyBorder="1"/>
    <xf numFmtId="43" fontId="33" fillId="11" borderId="31" xfId="1" applyFont="1" applyFill="1" applyBorder="1" applyAlignment="1"/>
    <xf numFmtId="43" fontId="27" fillId="11" borderId="31" xfId="1" applyFont="1" applyFill="1" applyBorder="1" applyAlignment="1"/>
    <xf numFmtId="0" fontId="40" fillId="0" borderId="0" xfId="30" applyFont="1"/>
    <xf numFmtId="0" fontId="27" fillId="0" borderId="0" xfId="30" applyFont="1"/>
    <xf numFmtId="0" fontId="33" fillId="0" borderId="0" xfId="30" applyFont="1"/>
    <xf numFmtId="0" fontId="28" fillId="0" borderId="0" xfId="30" applyFont="1" applyBorder="1"/>
    <xf numFmtId="0" fontId="28" fillId="0" borderId="31" xfId="30" applyFont="1" applyBorder="1" applyAlignment="1">
      <alignment horizontal="center"/>
    </xf>
    <xf numFmtId="189" fontId="28" fillId="0" borderId="31" xfId="40" applyNumberFormat="1" applyFont="1" applyFill="1" applyBorder="1" applyAlignment="1">
      <alignment horizontal="center"/>
    </xf>
    <xf numFmtId="189" fontId="154" fillId="0" borderId="31" xfId="40" applyNumberFormat="1" applyFont="1" applyFill="1" applyBorder="1" applyAlignment="1">
      <alignment horizontal="center"/>
    </xf>
    <xf numFmtId="2" fontId="28" fillId="0" borderId="31" xfId="30" applyNumberFormat="1" applyFont="1" applyBorder="1" applyAlignment="1">
      <alignment shrinkToFit="1"/>
    </xf>
    <xf numFmtId="4" fontId="28" fillId="0" borderId="0" xfId="30" applyNumberFormat="1" applyFont="1" applyBorder="1" applyAlignment="1">
      <alignment shrinkToFit="1"/>
    </xf>
    <xf numFmtId="2" fontId="28" fillId="0" borderId="0" xfId="30" applyNumberFormat="1" applyFont="1"/>
    <xf numFmtId="0" fontId="28" fillId="0" borderId="31" xfId="30" applyFont="1" applyBorder="1" applyAlignment="1">
      <alignment shrinkToFit="1"/>
    </xf>
    <xf numFmtId="43" fontId="28" fillId="0" borderId="31" xfId="40" applyFont="1" applyFill="1" applyBorder="1" applyAlignment="1">
      <alignment horizontal="center"/>
    </xf>
    <xf numFmtId="43" fontId="28" fillId="0" borderId="93" xfId="40" applyFont="1" applyBorder="1" applyAlignment="1">
      <alignment horizontal="center"/>
    </xf>
    <xf numFmtId="43" fontId="28" fillId="0" borderId="0" xfId="40" applyFont="1" applyBorder="1"/>
    <xf numFmtId="0" fontId="43" fillId="0" borderId="0" xfId="30" applyFont="1"/>
    <xf numFmtId="43" fontId="28" fillId="0" borderId="0" xfId="30" applyNumberFormat="1" applyFont="1"/>
    <xf numFmtId="4" fontId="28" fillId="0" borderId="0" xfId="30" applyNumberFormat="1" applyFont="1" applyBorder="1"/>
    <xf numFmtId="0" fontId="28" fillId="14" borderId="0" xfId="30" applyFont="1" applyFill="1"/>
    <xf numFmtId="0" fontId="27" fillId="14" borderId="0" xfId="30" applyFont="1" applyFill="1"/>
    <xf numFmtId="0" fontId="28" fillId="11" borderId="0" xfId="30" applyFont="1" applyFill="1"/>
    <xf numFmtId="0" fontId="28" fillId="0" borderId="31" xfId="30" applyFont="1" applyFill="1" applyBorder="1" applyAlignment="1">
      <alignment horizontal="center"/>
    </xf>
    <xf numFmtId="0" fontId="28" fillId="0" borderId="20" xfId="30" applyFont="1" applyFill="1" applyBorder="1" applyAlignment="1">
      <alignment horizontal="center"/>
    </xf>
    <xf numFmtId="43" fontId="28" fillId="0" borderId="32" xfId="40" applyFont="1" applyFill="1" applyBorder="1"/>
    <xf numFmtId="43" fontId="28" fillId="0" borderId="32" xfId="40" applyFont="1" applyFill="1" applyBorder="1" applyAlignment="1">
      <alignment horizontal="center"/>
    </xf>
    <xf numFmtId="2" fontId="154" fillId="0" borderId="32" xfId="30" applyNumberFormat="1" applyFont="1" applyFill="1" applyBorder="1" applyAlignment="1">
      <alignment horizontal="center"/>
    </xf>
    <xf numFmtId="2" fontId="28" fillId="0" borderId="32" xfId="30" applyNumberFormat="1" applyFont="1" applyFill="1" applyBorder="1" applyAlignment="1">
      <alignment horizontal="center"/>
    </xf>
    <xf numFmtId="43" fontId="28" fillId="11" borderId="0" xfId="30" applyNumberFormat="1" applyFont="1" applyFill="1"/>
    <xf numFmtId="193" fontId="28" fillId="14" borderId="0" xfId="30" applyNumberFormat="1" applyFont="1" applyFill="1"/>
    <xf numFmtId="2" fontId="28" fillId="0" borderId="32" xfId="30" applyNumberFormat="1" applyFont="1" applyFill="1" applyBorder="1"/>
    <xf numFmtId="43" fontId="28" fillId="14" borderId="0" xfId="30" applyNumberFormat="1" applyFont="1" applyFill="1"/>
    <xf numFmtId="0" fontId="28" fillId="0" borderId="31" xfId="30" applyFont="1" applyBorder="1" applyAlignment="1">
      <alignment horizontal="center" shrinkToFit="1"/>
    </xf>
    <xf numFmtId="43" fontId="28" fillId="0" borderId="31" xfId="40" applyFont="1" applyBorder="1" applyAlignment="1">
      <alignment horizontal="center" shrinkToFit="1"/>
    </xf>
    <xf numFmtId="0" fontId="28" fillId="2" borderId="31" xfId="30" applyFont="1" applyFill="1" applyBorder="1" applyAlignment="1">
      <alignment horizontal="center" shrinkToFit="1"/>
    </xf>
    <xf numFmtId="0" fontId="28" fillId="5" borderId="31" xfId="30" applyFont="1" applyFill="1" applyBorder="1" applyAlignment="1">
      <alignment horizontal="center" shrinkToFit="1"/>
    </xf>
    <xf numFmtId="43" fontId="28" fillId="5" borderId="31" xfId="40" applyFont="1" applyFill="1" applyBorder="1" applyAlignment="1">
      <alignment horizontal="center" shrinkToFit="1"/>
    </xf>
    <xf numFmtId="43" fontId="28" fillId="0" borderId="31" xfId="40" applyFont="1" applyFill="1" applyBorder="1" applyAlignment="1">
      <alignment horizontal="center" shrinkToFit="1"/>
    </xf>
    <xf numFmtId="43" fontId="28" fillId="0" borderId="31" xfId="40" applyFont="1" applyFill="1" applyBorder="1" applyAlignment="1">
      <alignment shrinkToFit="1"/>
    </xf>
    <xf numFmtId="0" fontId="28" fillId="0" borderId="31" xfId="30" applyFont="1" applyFill="1" applyBorder="1" applyAlignment="1">
      <alignment shrinkToFit="1"/>
    </xf>
    <xf numFmtId="4" fontId="27" fillId="14" borderId="31" xfId="0" applyNumberFormat="1" applyFont="1" applyFill="1" applyBorder="1" applyAlignment="1">
      <alignment horizontal="center"/>
    </xf>
    <xf numFmtId="2" fontId="27" fillId="14" borderId="31" xfId="0" applyNumberFormat="1" applyFont="1" applyFill="1" applyBorder="1" applyAlignment="1">
      <alignment horizontal="centerContinuous"/>
    </xf>
    <xf numFmtId="0" fontId="40" fillId="0" borderId="0" xfId="30" applyFont="1" applyFill="1"/>
    <xf numFmtId="0" fontId="28" fillId="0" borderId="0" xfId="30" applyFont="1" applyFill="1"/>
    <xf numFmtId="0" fontId="32" fillId="11" borderId="0" xfId="30" applyFont="1" applyFill="1"/>
    <xf numFmtId="187" fontId="32" fillId="11" borderId="0" xfId="41" applyFont="1" applyFill="1"/>
    <xf numFmtId="43" fontId="32" fillId="11" borderId="0" xfId="30" applyNumberFormat="1" applyFont="1" applyFill="1"/>
    <xf numFmtId="0" fontId="119" fillId="14" borderId="31" xfId="0" applyFont="1" applyFill="1" applyBorder="1" applyAlignment="1">
      <alignment horizontal="center" textRotation="90" wrapText="1"/>
    </xf>
    <xf numFmtId="2" fontId="125" fillId="6" borderId="31" xfId="0" applyNumberFormat="1" applyFont="1" applyFill="1" applyBorder="1" applyAlignment="1">
      <alignment horizontal="center"/>
    </xf>
    <xf numFmtId="0" fontId="122" fillId="0" borderId="0" xfId="0" applyFont="1"/>
    <xf numFmtId="2" fontId="122" fillId="0" borderId="32" xfId="0" applyNumberFormat="1" applyFont="1" applyBorder="1" applyAlignment="1">
      <alignment horizontal="center" vertical="top" wrapText="1"/>
    </xf>
    <xf numFmtId="4" fontId="122" fillId="0" borderId="32" xfId="0" applyNumberFormat="1" applyFont="1" applyBorder="1" applyAlignment="1">
      <alignment horizontal="center" vertical="top" wrapText="1"/>
    </xf>
    <xf numFmtId="4" fontId="118" fillId="0" borderId="31" xfId="9" applyNumberFormat="1" applyFont="1" applyBorder="1" applyAlignment="1">
      <alignment horizontal="center" vertical="center"/>
    </xf>
    <xf numFmtId="0" fontId="28" fillId="0" borderId="0" xfId="0" applyFont="1" applyFill="1" applyBorder="1" applyAlignment="1">
      <alignment horizontal="center"/>
    </xf>
    <xf numFmtId="0" fontId="111" fillId="0" borderId="0" xfId="0" applyFont="1" applyFill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33" fillId="2" borderId="31" xfId="0" applyFont="1" applyFill="1" applyBorder="1" applyAlignment="1">
      <alignment horizontal="center"/>
    </xf>
    <xf numFmtId="0" fontId="34" fillId="2" borderId="31" xfId="0" applyFont="1" applyFill="1" applyBorder="1" applyAlignment="1">
      <alignment horizontal="center"/>
    </xf>
    <xf numFmtId="0" fontId="26" fillId="14" borderId="31" xfId="0" applyFont="1" applyFill="1" applyBorder="1" applyAlignment="1">
      <alignment horizontal="center"/>
    </xf>
    <xf numFmtId="0" fontId="26" fillId="14" borderId="36" xfId="0" applyFont="1" applyFill="1" applyBorder="1" applyAlignment="1">
      <alignment horizontal="center"/>
    </xf>
    <xf numFmtId="0" fontId="26" fillId="14" borderId="32" xfId="0" applyFont="1" applyFill="1" applyBorder="1" applyAlignment="1">
      <alignment horizontal="center"/>
    </xf>
    <xf numFmtId="0" fontId="27" fillId="2" borderId="31" xfId="0" applyFont="1" applyFill="1" applyBorder="1" applyAlignment="1">
      <alignment horizontal="center"/>
    </xf>
    <xf numFmtId="0" fontId="21" fillId="3" borderId="0" xfId="28" applyFont="1" applyFill="1" applyAlignment="1">
      <alignment horizontal="center"/>
    </xf>
    <xf numFmtId="0" fontId="28" fillId="0" borderId="0" xfId="0" applyFont="1" applyAlignment="1">
      <alignment horizontal="center"/>
    </xf>
    <xf numFmtId="4" fontId="156" fillId="0" borderId="31" xfId="0" applyNumberFormat="1" applyFont="1" applyFill="1" applyBorder="1" applyAlignment="1">
      <alignment horizontal="center"/>
    </xf>
    <xf numFmtId="2" fontId="121" fillId="0" borderId="31" xfId="9" applyNumberFormat="1" applyFont="1" applyBorder="1" applyAlignment="1">
      <alignment horizontal="center" vertical="center"/>
    </xf>
    <xf numFmtId="0" fontId="22" fillId="14" borderId="36" xfId="28" applyFont="1" applyFill="1" applyBorder="1" applyAlignment="1">
      <alignment horizontal="center"/>
    </xf>
    <xf numFmtId="0" fontId="22" fillId="14" borderId="36" xfId="28" applyFont="1" applyFill="1" applyBorder="1" applyAlignment="1">
      <alignment horizontal="center" vertical="center" wrapText="1"/>
    </xf>
    <xf numFmtId="0" fontId="27" fillId="14" borderId="36" xfId="28" applyFont="1" applyFill="1" applyBorder="1" applyAlignment="1">
      <alignment horizontal="center"/>
    </xf>
    <xf numFmtId="0" fontId="22" fillId="14" borderId="32" xfId="28" applyFont="1" applyFill="1" applyBorder="1" applyAlignment="1">
      <alignment horizontal="center"/>
    </xf>
    <xf numFmtId="0" fontId="22" fillId="14" borderId="32" xfId="28" applyFont="1" applyFill="1" applyBorder="1" applyAlignment="1">
      <alignment horizontal="center" vertical="center" wrapText="1"/>
    </xf>
    <xf numFmtId="0" fontId="27" fillId="14" borderId="32" xfId="28" applyFont="1" applyFill="1" applyBorder="1" applyAlignment="1">
      <alignment horizontal="center"/>
    </xf>
    <xf numFmtId="0" fontId="27" fillId="14" borderId="31" xfId="28" applyFont="1" applyFill="1" applyBorder="1" applyAlignment="1">
      <alignment horizontal="center"/>
    </xf>
    <xf numFmtId="0" fontId="53" fillId="11" borderId="36" xfId="0" applyFont="1" applyFill="1" applyBorder="1" applyAlignment="1">
      <alignment horizontal="center" vertical="center" wrapText="1"/>
    </xf>
    <xf numFmtId="9" fontId="53" fillId="11" borderId="43" xfId="42" applyFont="1" applyFill="1" applyBorder="1" applyAlignment="1">
      <alignment horizontal="center" vertical="center" wrapText="1"/>
    </xf>
    <xf numFmtId="0" fontId="53" fillId="0" borderId="32" xfId="0" applyFont="1" applyBorder="1" applyAlignment="1">
      <alignment horizontal="center" vertical="top"/>
    </xf>
    <xf numFmtId="17" fontId="68" fillId="3" borderId="36" xfId="28" applyNumberFormat="1" applyFont="1" applyFill="1" applyBorder="1" applyAlignment="1">
      <alignment horizontal="center" vertical="top" shrinkToFit="1"/>
    </xf>
    <xf numFmtId="17" fontId="68" fillId="3" borderId="43" xfId="28" applyNumberFormat="1" applyFont="1" applyFill="1" applyBorder="1" applyAlignment="1">
      <alignment horizontal="center" vertical="top" shrinkToFit="1"/>
    </xf>
    <xf numFmtId="17" fontId="68" fillId="3" borderId="32" xfId="28" applyNumberFormat="1" applyFont="1" applyFill="1" applyBorder="1" applyAlignment="1">
      <alignment horizontal="center" vertical="top" shrinkToFit="1"/>
    </xf>
    <xf numFmtId="4" fontId="68" fillId="3" borderId="36" xfId="28" applyNumberFormat="1" applyFont="1" applyFill="1" applyBorder="1" applyAlignment="1">
      <alignment horizontal="center" vertical="top" shrinkToFit="1"/>
    </xf>
    <xf numFmtId="4" fontId="22" fillId="3" borderId="36" xfId="28" applyNumberFormat="1" applyFont="1" applyFill="1" applyBorder="1" applyAlignment="1">
      <alignment horizontal="center" vertical="top" shrinkToFit="1"/>
    </xf>
    <xf numFmtId="4" fontId="93" fillId="3" borderId="36" xfId="28" applyNumberFormat="1" applyFont="1" applyFill="1" applyBorder="1" applyAlignment="1">
      <alignment vertical="top" shrinkToFit="1"/>
    </xf>
    <xf numFmtId="4" fontId="22" fillId="3" borderId="36" xfId="28" applyNumberFormat="1" applyFont="1" applyFill="1" applyBorder="1" applyAlignment="1">
      <alignment vertical="top" shrinkToFit="1"/>
    </xf>
    <xf numFmtId="4" fontId="68" fillId="3" borderId="43" xfId="28" applyNumberFormat="1" applyFont="1" applyFill="1" applyBorder="1" applyAlignment="1">
      <alignment horizontal="center" vertical="top" shrinkToFit="1"/>
    </xf>
    <xf numFmtId="4" fontId="22" fillId="3" borderId="43" xfId="28" applyNumberFormat="1" applyFont="1" applyFill="1" applyBorder="1" applyAlignment="1">
      <alignment horizontal="center" vertical="top" shrinkToFit="1"/>
    </xf>
    <xf numFmtId="4" fontId="93" fillId="3" borderId="43" xfId="28" applyNumberFormat="1" applyFont="1" applyFill="1" applyBorder="1" applyAlignment="1">
      <alignment vertical="top" shrinkToFit="1"/>
    </xf>
    <xf numFmtId="4" fontId="22" fillId="3" borderId="43" xfId="28" applyNumberFormat="1" applyFont="1" applyFill="1" applyBorder="1" applyAlignment="1">
      <alignment vertical="top" shrinkToFit="1"/>
    </xf>
    <xf numFmtId="4" fontId="68" fillId="3" borderId="32" xfId="28" applyNumberFormat="1" applyFont="1" applyFill="1" applyBorder="1" applyAlignment="1">
      <alignment horizontal="center" vertical="top" shrinkToFit="1"/>
    </xf>
    <xf numFmtId="4" fontId="22" fillId="3" borderId="32" xfId="28" applyNumberFormat="1" applyFont="1" applyFill="1" applyBorder="1" applyAlignment="1">
      <alignment horizontal="center" vertical="top" shrinkToFit="1"/>
    </xf>
    <xf numFmtId="4" fontId="93" fillId="3" borderId="32" xfId="28" applyNumberFormat="1" applyFont="1" applyFill="1" applyBorder="1" applyAlignment="1">
      <alignment vertical="top" shrinkToFit="1"/>
    </xf>
    <xf numFmtId="4" fontId="22" fillId="3" borderId="32" xfId="28" applyNumberFormat="1" applyFont="1" applyFill="1" applyBorder="1" applyAlignment="1">
      <alignment vertical="top" shrinkToFit="1"/>
    </xf>
    <xf numFmtId="4" fontId="123" fillId="3" borderId="36" xfId="28" applyNumberFormat="1" applyFont="1" applyFill="1" applyBorder="1" applyAlignment="1">
      <alignment vertical="top" shrinkToFit="1"/>
    </xf>
    <xf numFmtId="4" fontId="123" fillId="3" borderId="43" xfId="28" applyNumberFormat="1" applyFont="1" applyFill="1" applyBorder="1" applyAlignment="1">
      <alignment vertical="top" shrinkToFit="1"/>
    </xf>
    <xf numFmtId="4" fontId="123" fillId="3" borderId="32" xfId="28" applyNumberFormat="1" applyFont="1" applyFill="1" applyBorder="1" applyAlignment="1">
      <alignment vertical="top" shrinkToFit="1"/>
    </xf>
    <xf numFmtId="17" fontId="30" fillId="0" borderId="36" xfId="0" applyNumberFormat="1" applyFont="1" applyBorder="1" applyAlignment="1">
      <alignment horizontal="center" vertical="top" shrinkToFit="1"/>
    </xf>
    <xf numFmtId="0" fontId="30" fillId="0" borderId="36" xfId="0" applyFont="1" applyBorder="1" applyAlignment="1">
      <alignment horizontal="center" vertical="top" shrinkToFit="1"/>
    </xf>
    <xf numFmtId="17" fontId="30" fillId="0" borderId="43" xfId="0" applyNumberFormat="1" applyFont="1" applyBorder="1" applyAlignment="1">
      <alignment horizontal="center" vertical="top" shrinkToFit="1"/>
    </xf>
    <xf numFmtId="0" fontId="30" fillId="0" borderId="43" xfId="0" applyFont="1" applyBorder="1" applyAlignment="1">
      <alignment horizontal="center" vertical="top" shrinkToFit="1"/>
    </xf>
    <xf numFmtId="17" fontId="30" fillId="0" borderId="32" xfId="0" applyNumberFormat="1" applyFont="1" applyBorder="1" applyAlignment="1">
      <alignment horizontal="center" vertical="top" shrinkToFit="1"/>
    </xf>
    <xf numFmtId="0" fontId="30" fillId="0" borderId="32" xfId="0" applyFont="1" applyBorder="1" applyAlignment="1">
      <alignment horizontal="center" vertical="top" shrinkToFit="1"/>
    </xf>
    <xf numFmtId="4" fontId="30" fillId="0" borderId="36" xfId="0" applyNumberFormat="1" applyFont="1" applyBorder="1" applyAlignment="1">
      <alignment vertical="top" shrinkToFit="1"/>
    </xf>
    <xf numFmtId="0" fontId="30" fillId="0" borderId="36" xfId="0" applyNumberFormat="1" applyFont="1" applyBorder="1" applyAlignment="1">
      <alignment horizontal="center" vertical="top" shrinkToFit="1"/>
    </xf>
    <xf numFmtId="0" fontId="30" fillId="0" borderId="36" xfId="0" applyNumberFormat="1" applyFont="1" applyBorder="1" applyAlignment="1">
      <alignment vertical="top" shrinkToFit="1"/>
    </xf>
    <xf numFmtId="4" fontId="30" fillId="0" borderId="43" xfId="0" applyNumberFormat="1" applyFont="1" applyBorder="1" applyAlignment="1">
      <alignment vertical="top" shrinkToFit="1"/>
    </xf>
    <xf numFmtId="0" fontId="30" fillId="0" borderId="43" xfId="0" applyNumberFormat="1" applyFont="1" applyBorder="1" applyAlignment="1">
      <alignment horizontal="center" vertical="top" shrinkToFit="1"/>
    </xf>
    <xf numFmtId="0" fontId="30" fillId="0" borderId="43" xfId="0" applyNumberFormat="1" applyFont="1" applyBorder="1" applyAlignment="1">
      <alignment vertical="top" shrinkToFit="1"/>
    </xf>
    <xf numFmtId="4" fontId="30" fillId="0" borderId="32" xfId="0" applyNumberFormat="1" applyFont="1" applyBorder="1" applyAlignment="1">
      <alignment vertical="top" shrinkToFit="1"/>
    </xf>
    <xf numFmtId="0" fontId="30" fillId="0" borderId="32" xfId="0" applyNumberFormat="1" applyFont="1" applyBorder="1" applyAlignment="1">
      <alignment horizontal="center" vertical="top" shrinkToFit="1"/>
    </xf>
    <xf numFmtId="0" fontId="30" fillId="0" borderId="32" xfId="0" applyNumberFormat="1" applyFont="1" applyBorder="1" applyAlignment="1">
      <alignment vertical="top" shrinkToFit="1"/>
    </xf>
    <xf numFmtId="0" fontId="21" fillId="3" borderId="19" xfId="28" applyFont="1" applyFill="1" applyBorder="1"/>
    <xf numFmtId="0" fontId="21" fillId="3" borderId="14" xfId="28" applyFont="1" applyFill="1" applyBorder="1"/>
    <xf numFmtId="0" fontId="21" fillId="3" borderId="15" xfId="28" applyFont="1" applyFill="1" applyBorder="1"/>
    <xf numFmtId="0" fontId="21" fillId="3" borderId="57" xfId="28" applyFont="1" applyFill="1" applyBorder="1"/>
    <xf numFmtId="0" fontId="21" fillId="3" borderId="41" xfId="28" applyFont="1" applyFill="1" applyBorder="1" applyAlignment="1"/>
    <xf numFmtId="0" fontId="21" fillId="3" borderId="47" xfId="28" applyFont="1" applyFill="1" applyBorder="1" applyAlignment="1"/>
    <xf numFmtId="0" fontId="21" fillId="3" borderId="17" xfId="28" applyFont="1" applyFill="1" applyBorder="1"/>
    <xf numFmtId="0" fontId="21" fillId="3" borderId="18" xfId="28" applyFont="1" applyFill="1" applyBorder="1"/>
    <xf numFmtId="0" fontId="21" fillId="3" borderId="20" xfId="28" applyFont="1" applyFill="1" applyBorder="1"/>
    <xf numFmtId="0" fontId="21" fillId="3" borderId="0" xfId="28" applyFont="1" applyFill="1" applyBorder="1" applyAlignment="1">
      <alignment horizontal="center" vertical="top" shrinkToFit="1"/>
    </xf>
    <xf numFmtId="0" fontId="29" fillId="3" borderId="0" xfId="28" applyFont="1" applyFill="1" applyBorder="1" applyAlignment="1">
      <alignment horizontal="left" vertical="top" wrapText="1"/>
    </xf>
    <xf numFmtId="0" fontId="118" fillId="0" borderId="0" xfId="28" applyFont="1" applyFill="1" applyBorder="1" applyAlignment="1">
      <alignment horizontal="center" vertical="top" wrapText="1"/>
    </xf>
    <xf numFmtId="0" fontId="21" fillId="3" borderId="0" xfId="28" applyFont="1" applyFill="1" applyBorder="1" applyAlignment="1">
      <alignment horizontal="left" vertical="top" wrapText="1"/>
    </xf>
    <xf numFmtId="0" fontId="21" fillId="0" borderId="18" xfId="28" applyFont="1" applyFill="1" applyBorder="1"/>
    <xf numFmtId="0" fontId="21" fillId="3" borderId="0" xfId="28" applyFont="1" applyFill="1" applyAlignment="1"/>
    <xf numFmtId="0" fontId="21" fillId="14" borderId="31" xfId="28" applyFont="1" applyFill="1" applyBorder="1" applyAlignment="1">
      <alignment horizontal="center" vertical="center" wrapText="1"/>
    </xf>
    <xf numFmtId="0" fontId="21" fillId="14" borderId="31" xfId="28" applyFont="1" applyFill="1" applyBorder="1" applyAlignment="1">
      <alignment horizontal="center" vertical="center"/>
    </xf>
    <xf numFmtId="0" fontId="40" fillId="0" borderId="0" xfId="0" applyFont="1" applyAlignment="1"/>
    <xf numFmtId="0" fontId="22" fillId="14" borderId="36" xfId="0" applyFont="1" applyFill="1" applyBorder="1" applyAlignment="1">
      <alignment vertical="center" wrapText="1"/>
    </xf>
    <xf numFmtId="0" fontId="22" fillId="14" borderId="31" xfId="0" applyFont="1" applyFill="1" applyBorder="1" applyAlignment="1">
      <alignment horizontal="centerContinuous"/>
    </xf>
    <xf numFmtId="0" fontId="22" fillId="14" borderId="36" xfId="0" applyFont="1" applyFill="1" applyBorder="1" applyAlignment="1">
      <alignment horizontal="centerContinuous"/>
    </xf>
    <xf numFmtId="0" fontId="27" fillId="14" borderId="36" xfId="0" applyFont="1" applyFill="1" applyBorder="1" applyAlignment="1">
      <alignment vertical="center" wrapText="1"/>
    </xf>
    <xf numFmtId="0" fontId="22" fillId="14" borderId="43" xfId="0" applyFont="1" applyFill="1" applyBorder="1" applyAlignment="1">
      <alignment horizontal="center" vertical="center" wrapText="1"/>
    </xf>
    <xf numFmtId="0" fontId="22" fillId="14" borderId="36" xfId="0" applyFont="1" applyFill="1" applyBorder="1" applyAlignment="1">
      <alignment horizontal="center"/>
    </xf>
    <xf numFmtId="0" fontId="27" fillId="14" borderId="36" xfId="0" applyFont="1" applyFill="1" applyBorder="1" applyAlignment="1">
      <alignment horizontal="center"/>
    </xf>
    <xf numFmtId="0" fontId="27" fillId="14" borderId="43" xfId="0" applyFont="1" applyFill="1" applyBorder="1" applyAlignment="1">
      <alignment horizontal="center" vertical="center" wrapText="1"/>
    </xf>
    <xf numFmtId="0" fontId="22" fillId="14" borderId="32" xfId="0" applyFont="1" applyFill="1" applyBorder="1" applyAlignment="1">
      <alignment vertical="center" wrapText="1"/>
    </xf>
    <xf numFmtId="0" fontId="22" fillId="14" borderId="32" xfId="0" applyFont="1" applyFill="1" applyBorder="1" applyAlignment="1">
      <alignment horizontal="center"/>
    </xf>
    <xf numFmtId="0" fontId="27" fillId="14" borderId="32" xfId="0" applyFont="1" applyFill="1" applyBorder="1" applyAlignment="1">
      <alignment horizontal="center"/>
    </xf>
    <xf numFmtId="0" fontId="27" fillId="14" borderId="32" xfId="0" applyFont="1" applyFill="1" applyBorder="1" applyAlignment="1">
      <alignment horizontal="center" vertical="center" wrapText="1"/>
    </xf>
    <xf numFmtId="0" fontId="77" fillId="14" borderId="31" xfId="0" applyFont="1" applyFill="1" applyBorder="1" applyAlignment="1">
      <alignment horizontal="centerContinuous"/>
    </xf>
    <xf numFmtId="4" fontId="75" fillId="14" borderId="31" xfId="0" applyNumberFormat="1" applyFont="1" applyFill="1" applyBorder="1" applyAlignment="1">
      <alignment horizontal="center"/>
    </xf>
    <xf numFmtId="0" fontId="28" fillId="11" borderId="26" xfId="0" applyFont="1" applyFill="1" applyBorder="1"/>
    <xf numFmtId="0" fontId="28" fillId="11" borderId="27" xfId="0" applyFont="1" applyFill="1" applyBorder="1"/>
    <xf numFmtId="0" fontId="28" fillId="11" borderId="28" xfId="0" applyFont="1" applyFill="1" applyBorder="1"/>
    <xf numFmtId="0" fontId="28" fillId="11" borderId="0" xfId="0" applyFont="1" applyFill="1"/>
    <xf numFmtId="0" fontId="28" fillId="11" borderId="29" xfId="0" applyFont="1" applyFill="1" applyBorder="1"/>
    <xf numFmtId="0" fontId="28" fillId="11" borderId="0" xfId="0" applyFont="1" applyFill="1" applyBorder="1"/>
    <xf numFmtId="0" fontId="28" fillId="11" borderId="11" xfId="0" applyFont="1" applyFill="1" applyBorder="1"/>
    <xf numFmtId="0" fontId="28" fillId="11" borderId="30" xfId="0" applyFont="1" applyFill="1" applyBorder="1"/>
    <xf numFmtId="0" fontId="28" fillId="11" borderId="94" xfId="0" applyFont="1" applyFill="1" applyBorder="1"/>
    <xf numFmtId="0" fontId="28" fillId="11" borderId="13" xfId="0" applyFont="1" applyFill="1" applyBorder="1"/>
    <xf numFmtId="0" fontId="76" fillId="0" borderId="0" xfId="0" applyFont="1" applyFill="1" applyBorder="1" applyAlignment="1"/>
    <xf numFmtId="0" fontId="76" fillId="0" borderId="29" xfId="0" applyFont="1" applyFill="1" applyBorder="1" applyAlignment="1"/>
    <xf numFmtId="0" fontId="21" fillId="0" borderId="94" xfId="0" applyFont="1" applyFill="1" applyBorder="1"/>
    <xf numFmtId="0" fontId="40" fillId="11" borderId="0" xfId="0" applyFont="1" applyFill="1" applyBorder="1" applyAlignment="1"/>
    <xf numFmtId="0" fontId="40" fillId="11" borderId="29" xfId="0" applyFont="1" applyFill="1" applyBorder="1" applyAlignment="1"/>
    <xf numFmtId="0" fontId="28" fillId="11" borderId="0" xfId="0" applyFont="1" applyFill="1" applyAlignment="1"/>
    <xf numFmtId="0" fontId="28" fillId="11" borderId="0" xfId="30" applyFont="1" applyFill="1" applyAlignment="1">
      <alignment horizontal="left"/>
    </xf>
    <xf numFmtId="0" fontId="40" fillId="11" borderId="0" xfId="30" applyFont="1" applyFill="1" applyAlignment="1">
      <alignment horizontal="left"/>
    </xf>
    <xf numFmtId="0" fontId="46" fillId="11" borderId="0" xfId="30" applyFont="1" applyFill="1"/>
    <xf numFmtId="0" fontId="32" fillId="11" borderId="0" xfId="30" applyFont="1" applyFill="1" applyAlignment="1">
      <alignment horizontal="center"/>
    </xf>
    <xf numFmtId="0" fontId="157" fillId="11" borderId="0" xfId="30" applyFont="1" applyFill="1" applyAlignment="1">
      <alignment horizontal="left"/>
    </xf>
    <xf numFmtId="199" fontId="32" fillId="11" borderId="0" xfId="30" applyNumberFormat="1" applyFont="1" applyFill="1"/>
    <xf numFmtId="4" fontId="32" fillId="11" borderId="0" xfId="30" applyNumberFormat="1" applyFont="1" applyFill="1" applyAlignment="1">
      <alignment horizontal="center"/>
    </xf>
    <xf numFmtId="0" fontId="158" fillId="11" borderId="0" xfId="30" applyFont="1" applyFill="1"/>
    <xf numFmtId="0" fontId="118" fillId="0" borderId="0" xfId="0" applyFont="1" applyFill="1" applyAlignment="1">
      <alignment horizontal="left"/>
    </xf>
    <xf numFmtId="0" fontId="118" fillId="0" borderId="0" xfId="0" applyFont="1" applyFill="1"/>
    <xf numFmtId="4" fontId="125" fillId="0" borderId="31" xfId="0" applyNumberFormat="1" applyFont="1" applyFill="1" applyBorder="1" applyAlignment="1">
      <alignment horizontal="center"/>
    </xf>
    <xf numFmtId="4" fontId="125" fillId="0" borderId="31" xfId="1" applyNumberFormat="1" applyFont="1" applyFill="1" applyBorder="1" applyAlignment="1">
      <alignment horizontal="centerContinuous"/>
    </xf>
    <xf numFmtId="4" fontId="125" fillId="0" borderId="31" xfId="1" applyNumberFormat="1" applyFont="1" applyFill="1" applyBorder="1" applyAlignment="1">
      <alignment horizontal="center"/>
    </xf>
    <xf numFmtId="4" fontId="125" fillId="0" borderId="31" xfId="0" applyNumberFormat="1" applyFont="1" applyFill="1" applyBorder="1" applyAlignment="1">
      <alignment horizontal="centerContinuous"/>
    </xf>
    <xf numFmtId="0" fontId="59" fillId="3" borderId="20" xfId="28" applyFont="1" applyFill="1" applyBorder="1" applyAlignment="1">
      <alignment horizontal="center"/>
    </xf>
    <xf numFmtId="0" fontId="110" fillId="3" borderId="33" xfId="28" applyFont="1" applyFill="1" applyBorder="1" applyAlignment="1">
      <alignment horizontal="center" wrapText="1"/>
    </xf>
    <xf numFmtId="0" fontId="27" fillId="0" borderId="31" xfId="0" applyFont="1" applyBorder="1" applyAlignment="1">
      <alignment horizontal="left" vertical="center"/>
    </xf>
    <xf numFmtId="0" fontId="27" fillId="0" borderId="31" xfId="0" applyFont="1" applyBorder="1" applyAlignment="1">
      <alignment horizontal="center" wrapText="1"/>
    </xf>
    <xf numFmtId="0" fontId="33" fillId="14" borderId="31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right"/>
    </xf>
    <xf numFmtId="0" fontId="27" fillId="0" borderId="40" xfId="0" applyFont="1" applyFill="1" applyBorder="1"/>
    <xf numFmtId="0" fontId="27" fillId="0" borderId="40" xfId="0" applyFont="1" applyFill="1" applyBorder="1" applyAlignment="1">
      <alignment horizontal="center"/>
    </xf>
    <xf numFmtId="0" fontId="122" fillId="0" borderId="40" xfId="0" applyFont="1" applyFill="1" applyBorder="1" applyAlignment="1">
      <alignment horizontal="center"/>
    </xf>
    <xf numFmtId="0" fontId="122" fillId="0" borderId="40" xfId="0" applyFont="1" applyFill="1" applyBorder="1" applyAlignment="1">
      <alignment horizontal="centerContinuous"/>
    </xf>
    <xf numFmtId="0" fontId="155" fillId="0" borderId="0" xfId="0" applyFont="1"/>
    <xf numFmtId="0" fontId="159" fillId="0" borderId="0" xfId="0" applyFont="1" applyAlignment="1">
      <alignment horizontal="center"/>
    </xf>
    <xf numFmtId="0" fontId="81" fillId="11" borderId="0" xfId="30" applyFont="1" applyFill="1"/>
    <xf numFmtId="0" fontId="27" fillId="11" borderId="0" xfId="30" applyFont="1" applyFill="1"/>
    <xf numFmtId="0" fontId="160" fillId="11" borderId="34" xfId="30" applyFont="1" applyFill="1" applyBorder="1"/>
    <xf numFmtId="0" fontId="161" fillId="11" borderId="35" xfId="30" applyFont="1" applyFill="1" applyBorder="1"/>
    <xf numFmtId="0" fontId="27" fillId="11" borderId="35" xfId="30" applyFont="1" applyFill="1" applyBorder="1"/>
    <xf numFmtId="0" fontId="27" fillId="11" borderId="33" xfId="30" applyFont="1" applyFill="1" applyBorder="1"/>
    <xf numFmtId="0" fontId="27" fillId="11" borderId="96" xfId="30" applyFont="1" applyFill="1" applyBorder="1" applyAlignment="1">
      <alignment horizontal="center"/>
    </xf>
    <xf numFmtId="0" fontId="27" fillId="11" borderId="97" xfId="30" applyFont="1" applyFill="1" applyBorder="1" applyAlignment="1">
      <alignment horizontal="center"/>
    </xf>
    <xf numFmtId="43" fontId="27" fillId="11" borderId="96" xfId="40" applyFont="1" applyFill="1" applyBorder="1" applyAlignment="1">
      <alignment horizontal="center" vertical="center"/>
    </xf>
    <xf numFmtId="43" fontId="27" fillId="11" borderId="96" xfId="40" applyFont="1" applyFill="1" applyBorder="1" applyAlignment="1">
      <alignment horizontal="center"/>
    </xf>
    <xf numFmtId="43" fontId="27" fillId="11" borderId="96" xfId="40" applyFont="1" applyFill="1" applyBorder="1"/>
    <xf numFmtId="0" fontId="27" fillId="11" borderId="99" xfId="30" applyFont="1" applyFill="1" applyBorder="1" applyAlignment="1">
      <alignment horizontal="center"/>
    </xf>
    <xf numFmtId="0" fontId="27" fillId="11" borderId="100" xfId="30" applyFont="1" applyFill="1" applyBorder="1" applyAlignment="1">
      <alignment horizontal="center"/>
    </xf>
    <xf numFmtId="43" fontId="27" fillId="11" borderId="99" xfId="40" applyFont="1" applyFill="1" applyBorder="1" applyAlignment="1">
      <alignment horizontal="center" vertical="center"/>
    </xf>
    <xf numFmtId="43" fontId="27" fillId="11" borderId="99" xfId="40" applyFont="1" applyFill="1" applyBorder="1" applyAlignment="1">
      <alignment horizontal="center"/>
    </xf>
    <xf numFmtId="43" fontId="27" fillId="11" borderId="99" xfId="40" applyFont="1" applyFill="1" applyBorder="1"/>
    <xf numFmtId="4" fontId="27" fillId="11" borderId="35" xfId="30" applyNumberFormat="1" applyFont="1" applyFill="1" applyBorder="1"/>
    <xf numFmtId="3" fontId="27" fillId="11" borderId="35" xfId="30" applyNumberFormat="1" applyFont="1" applyFill="1" applyBorder="1"/>
    <xf numFmtId="4" fontId="27" fillId="11" borderId="33" xfId="30" applyNumberFormat="1" applyFont="1" applyFill="1" applyBorder="1"/>
    <xf numFmtId="4" fontId="27" fillId="11" borderId="96" xfId="30" applyNumberFormat="1" applyFont="1" applyFill="1" applyBorder="1"/>
    <xf numFmtId="4" fontId="27" fillId="11" borderId="99" xfId="30" applyNumberFormat="1" applyFont="1" applyFill="1" applyBorder="1"/>
    <xf numFmtId="0" fontId="33" fillId="11" borderId="0" xfId="30" applyFont="1" applyFill="1"/>
    <xf numFmtId="0" fontId="33" fillId="11" borderId="0" xfId="30" applyFont="1" applyFill="1" applyBorder="1" applyAlignment="1">
      <alignment horizontal="center"/>
    </xf>
    <xf numFmtId="0" fontId="33" fillId="11" borderId="38" xfId="30" applyFont="1" applyFill="1" applyBorder="1" applyAlignment="1">
      <alignment horizontal="center"/>
    </xf>
    <xf numFmtId="0" fontId="33" fillId="14" borderId="31" xfId="30" applyFont="1" applyFill="1" applyBorder="1" applyAlignment="1">
      <alignment horizontal="center" vertical="center" wrapText="1"/>
    </xf>
    <xf numFmtId="4" fontId="162" fillId="11" borderId="37" xfId="30" applyNumberFormat="1" applyFont="1" applyFill="1" applyBorder="1" applyAlignment="1">
      <alignment horizontal="center"/>
    </xf>
    <xf numFmtId="0" fontId="43" fillId="0" borderId="0" xfId="19" applyFont="1" applyFill="1" applyAlignment="1"/>
    <xf numFmtId="0" fontId="121" fillId="0" borderId="0" xfId="0" applyFont="1" applyAlignment="1">
      <alignment shrinkToFit="1"/>
    </xf>
    <xf numFmtId="0" fontId="131" fillId="6" borderId="0" xfId="0" applyFont="1" applyFill="1"/>
    <xf numFmtId="0" fontId="131" fillId="0" borderId="0" xfId="0" applyFont="1" applyAlignment="1">
      <alignment shrinkToFit="1"/>
    </xf>
    <xf numFmtId="0" fontId="119" fillId="2" borderId="86" xfId="0" applyFont="1" applyFill="1" applyBorder="1" applyAlignment="1">
      <alignment horizontal="center" vertical="center" shrinkToFit="1"/>
    </xf>
    <xf numFmtId="0" fontId="119" fillId="2" borderId="80" xfId="0" applyFont="1" applyFill="1" applyBorder="1" applyAlignment="1">
      <alignment horizontal="centerContinuous" vertical="center" shrinkToFit="1"/>
    </xf>
    <xf numFmtId="0" fontId="119" fillId="2" borderId="27" xfId="0" applyFont="1" applyFill="1" applyBorder="1" applyAlignment="1">
      <alignment horizontal="centerContinuous" vertical="center" shrinkToFit="1"/>
    </xf>
    <xf numFmtId="0" fontId="119" fillId="2" borderId="79" xfId="0" applyFont="1" applyFill="1" applyBorder="1" applyAlignment="1">
      <alignment horizontal="centerContinuous" vertical="center" shrinkToFit="1"/>
    </xf>
    <xf numFmtId="0" fontId="132" fillId="6" borderId="15" xfId="0" applyFont="1" applyFill="1" applyBorder="1"/>
    <xf numFmtId="0" fontId="119" fillId="2" borderId="32" xfId="0" applyFont="1" applyFill="1" applyBorder="1" applyAlignment="1">
      <alignment horizontal="center" vertical="center" shrinkToFit="1"/>
    </xf>
    <xf numFmtId="0" fontId="119" fillId="2" borderId="34" xfId="0" applyFont="1" applyFill="1" applyBorder="1" applyAlignment="1">
      <alignment horizontal="centerContinuous" vertical="center" shrinkToFit="1"/>
    </xf>
    <xf numFmtId="0" fontId="119" fillId="2" borderId="33" xfId="0" applyFont="1" applyFill="1" applyBorder="1" applyAlignment="1">
      <alignment horizontal="centerContinuous" vertical="center" shrinkToFit="1"/>
    </xf>
    <xf numFmtId="0" fontId="119" fillId="2" borderId="31" xfId="0" applyFont="1" applyFill="1" applyBorder="1" applyAlignment="1">
      <alignment horizontal="centerContinuous" vertical="center" shrinkToFit="1"/>
    </xf>
    <xf numFmtId="0" fontId="132" fillId="6" borderId="20" xfId="0" applyFont="1" applyFill="1" applyBorder="1" applyAlignment="1">
      <alignment horizontal="center"/>
    </xf>
    <xf numFmtId="0" fontId="121" fillId="0" borderId="61" xfId="0" applyFont="1" applyBorder="1" applyAlignment="1">
      <alignment horizontal="center" vertical="center" shrinkToFit="1"/>
    </xf>
    <xf numFmtId="0" fontId="121" fillId="0" borderId="36" xfId="0" applyFont="1" applyBorder="1" applyAlignment="1">
      <alignment horizontal="center" vertical="center" shrinkToFit="1"/>
    </xf>
    <xf numFmtId="0" fontId="121" fillId="0" borderId="0" xfId="0" applyFont="1" applyBorder="1" applyAlignment="1">
      <alignment shrinkToFit="1"/>
    </xf>
    <xf numFmtId="0" fontId="121" fillId="0" borderId="16" xfId="0" applyFont="1" applyBorder="1" applyAlignment="1">
      <alignment shrinkToFit="1"/>
    </xf>
    <xf numFmtId="0" fontId="121" fillId="0" borderId="2" xfId="0" applyFont="1" applyBorder="1" applyAlignment="1">
      <alignment shrinkToFit="1"/>
    </xf>
    <xf numFmtId="0" fontId="121" fillId="0" borderId="90" xfId="0" applyFont="1" applyBorder="1" applyAlignment="1">
      <alignment horizontal="left" shrinkToFit="1"/>
    </xf>
    <xf numFmtId="0" fontId="131" fillId="6" borderId="33" xfId="0" applyFont="1" applyFill="1" applyBorder="1" applyAlignment="1">
      <alignment horizontal="center"/>
    </xf>
    <xf numFmtId="0" fontId="121" fillId="0" borderId="59" xfId="0" applyFont="1" applyBorder="1" applyAlignment="1">
      <alignment vertical="center" shrinkToFit="1"/>
    </xf>
    <xf numFmtId="0" fontId="121" fillId="0" borderId="43" xfId="0" applyFont="1" applyBorder="1" applyAlignment="1">
      <alignment vertical="center" shrinkToFit="1"/>
    </xf>
    <xf numFmtId="0" fontId="121" fillId="0" borderId="91" xfId="0" applyFont="1" applyBorder="1" applyAlignment="1">
      <alignment horizontal="left" shrinkToFit="1"/>
    </xf>
    <xf numFmtId="0" fontId="121" fillId="0" borderId="16" xfId="0" applyFont="1" applyBorder="1" applyAlignment="1">
      <alignment horizontal="center" shrinkToFit="1"/>
    </xf>
    <xf numFmtId="0" fontId="117" fillId="0" borderId="43" xfId="0" applyFont="1" applyBorder="1" applyAlignment="1">
      <alignment vertical="center" shrinkToFit="1"/>
    </xf>
    <xf numFmtId="0" fontId="121" fillId="0" borderId="43" xfId="0" applyFont="1" applyBorder="1" applyAlignment="1">
      <alignment shrinkToFit="1"/>
    </xf>
    <xf numFmtId="3" fontId="121" fillId="0" borderId="92" xfId="0" applyNumberFormat="1" applyFont="1" applyBorder="1" applyAlignment="1">
      <alignment horizontal="left" shrinkToFit="1"/>
    </xf>
    <xf numFmtId="0" fontId="121" fillId="0" borderId="16" xfId="0" applyFont="1" applyBorder="1" applyAlignment="1" applyProtection="1">
      <alignment horizontal="center" shrinkToFit="1"/>
      <protection locked="0"/>
    </xf>
    <xf numFmtId="3" fontId="121" fillId="0" borderId="91" xfId="0" applyNumberFormat="1" applyFont="1" applyBorder="1" applyAlignment="1">
      <alignment horizontal="left" shrinkToFit="1"/>
    </xf>
    <xf numFmtId="0" fontId="121" fillId="0" borderId="43" xfId="0" applyFont="1" applyBorder="1" applyAlignment="1" applyProtection="1">
      <alignment horizontal="center" shrinkToFit="1"/>
      <protection locked="0"/>
    </xf>
    <xf numFmtId="0" fontId="121" fillId="0" borderId="59" xfId="0" applyFont="1" applyBorder="1" applyAlignment="1">
      <alignment horizontal="center" vertical="center" shrinkToFit="1"/>
    </xf>
    <xf numFmtId="0" fontId="121" fillId="0" borderId="43" xfId="0" applyFont="1" applyBorder="1" applyAlignment="1">
      <alignment horizontal="center" vertical="center" shrinkToFit="1"/>
    </xf>
    <xf numFmtId="0" fontId="121" fillId="0" borderId="43" xfId="0" applyFont="1" applyBorder="1" applyAlignment="1">
      <alignment horizontal="center" shrinkToFit="1"/>
    </xf>
    <xf numFmtId="0" fontId="121" fillId="0" borderId="0" xfId="0" applyFont="1" applyBorder="1" applyAlignment="1" applyProtection="1">
      <alignment horizontal="center" shrinkToFit="1"/>
      <protection locked="0"/>
    </xf>
    <xf numFmtId="0" fontId="121" fillId="0" borderId="0" xfId="0" applyFont="1" applyBorder="1" applyAlignment="1" applyProtection="1">
      <alignment shrinkToFit="1"/>
      <protection locked="0"/>
    </xf>
    <xf numFmtId="3" fontId="121" fillId="0" borderId="95" xfId="0" applyNumberFormat="1" applyFont="1" applyBorder="1" applyAlignment="1">
      <alignment horizontal="left" shrinkToFit="1"/>
    </xf>
    <xf numFmtId="0" fontId="121" fillId="0" borderId="58" xfId="0" applyFont="1" applyBorder="1" applyAlignment="1">
      <alignment vertical="center" shrinkToFit="1"/>
    </xf>
    <xf numFmtId="0" fontId="117" fillId="0" borderId="93" xfId="0" applyFont="1" applyBorder="1" applyAlignment="1">
      <alignment vertical="center" shrinkToFit="1"/>
    </xf>
    <xf numFmtId="0" fontId="121" fillId="0" borderId="93" xfId="0" applyFont="1" applyBorder="1" applyAlignment="1">
      <alignment vertical="center" shrinkToFit="1"/>
    </xf>
    <xf numFmtId="0" fontId="121" fillId="0" borderId="82" xfId="0" applyFont="1" applyBorder="1" applyAlignment="1">
      <alignment horizontal="center" shrinkToFit="1"/>
    </xf>
    <xf numFmtId="0" fontId="121" fillId="0" borderId="82" xfId="0" applyFont="1" applyBorder="1" applyAlignment="1">
      <alignment shrinkToFit="1"/>
    </xf>
    <xf numFmtId="0" fontId="121" fillId="0" borderId="68" xfId="0" applyFont="1" applyBorder="1" applyAlignment="1">
      <alignment shrinkToFit="1"/>
    </xf>
    <xf numFmtId="0" fontId="121" fillId="0" borderId="94" xfId="0" applyFont="1" applyBorder="1" applyAlignment="1">
      <alignment shrinkToFit="1"/>
    </xf>
    <xf numFmtId="0" fontId="121" fillId="0" borderId="60" xfId="0" applyFont="1" applyBorder="1" applyAlignment="1">
      <alignment vertical="center" shrinkToFit="1"/>
    </xf>
    <xf numFmtId="0" fontId="117" fillId="0" borderId="32" xfId="0" applyFont="1" applyBorder="1" applyAlignment="1">
      <alignment vertical="center" shrinkToFit="1"/>
    </xf>
    <xf numFmtId="0" fontId="121" fillId="0" borderId="32" xfId="0" applyFont="1" applyBorder="1" applyAlignment="1">
      <alignment vertical="center" shrinkToFit="1"/>
    </xf>
    <xf numFmtId="0" fontId="121" fillId="0" borderId="17" xfId="0" applyFont="1" applyBorder="1" applyAlignment="1">
      <alignment horizontal="center" shrinkToFit="1"/>
    </xf>
    <xf numFmtId="0" fontId="121" fillId="0" borderId="17" xfId="0" applyFont="1" applyBorder="1" applyAlignment="1">
      <alignment shrinkToFit="1"/>
    </xf>
    <xf numFmtId="0" fontId="121" fillId="0" borderId="20" xfId="0" applyFont="1" applyBorder="1" applyAlignment="1">
      <alignment shrinkToFit="1"/>
    </xf>
    <xf numFmtId="0" fontId="121" fillId="0" borderId="18" xfId="0" applyFont="1" applyBorder="1" applyAlignment="1">
      <alignment shrinkToFit="1"/>
    </xf>
    <xf numFmtId="3" fontId="121" fillId="0" borderId="89" xfId="0" applyNumberFormat="1" applyFont="1" applyBorder="1" applyAlignment="1">
      <alignment horizontal="center" shrinkToFit="1"/>
    </xf>
    <xf numFmtId="0" fontId="131" fillId="6" borderId="33" xfId="0" applyFont="1" applyFill="1" applyBorder="1"/>
    <xf numFmtId="0" fontId="121" fillId="0" borderId="19" xfId="0" applyFont="1" applyBorder="1" applyAlignment="1">
      <alignment shrinkToFit="1"/>
    </xf>
    <xf numFmtId="3" fontId="131" fillId="6" borderId="33" xfId="0" applyNumberFormat="1" applyFont="1" applyFill="1" applyBorder="1" applyAlignment="1">
      <alignment horizontal="center"/>
    </xf>
    <xf numFmtId="0" fontId="121" fillId="0" borderId="12" xfId="0" applyFont="1" applyBorder="1" applyAlignment="1">
      <alignment shrinkToFit="1"/>
    </xf>
    <xf numFmtId="3" fontId="121" fillId="0" borderId="13" xfId="0" applyNumberFormat="1" applyFont="1" applyBorder="1" applyAlignment="1">
      <alignment horizontal="center" shrinkToFit="1"/>
    </xf>
    <xf numFmtId="3" fontId="121" fillId="0" borderId="0" xfId="0" applyNumberFormat="1" applyFont="1" applyAlignment="1">
      <alignment shrinkToFit="1"/>
    </xf>
    <xf numFmtId="3" fontId="121" fillId="0" borderId="103" xfId="0" applyNumberFormat="1" applyFont="1" applyBorder="1" applyAlignment="1">
      <alignment horizontal="left" shrinkToFit="1"/>
    </xf>
    <xf numFmtId="3" fontId="121" fillId="0" borderId="104" xfId="0" applyNumberFormat="1" applyFont="1" applyBorder="1" applyAlignment="1">
      <alignment horizontal="left" shrinkToFit="1"/>
    </xf>
    <xf numFmtId="0" fontId="121" fillId="0" borderId="27" xfId="0" applyFont="1" applyBorder="1" applyAlignment="1">
      <alignment vertical="center" shrinkToFit="1"/>
    </xf>
    <xf numFmtId="0" fontId="117" fillId="0" borderId="27" xfId="0" applyFont="1" applyBorder="1" applyAlignment="1">
      <alignment vertical="center" shrinkToFit="1"/>
    </xf>
    <xf numFmtId="0" fontId="121" fillId="0" borderId="27" xfId="0" applyFont="1" applyBorder="1" applyAlignment="1">
      <alignment horizontal="center" shrinkToFit="1"/>
    </xf>
    <xf numFmtId="0" fontId="121" fillId="0" borderId="27" xfId="0" applyFont="1" applyBorder="1" applyAlignment="1">
      <alignment shrinkToFit="1"/>
    </xf>
    <xf numFmtId="3" fontId="121" fillId="0" borderId="27" xfId="0" applyNumberFormat="1" applyFont="1" applyBorder="1" applyAlignment="1">
      <alignment horizontal="left" shrinkToFit="1"/>
    </xf>
    <xf numFmtId="0" fontId="118" fillId="0" borderId="0" xfId="0" applyFont="1" applyAlignment="1">
      <alignment shrinkToFit="1"/>
    </xf>
    <xf numFmtId="0" fontId="122" fillId="2" borderId="27" xfId="0" applyFont="1" applyFill="1" applyBorder="1" applyAlignment="1">
      <alignment horizontal="centerContinuous" vertical="center" shrinkToFit="1"/>
    </xf>
    <xf numFmtId="0" fontId="122" fillId="2" borderId="35" xfId="0" applyFont="1" applyFill="1" applyBorder="1" applyAlignment="1">
      <alignment horizontal="centerContinuous" vertical="center" shrinkToFit="1"/>
    </xf>
    <xf numFmtId="188" fontId="118" fillId="0" borderId="37" xfId="23" applyNumberFormat="1" applyFont="1" applyBorder="1" applyAlignment="1">
      <alignment horizontal="center" shrinkToFit="1"/>
    </xf>
    <xf numFmtId="188" fontId="118" fillId="0" borderId="0" xfId="23" applyNumberFormat="1" applyFont="1" applyBorder="1" applyAlignment="1">
      <alignment horizontal="center" shrinkToFit="1"/>
    </xf>
    <xf numFmtId="188" fontId="118" fillId="0" borderId="94" xfId="23" applyNumberFormat="1" applyFont="1" applyBorder="1" applyAlignment="1">
      <alignment horizontal="center" shrinkToFit="1"/>
    </xf>
    <xf numFmtId="188" fontId="118" fillId="0" borderId="27" xfId="23" applyNumberFormat="1" applyFont="1" applyBorder="1" applyAlignment="1">
      <alignment horizontal="center" shrinkToFit="1"/>
    </xf>
    <xf numFmtId="188" fontId="118" fillId="0" borderId="18" xfId="23" applyNumberFormat="1" applyFont="1" applyBorder="1" applyAlignment="1">
      <alignment horizontal="center" shrinkToFit="1"/>
    </xf>
    <xf numFmtId="43" fontId="118" fillId="0" borderId="12" xfId="1" applyFont="1" applyBorder="1" applyAlignment="1">
      <alignment shrinkToFit="1"/>
    </xf>
    <xf numFmtId="43" fontId="118" fillId="0" borderId="0" xfId="1" applyFont="1" applyAlignment="1">
      <alignment shrinkToFit="1"/>
    </xf>
    <xf numFmtId="0" fontId="122" fillId="2" borderId="31" xfId="0" applyFont="1" applyFill="1" applyBorder="1" applyAlignment="1">
      <alignment horizontal="centerContinuous" vertical="center" shrinkToFit="1"/>
    </xf>
    <xf numFmtId="0" fontId="118" fillId="0" borderId="37" xfId="0" applyFont="1" applyBorder="1" applyAlignment="1">
      <alignment horizontal="center" shrinkToFit="1"/>
    </xf>
    <xf numFmtId="0" fontId="118" fillId="0" borderId="0" xfId="0" applyFont="1" applyBorder="1" applyAlignment="1">
      <alignment horizontal="center" shrinkToFit="1"/>
    </xf>
    <xf numFmtId="0" fontId="118" fillId="0" borderId="94" xfId="0" applyFont="1" applyBorder="1" applyAlignment="1">
      <alignment horizontal="center" shrinkToFit="1"/>
    </xf>
    <xf numFmtId="0" fontId="118" fillId="0" borderId="27" xfId="0" applyFont="1" applyBorder="1" applyAlignment="1">
      <alignment horizontal="center" shrinkToFit="1"/>
    </xf>
    <xf numFmtId="0" fontId="118" fillId="0" borderId="18" xfId="0" applyFont="1" applyBorder="1" applyAlignment="1">
      <alignment horizontal="center" shrinkToFit="1"/>
    </xf>
    <xf numFmtId="0" fontId="118" fillId="0" borderId="12" xfId="0" applyFont="1" applyBorder="1" applyAlignment="1">
      <alignment shrinkToFit="1"/>
    </xf>
    <xf numFmtId="0" fontId="40" fillId="14" borderId="31" xfId="30" applyFont="1" applyFill="1" applyBorder="1" applyAlignment="1">
      <alignment horizontal="center"/>
    </xf>
    <xf numFmtId="0" fontId="40" fillId="14" borderId="32" xfId="30" applyFont="1" applyFill="1" applyBorder="1" applyAlignment="1">
      <alignment horizontal="center"/>
    </xf>
    <xf numFmtId="0" fontId="40" fillId="14" borderId="32" xfId="30" applyFont="1" applyFill="1" applyBorder="1" applyAlignment="1">
      <alignment horizontal="center" vertical="center"/>
    </xf>
    <xf numFmtId="0" fontId="28" fillId="14" borderId="58" xfId="30" applyFont="1" applyFill="1" applyBorder="1" applyAlignment="1">
      <alignment horizontal="center"/>
    </xf>
    <xf numFmtId="189" fontId="28" fillId="14" borderId="34" xfId="40" applyNumberFormat="1" applyFont="1" applyFill="1" applyBorder="1" applyAlignment="1">
      <alignment horizontal="center"/>
    </xf>
    <xf numFmtId="0" fontId="28" fillId="14" borderId="33" xfId="30" applyFont="1" applyFill="1" applyBorder="1" applyAlignment="1">
      <alignment shrinkToFit="1"/>
    </xf>
    <xf numFmtId="0" fontId="40" fillId="14" borderId="31" xfId="30" applyFont="1" applyFill="1" applyBorder="1" applyAlignment="1">
      <alignment horizontal="center" vertical="center"/>
    </xf>
    <xf numFmtId="0" fontId="28" fillId="14" borderId="31" xfId="30" applyFont="1" applyFill="1" applyBorder="1" applyAlignment="1">
      <alignment horizontal="center" shrinkToFit="1"/>
    </xf>
    <xf numFmtId="43" fontId="28" fillId="14" borderId="31" xfId="40" applyFont="1" applyFill="1" applyBorder="1" applyAlignment="1">
      <alignment horizontal="center" shrinkToFit="1"/>
    </xf>
    <xf numFmtId="4" fontId="64" fillId="14" borderId="31" xfId="0" applyNumberFormat="1" applyFont="1" applyFill="1" applyBorder="1"/>
    <xf numFmtId="0" fontId="121" fillId="0" borderId="0" xfId="28" applyFont="1" applyFill="1"/>
    <xf numFmtId="0" fontId="121" fillId="0" borderId="0" xfId="28" applyFont="1" applyFill="1" applyBorder="1"/>
    <xf numFmtId="0" fontId="121" fillId="3" borderId="0" xfId="28" applyFont="1" applyFill="1"/>
    <xf numFmtId="0" fontId="121" fillId="14" borderId="31" xfId="28" applyFont="1" applyFill="1" applyBorder="1" applyAlignment="1">
      <alignment horizontal="center" vertical="center" wrapText="1"/>
    </xf>
    <xf numFmtId="0" fontId="121" fillId="14" borderId="31" xfId="28" applyFont="1" applyFill="1" applyBorder="1" applyAlignment="1">
      <alignment horizontal="center" vertical="center"/>
    </xf>
    <xf numFmtId="0" fontId="121" fillId="3" borderId="19" xfId="28" applyFont="1" applyFill="1" applyBorder="1"/>
    <xf numFmtId="0" fontId="121" fillId="3" borderId="14" xfId="28" applyFont="1" applyFill="1" applyBorder="1"/>
    <xf numFmtId="0" fontId="121" fillId="3" borderId="15" xfId="28" applyFont="1" applyFill="1" applyBorder="1"/>
    <xf numFmtId="0" fontId="121" fillId="3" borderId="16" xfId="28" applyFont="1" applyFill="1" applyBorder="1"/>
    <xf numFmtId="0" fontId="121" fillId="3" borderId="0" xfId="28" applyFont="1" applyFill="1" applyBorder="1"/>
    <xf numFmtId="0" fontId="121" fillId="3" borderId="57" xfId="28" applyFont="1" applyFill="1" applyBorder="1"/>
    <xf numFmtId="0" fontId="121" fillId="3" borderId="41" xfId="28" applyFont="1" applyFill="1" applyBorder="1" applyAlignment="1"/>
    <xf numFmtId="0" fontId="121" fillId="3" borderId="47" xfId="28" applyFont="1" applyFill="1" applyBorder="1" applyAlignment="1"/>
    <xf numFmtId="0" fontId="121" fillId="3" borderId="17" xfId="28" applyFont="1" applyFill="1" applyBorder="1"/>
    <xf numFmtId="0" fontId="121" fillId="3" borderId="18" xfId="28" applyFont="1" applyFill="1" applyBorder="1"/>
    <xf numFmtId="0" fontId="121" fillId="3" borderId="20" xfId="28" applyFont="1" applyFill="1" applyBorder="1"/>
    <xf numFmtId="0" fontId="121" fillId="3" borderId="2" xfId="28" applyFont="1" applyFill="1" applyBorder="1"/>
    <xf numFmtId="0" fontId="121" fillId="0" borderId="18" xfId="28" applyFont="1" applyFill="1" applyBorder="1"/>
    <xf numFmtId="0" fontId="121" fillId="14" borderId="31" xfId="0" applyFont="1" applyFill="1" applyBorder="1" applyAlignment="1">
      <alignment horizontal="center" vertical="center" wrapText="1"/>
    </xf>
    <xf numFmtId="0" fontId="28" fillId="0" borderId="35" xfId="0" applyFont="1" applyFill="1" applyBorder="1" applyAlignment="1">
      <alignment shrinkToFit="1"/>
    </xf>
    <xf numFmtId="0" fontId="28" fillId="0" borderId="34" xfId="0" applyFont="1" applyFill="1" applyBorder="1" applyAlignment="1">
      <alignment horizontal="left"/>
    </xf>
    <xf numFmtId="4" fontId="27" fillId="0" borderId="31" xfId="0" applyNumberFormat="1" applyFont="1" applyBorder="1" applyAlignment="1" applyProtection="1">
      <alignment horizontal="center" vertical="top"/>
      <protection locked="0"/>
    </xf>
    <xf numFmtId="0" fontId="28" fillId="0" borderId="34" xfId="0" applyFont="1" applyBorder="1" applyAlignment="1">
      <alignment horizontal="left"/>
    </xf>
    <xf numFmtId="0" fontId="28" fillId="0" borderId="35" xfId="0" applyFont="1" applyBorder="1" applyAlignment="1">
      <alignment shrinkToFit="1"/>
    </xf>
    <xf numFmtId="43" fontId="28" fillId="0" borderId="31" xfId="0" applyNumberFormat="1" applyFont="1" applyBorder="1" applyAlignment="1">
      <alignment shrinkToFit="1"/>
    </xf>
    <xf numFmtId="0" fontId="28" fillId="0" borderId="34" xfId="0" applyFont="1" applyFill="1" applyBorder="1" applyAlignment="1">
      <alignment shrinkToFit="1"/>
    </xf>
    <xf numFmtId="0" fontId="28" fillId="0" borderId="34" xfId="0" applyFont="1" applyBorder="1" applyAlignment="1">
      <alignment horizontal="center"/>
    </xf>
    <xf numFmtId="4" fontId="28" fillId="0" borderId="35" xfId="0" applyNumberFormat="1" applyFont="1" applyBorder="1" applyAlignment="1">
      <alignment horizontal="center" shrinkToFit="1"/>
    </xf>
    <xf numFmtId="4" fontId="118" fillId="0" borderId="35" xfId="0" applyNumberFormat="1" applyFont="1" applyBorder="1" applyAlignment="1">
      <alignment horizontal="center" shrinkToFit="1"/>
    </xf>
    <xf numFmtId="43" fontId="118" fillId="0" borderId="35" xfId="0" applyNumberFormat="1" applyFont="1" applyBorder="1" applyAlignment="1">
      <alignment horizontal="left" shrinkToFit="1"/>
    </xf>
    <xf numFmtId="0" fontId="28" fillId="0" borderId="31" xfId="0" applyFont="1" applyFill="1" applyBorder="1" applyAlignment="1">
      <alignment horizontal="left"/>
    </xf>
    <xf numFmtId="4" fontId="27" fillId="0" borderId="31" xfId="0" applyNumberFormat="1" applyFont="1" applyFill="1" applyBorder="1" applyAlignment="1" applyProtection="1">
      <alignment horizontal="center" vertical="top"/>
      <protection locked="0"/>
    </xf>
    <xf numFmtId="4" fontId="27" fillId="0" borderId="33" xfId="0" applyNumberFormat="1" applyFont="1" applyBorder="1" applyAlignment="1" applyProtection="1">
      <alignment horizontal="center" vertical="top"/>
      <protection locked="0"/>
    </xf>
    <xf numFmtId="4" fontId="28" fillId="0" borderId="33" xfId="0" applyNumberFormat="1" applyFont="1" applyFill="1" applyBorder="1" applyAlignment="1">
      <alignment shrinkToFit="1"/>
    </xf>
    <xf numFmtId="0" fontId="23" fillId="0" borderId="0" xfId="0" applyFont="1" applyAlignment="1">
      <alignment horizontal="centerContinuous"/>
    </xf>
    <xf numFmtId="0" fontId="163" fillId="0" borderId="0" xfId="0" applyFont="1" applyAlignment="1">
      <alignment horizontal="centerContinuous"/>
    </xf>
    <xf numFmtId="0" fontId="17" fillId="0" borderId="0" xfId="0" applyFont="1" applyAlignment="1">
      <alignment horizontal="centerContinuous"/>
    </xf>
    <xf numFmtId="0" fontId="20" fillId="0" borderId="0" xfId="0" applyFont="1" applyAlignment="1">
      <alignment horizontal="centerContinuous"/>
    </xf>
    <xf numFmtId="0" fontId="164" fillId="0" borderId="0" xfId="0" applyFont="1" applyAlignment="1">
      <alignment horizontal="centerContinuous"/>
    </xf>
    <xf numFmtId="0" fontId="165" fillId="0" borderId="0" xfId="0" applyFont="1" applyAlignment="1">
      <alignment horizontal="centerContinuous"/>
    </xf>
    <xf numFmtId="0" fontId="122" fillId="0" borderId="31" xfId="0" applyFont="1" applyFill="1" applyBorder="1" applyAlignment="1">
      <alignment horizontal="center" shrinkToFit="1"/>
    </xf>
    <xf numFmtId="3" fontId="122" fillId="0" borderId="31" xfId="0" applyNumberFormat="1" applyFont="1" applyFill="1" applyBorder="1" applyAlignment="1">
      <alignment horizontal="center" vertical="top" wrapText="1"/>
    </xf>
    <xf numFmtId="4" fontId="27" fillId="0" borderId="34" xfId="0" applyNumberFormat="1" applyFont="1" applyFill="1" applyBorder="1" applyAlignment="1">
      <alignment shrinkToFit="1"/>
    </xf>
    <xf numFmtId="4" fontId="27" fillId="0" borderId="31" xfId="0" applyNumberFormat="1" applyFont="1" applyFill="1" applyBorder="1" applyAlignment="1">
      <alignment horizontal="center" shrinkToFit="1"/>
    </xf>
    <xf numFmtId="4" fontId="127" fillId="0" borderId="31" xfId="0" applyNumberFormat="1" applyFont="1" applyFill="1" applyBorder="1" applyAlignment="1">
      <alignment horizontal="center" shrinkToFit="1"/>
    </xf>
    <xf numFmtId="4" fontId="122" fillId="0" borderId="32" xfId="0" applyNumberFormat="1" applyFont="1" applyFill="1" applyBorder="1" applyAlignment="1">
      <alignment horizontal="center" vertical="top" wrapText="1"/>
    </xf>
    <xf numFmtId="4" fontId="27" fillId="0" borderId="31" xfId="0" applyNumberFormat="1" applyFont="1" applyFill="1" applyBorder="1" applyAlignment="1">
      <alignment shrinkToFit="1"/>
    </xf>
    <xf numFmtId="192" fontId="27" fillId="0" borderId="31" xfId="0" applyNumberFormat="1" applyFont="1" applyFill="1" applyBorder="1" applyAlignment="1">
      <alignment horizontal="center" shrinkToFit="1"/>
    </xf>
    <xf numFmtId="4" fontId="27" fillId="0" borderId="32" xfId="0" applyNumberFormat="1" applyFont="1" applyFill="1" applyBorder="1" applyAlignment="1">
      <alignment shrinkToFit="1"/>
    </xf>
    <xf numFmtId="0" fontId="122" fillId="0" borderId="31" xfId="0" applyFont="1" applyFill="1" applyBorder="1" applyAlignment="1">
      <alignment horizontal="center" vertical="center" shrinkToFit="1"/>
    </xf>
    <xf numFmtId="3" fontId="122" fillId="0" borderId="31" xfId="0" applyNumberFormat="1" applyFont="1" applyFill="1" applyBorder="1" applyAlignment="1">
      <alignment horizontal="center" vertical="center" wrapText="1"/>
    </xf>
    <xf numFmtId="3" fontId="122" fillId="0" borderId="31" xfId="0" applyNumberFormat="1" applyFont="1" applyFill="1" applyBorder="1" applyAlignment="1">
      <alignment horizontal="center" vertical="center" shrinkToFit="1"/>
    </xf>
    <xf numFmtId="4" fontId="27" fillId="0" borderId="34" xfId="0" applyNumberFormat="1" applyFont="1" applyFill="1" applyBorder="1" applyAlignment="1">
      <alignment vertical="center" shrinkToFit="1"/>
    </xf>
    <xf numFmtId="4" fontId="27" fillId="0" borderId="31" xfId="0" applyNumberFormat="1" applyFont="1" applyFill="1" applyBorder="1" applyAlignment="1">
      <alignment horizontal="center" vertical="center" shrinkToFit="1"/>
    </xf>
    <xf numFmtId="4" fontId="127" fillId="0" borderId="31" xfId="0" applyNumberFormat="1" applyFont="1" applyFill="1" applyBorder="1" applyAlignment="1">
      <alignment horizontal="center" vertical="center" shrinkToFit="1"/>
    </xf>
    <xf numFmtId="192" fontId="27" fillId="0" borderId="31" xfId="0" applyNumberFormat="1" applyFont="1" applyFill="1" applyBorder="1" applyAlignment="1">
      <alignment horizontal="center" vertical="center" shrinkToFit="1"/>
    </xf>
    <xf numFmtId="189" fontId="28" fillId="0" borderId="0" xfId="30" applyNumberFormat="1" applyFont="1"/>
    <xf numFmtId="189" fontId="166" fillId="0" borderId="31" xfId="40" applyNumberFormat="1" applyFont="1" applyFill="1" applyBorder="1" applyAlignment="1">
      <alignment horizontal="center"/>
    </xf>
    <xf numFmtId="4" fontId="122" fillId="11" borderId="31" xfId="0" applyNumberFormat="1" applyFont="1" applyFill="1" applyBorder="1" applyAlignment="1">
      <alignment horizontal="center"/>
    </xf>
    <xf numFmtId="0" fontId="28" fillId="0" borderId="35" xfId="0" applyFont="1" applyBorder="1" applyAlignment="1">
      <alignment horizontal="center"/>
    </xf>
    <xf numFmtId="0" fontId="28" fillId="0" borderId="33" xfId="0" applyFont="1" applyBorder="1" applyAlignment="1">
      <alignment horizontal="center"/>
    </xf>
    <xf numFmtId="200" fontId="28" fillId="0" borderId="31" xfId="0" applyNumberFormat="1" applyFont="1" applyBorder="1" applyAlignment="1">
      <alignment horizontal="center"/>
    </xf>
    <xf numFmtId="0" fontId="28" fillId="0" borderId="31" xfId="0" applyFont="1" applyBorder="1" applyAlignment="1">
      <alignment horizontal="center" shrinkToFit="1"/>
    </xf>
    <xf numFmtId="0" fontId="28" fillId="0" borderId="31" xfId="0" applyFont="1" applyBorder="1" applyAlignment="1"/>
    <xf numFmtId="0" fontId="28" fillId="0" borderId="0" xfId="0" applyFont="1" applyAlignment="1">
      <alignment shrinkToFit="1"/>
    </xf>
    <xf numFmtId="0" fontId="28" fillId="0" borderId="0" xfId="0" applyFont="1" applyAlignment="1">
      <alignment horizontal="centerContinuous" shrinkToFit="1"/>
    </xf>
    <xf numFmtId="0" fontId="40" fillId="12" borderId="36" xfId="0" applyFont="1" applyFill="1" applyBorder="1" applyAlignment="1">
      <alignment vertical="center" shrinkToFit="1"/>
    </xf>
    <xf numFmtId="0" fontId="40" fillId="12" borderId="43" xfId="0" applyFont="1" applyFill="1" applyBorder="1" applyAlignment="1">
      <alignment horizontal="center" vertical="center" shrinkToFit="1"/>
    </xf>
    <xf numFmtId="0" fontId="40" fillId="12" borderId="32" xfId="0" applyFont="1" applyFill="1" applyBorder="1" applyAlignment="1">
      <alignment vertical="center" shrinkToFit="1"/>
    </xf>
    <xf numFmtId="0" fontId="28" fillId="0" borderId="34" xfId="0" applyFont="1" applyBorder="1" applyAlignment="1">
      <alignment horizontal="center" shrinkToFit="1"/>
    </xf>
    <xf numFmtId="0" fontId="28" fillId="0" borderId="35" xfId="0" applyFont="1" applyBorder="1" applyAlignment="1">
      <alignment horizontal="center" shrinkToFit="1"/>
    </xf>
    <xf numFmtId="0" fontId="28" fillId="14" borderId="35" xfId="0" applyFont="1" applyFill="1" applyBorder="1" applyAlignment="1">
      <alignment horizontal="centerContinuous" shrinkToFit="1"/>
    </xf>
    <xf numFmtId="0" fontId="28" fillId="12" borderId="18" xfId="0" applyFont="1" applyFill="1" applyBorder="1" applyAlignment="1">
      <alignment shrinkToFit="1"/>
    </xf>
    <xf numFmtId="0" fontId="27" fillId="12" borderId="14" xfId="0" applyFont="1" applyFill="1" applyBorder="1" applyAlignment="1"/>
    <xf numFmtId="0" fontId="27" fillId="12" borderId="0" xfId="0" applyFont="1" applyFill="1" applyBorder="1" applyAlignment="1"/>
    <xf numFmtId="189" fontId="118" fillId="0" borderId="31" xfId="40" applyNumberFormat="1" applyFont="1" applyFill="1" applyBorder="1" applyAlignment="1">
      <alignment horizontal="center"/>
    </xf>
    <xf numFmtId="4" fontId="119" fillId="0" borderId="34" xfId="0" applyNumberFormat="1" applyFont="1" applyFill="1" applyBorder="1" applyAlignment="1">
      <alignment horizontal="centerContinuous"/>
    </xf>
    <xf numFmtId="0" fontId="27" fillId="3" borderId="36" xfId="0" applyFont="1" applyFill="1" applyBorder="1" applyAlignment="1">
      <alignment horizontal="center" vertical="center" wrapText="1"/>
    </xf>
    <xf numFmtId="0" fontId="105" fillId="3" borderId="36" xfId="0" applyFont="1" applyFill="1" applyBorder="1" applyAlignment="1">
      <alignment horizontal="center" vertical="center" wrapText="1"/>
    </xf>
    <xf numFmtId="0" fontId="27" fillId="3" borderId="36" xfId="0" applyFont="1" applyFill="1" applyBorder="1" applyAlignment="1">
      <alignment horizontal="center" vertical="center" shrinkToFit="1"/>
    </xf>
    <xf numFmtId="0" fontId="27" fillId="3" borderId="31" xfId="0" applyFont="1" applyFill="1" applyBorder="1" applyAlignment="1">
      <alignment horizontal="center" vertical="center" shrinkToFit="1"/>
    </xf>
    <xf numFmtId="0" fontId="21" fillId="0" borderId="0" xfId="0" applyFont="1" applyFill="1" applyBorder="1" applyAlignment="1">
      <alignment shrinkToFit="1"/>
    </xf>
    <xf numFmtId="0" fontId="21" fillId="0" borderId="0" xfId="0" applyFont="1" applyFill="1" applyBorder="1" applyAlignment="1">
      <alignment horizontal="centerContinuous" shrinkToFit="1"/>
    </xf>
    <xf numFmtId="0" fontId="21" fillId="0" borderId="46" xfId="28" applyFont="1" applyFill="1" applyBorder="1" applyAlignment="1">
      <alignment horizontal="left"/>
    </xf>
    <xf numFmtId="0" fontId="21" fillId="0" borderId="41" xfId="28" applyFont="1" applyFill="1" applyBorder="1" applyAlignment="1">
      <alignment horizontal="left"/>
    </xf>
    <xf numFmtId="0" fontId="21" fillId="0" borderId="41" xfId="28" applyFont="1" applyFill="1" applyBorder="1" applyAlignment="1">
      <alignment horizontal="center"/>
    </xf>
    <xf numFmtId="0" fontId="21" fillId="0" borderId="47" xfId="28" applyFont="1" applyFill="1" applyBorder="1" applyAlignment="1">
      <alignment horizontal="center"/>
    </xf>
    <xf numFmtId="0" fontId="21" fillId="0" borderId="33" xfId="28" applyFont="1" applyFill="1" applyBorder="1" applyAlignment="1">
      <alignment horizontal="center"/>
    </xf>
    <xf numFmtId="0" fontId="25" fillId="0" borderId="0" xfId="28" applyFont="1" applyFill="1" applyAlignment="1">
      <alignment horizontal="center"/>
    </xf>
    <xf numFmtId="4" fontId="118" fillId="0" borderId="0" xfId="28" applyNumberFormat="1" applyFont="1" applyFill="1" applyAlignment="1">
      <alignment horizontal="center"/>
    </xf>
    <xf numFmtId="0" fontId="118" fillId="0" borderId="0" xfId="28" applyFont="1" applyFill="1" applyBorder="1"/>
    <xf numFmtId="4" fontId="118" fillId="0" borderId="52" xfId="28" applyNumberFormat="1" applyFont="1" applyFill="1" applyBorder="1"/>
    <xf numFmtId="43" fontId="122" fillId="11" borderId="96" xfId="40" applyFont="1" applyFill="1" applyBorder="1" applyAlignment="1">
      <alignment horizontal="center" vertical="center"/>
    </xf>
    <xf numFmtId="43" fontId="122" fillId="11" borderId="96" xfId="40" applyFont="1" applyFill="1" applyBorder="1" applyAlignment="1">
      <alignment horizontal="center"/>
    </xf>
    <xf numFmtId="43" fontId="122" fillId="11" borderId="96" xfId="40" applyFont="1" applyFill="1" applyBorder="1"/>
    <xf numFmtId="0" fontId="26" fillId="14" borderId="34" xfId="30" applyFont="1" applyFill="1" applyBorder="1" applyAlignment="1"/>
    <xf numFmtId="0" fontId="26" fillId="14" borderId="35" xfId="30" applyFont="1" applyFill="1" applyBorder="1" applyAlignment="1"/>
    <xf numFmtId="43" fontId="26" fillId="14" borderId="31" xfId="40" applyFont="1" applyFill="1" applyBorder="1" applyAlignment="1">
      <alignment horizontal="center" vertical="center"/>
    </xf>
    <xf numFmtId="43" fontId="26" fillId="14" borderId="31" xfId="40" applyFont="1" applyFill="1" applyBorder="1" applyAlignment="1">
      <alignment horizontal="center"/>
    </xf>
    <xf numFmtId="43" fontId="26" fillId="14" borderId="31" xfId="40" applyFont="1" applyFill="1" applyBorder="1"/>
    <xf numFmtId="0" fontId="26" fillId="11" borderId="0" xfId="30" applyFont="1" applyFill="1"/>
    <xf numFmtId="4" fontId="26" fillId="14" borderId="31" xfId="30" applyNumberFormat="1" applyFont="1" applyFill="1" applyBorder="1"/>
    <xf numFmtId="0" fontId="26" fillId="0" borderId="0" xfId="30" applyFont="1" applyFill="1"/>
    <xf numFmtId="43" fontId="122" fillId="11" borderId="96" xfId="40" applyNumberFormat="1" applyFont="1" applyFill="1" applyBorder="1"/>
    <xf numFmtId="0" fontId="121" fillId="0" borderId="0" xfId="28" applyFont="1" applyFill="1" applyAlignment="1">
      <alignment horizontal="left"/>
    </xf>
    <xf numFmtId="0" fontId="121" fillId="0" borderId="40" xfId="28" applyFont="1" applyFill="1" applyBorder="1" applyAlignment="1">
      <alignment horizontal="left"/>
    </xf>
    <xf numFmtId="0" fontId="121" fillId="0" borderId="0" xfId="28" applyFont="1" applyFill="1" applyBorder="1" applyAlignment="1"/>
    <xf numFmtId="0" fontId="121" fillId="0" borderId="40" xfId="28" applyFont="1" applyFill="1" applyBorder="1" applyAlignment="1"/>
    <xf numFmtId="0" fontId="121" fillId="0" borderId="40" xfId="28" applyFont="1" applyFill="1" applyBorder="1"/>
    <xf numFmtId="0" fontId="121" fillId="0" borderId="0" xfId="28" applyFont="1" applyFill="1" applyAlignment="1">
      <alignment horizontal="center"/>
    </xf>
    <xf numFmtId="3" fontId="121" fillId="0" borderId="42" xfId="28" applyNumberFormat="1" applyFont="1" applyFill="1" applyBorder="1" applyAlignment="1">
      <alignment horizontal="center"/>
    </xf>
    <xf numFmtId="0" fontId="121" fillId="0" borderId="31" xfId="28" applyFont="1" applyFill="1" applyBorder="1" applyAlignment="1">
      <alignment horizontal="center" shrinkToFit="1"/>
    </xf>
    <xf numFmtId="43" fontId="121" fillId="0" borderId="31" xfId="28" applyNumberFormat="1" applyFont="1" applyFill="1" applyBorder="1" applyAlignment="1">
      <alignment shrinkToFit="1"/>
    </xf>
    <xf numFmtId="4" fontId="121" fillId="0" borderId="31" xfId="28" applyNumberFormat="1" applyFont="1" applyFill="1" applyBorder="1" applyAlignment="1">
      <alignment shrinkToFit="1"/>
    </xf>
    <xf numFmtId="0" fontId="121" fillId="0" borderId="0" xfId="28" applyFont="1" applyFill="1" applyAlignment="1">
      <alignment shrinkToFit="1"/>
    </xf>
    <xf numFmtId="0" fontId="121" fillId="0" borderId="0" xfId="28" applyFont="1" applyFill="1" applyBorder="1" applyAlignment="1">
      <alignment horizontal="center"/>
    </xf>
    <xf numFmtId="0" fontId="121" fillId="0" borderId="31" xfId="28" applyFont="1" applyFill="1" applyBorder="1" applyAlignment="1">
      <alignment horizontal="center"/>
    </xf>
    <xf numFmtId="0" fontId="121" fillId="0" borderId="33" xfId="28" applyFont="1" applyFill="1" applyBorder="1" applyAlignment="1">
      <alignment horizontal="center"/>
    </xf>
    <xf numFmtId="0" fontId="121" fillId="0" borderId="44" xfId="28" applyFont="1" applyFill="1" applyBorder="1" applyAlignment="1">
      <alignment horizontal="center"/>
    </xf>
    <xf numFmtId="0" fontId="121" fillId="0" borderId="45" xfId="28" applyFont="1" applyFill="1" applyBorder="1" applyAlignment="1">
      <alignment horizontal="center"/>
    </xf>
    <xf numFmtId="3" fontId="121" fillId="0" borderId="44" xfId="28" applyNumberFormat="1" applyFont="1" applyFill="1" applyBorder="1" applyAlignment="1">
      <alignment horizontal="right"/>
    </xf>
    <xf numFmtId="0" fontId="121" fillId="0" borderId="48" xfId="28" applyFont="1" applyFill="1" applyBorder="1" applyAlignment="1">
      <alignment horizontal="center"/>
    </xf>
    <xf numFmtId="194" fontId="121" fillId="0" borderId="45" xfId="28" applyNumberFormat="1" applyFont="1" applyFill="1" applyBorder="1" applyAlignment="1">
      <alignment horizontal="right"/>
    </xf>
    <xf numFmtId="0" fontId="121" fillId="0" borderId="41" xfId="28" applyFont="1" applyFill="1" applyBorder="1" applyAlignment="1">
      <alignment horizontal="center"/>
    </xf>
    <xf numFmtId="0" fontId="121" fillId="0" borderId="47" xfId="28" applyFont="1" applyFill="1" applyBorder="1" applyAlignment="1">
      <alignment horizontal="center"/>
    </xf>
    <xf numFmtId="0" fontId="121" fillId="0" borderId="46" xfId="28" applyFont="1" applyFill="1" applyBorder="1" applyAlignment="1">
      <alignment horizontal="left"/>
    </xf>
    <xf numFmtId="0" fontId="121" fillId="0" borderId="41" xfId="28" applyFont="1" applyFill="1" applyBorder="1" applyAlignment="1">
      <alignment horizontal="left"/>
    </xf>
    <xf numFmtId="0" fontId="121" fillId="0" borderId="54" xfId="28" applyFont="1" applyFill="1" applyBorder="1" applyAlignment="1">
      <alignment horizontal="left"/>
    </xf>
    <xf numFmtId="0" fontId="121" fillId="0" borderId="42" xfId="28" applyFont="1" applyFill="1" applyBorder="1" applyAlignment="1">
      <alignment horizontal="left"/>
    </xf>
    <xf numFmtId="0" fontId="121" fillId="0" borderId="42" xfId="28" applyFont="1" applyFill="1" applyBorder="1" applyAlignment="1">
      <alignment horizontal="center"/>
    </xf>
    <xf numFmtId="0" fontId="121" fillId="0" borderId="55" xfId="28" applyFont="1" applyFill="1" applyBorder="1" applyAlignment="1">
      <alignment horizontal="center"/>
    </xf>
    <xf numFmtId="1" fontId="121" fillId="0" borderId="56" xfId="28" applyNumberFormat="1" applyFont="1" applyFill="1" applyBorder="1" applyAlignment="1">
      <alignment horizontal="center"/>
    </xf>
    <xf numFmtId="0" fontId="121" fillId="0" borderId="43" xfId="28" applyFont="1" applyFill="1" applyBorder="1" applyAlignment="1">
      <alignment horizontal="center"/>
    </xf>
    <xf numFmtId="194" fontId="121" fillId="0" borderId="43" xfId="28" applyNumberFormat="1" applyFont="1" applyFill="1" applyBorder="1" applyAlignment="1">
      <alignment horizontal="right"/>
    </xf>
    <xf numFmtId="0" fontId="121" fillId="0" borderId="49" xfId="28" applyFont="1" applyFill="1" applyBorder="1"/>
    <xf numFmtId="0" fontId="121" fillId="0" borderId="50" xfId="28" applyFont="1" applyFill="1" applyBorder="1"/>
    <xf numFmtId="0" fontId="121" fillId="0" borderId="51" xfId="28" applyFont="1" applyFill="1" applyBorder="1"/>
    <xf numFmtId="0" fontId="121" fillId="0" borderId="52" xfId="28" applyFont="1" applyFill="1" applyBorder="1" applyAlignment="1">
      <alignment horizontal="center"/>
    </xf>
    <xf numFmtId="4" fontId="121" fillId="0" borderId="52" xfId="28" applyNumberFormat="1" applyFont="1" applyFill="1" applyBorder="1"/>
    <xf numFmtId="195" fontId="121" fillId="0" borderId="45" xfId="23" applyNumberFormat="1" applyFont="1" applyFill="1" applyBorder="1" applyAlignment="1">
      <alignment horizontal="right"/>
    </xf>
    <xf numFmtId="0" fontId="121" fillId="0" borderId="41" xfId="28" applyFont="1" applyFill="1" applyBorder="1"/>
    <xf numFmtId="0" fontId="121" fillId="0" borderId="47" xfId="28" applyFont="1" applyFill="1" applyBorder="1"/>
    <xf numFmtId="196" fontId="121" fillId="0" borderId="48" xfId="28" applyNumberFormat="1" applyFont="1" applyFill="1" applyBorder="1"/>
    <xf numFmtId="0" fontId="121" fillId="0" borderId="16" xfId="28" applyFont="1" applyFill="1" applyBorder="1"/>
    <xf numFmtId="0" fontId="121" fillId="0" borderId="2" xfId="28" applyFont="1" applyFill="1" applyBorder="1"/>
    <xf numFmtId="196" fontId="121" fillId="0" borderId="43" xfId="28" applyNumberFormat="1" applyFont="1" applyFill="1" applyBorder="1"/>
    <xf numFmtId="0" fontId="121" fillId="0" borderId="52" xfId="28" applyFont="1" applyFill="1" applyBorder="1"/>
    <xf numFmtId="0" fontId="119" fillId="0" borderId="0" xfId="28" applyFont="1" applyFill="1" applyBorder="1"/>
    <xf numFmtId="0" fontId="121" fillId="0" borderId="40" xfId="28" applyFont="1" applyFill="1" applyBorder="1" applyAlignment="1">
      <alignment horizontal="center"/>
    </xf>
    <xf numFmtId="0" fontId="121" fillId="0" borderId="57" xfId="28" applyFont="1" applyFill="1" applyBorder="1" applyAlignment="1">
      <alignment horizontal="center"/>
    </xf>
    <xf numFmtId="0" fontId="131" fillId="0" borderId="0" xfId="28" applyFont="1" applyFill="1" applyBorder="1"/>
    <xf numFmtId="0" fontId="121" fillId="0" borderId="42" xfId="28" applyFont="1" applyFill="1" applyBorder="1"/>
    <xf numFmtId="4" fontId="121" fillId="0" borderId="0" xfId="28" applyNumberFormat="1" applyFont="1" applyFill="1" applyBorder="1"/>
    <xf numFmtId="1" fontId="121" fillId="0" borderId="42" xfId="28" applyNumberFormat="1" applyFont="1" applyFill="1" applyBorder="1" applyAlignment="1">
      <alignment horizontal="center"/>
    </xf>
    <xf numFmtId="194" fontId="121" fillId="0" borderId="44" xfId="28" applyNumberFormat="1" applyFont="1" applyFill="1" applyBorder="1" applyAlignment="1">
      <alignment horizontal="right"/>
    </xf>
    <xf numFmtId="4" fontId="121" fillId="0" borderId="0" xfId="28" applyNumberFormat="1" applyFont="1" applyFill="1" applyAlignment="1">
      <alignment horizontal="center"/>
    </xf>
    <xf numFmtId="43" fontId="121" fillId="0" borderId="45" xfId="23" applyNumberFormat="1" applyFont="1" applyFill="1" applyBorder="1" applyAlignment="1">
      <alignment horizontal="right" shrinkToFit="1"/>
    </xf>
    <xf numFmtId="4" fontId="121" fillId="0" borderId="0" xfId="28" applyNumberFormat="1" applyFont="1" applyFill="1"/>
    <xf numFmtId="43" fontId="121" fillId="0" borderId="48" xfId="28" applyNumberFormat="1" applyFont="1" applyFill="1" applyBorder="1" applyAlignment="1">
      <alignment shrinkToFit="1"/>
    </xf>
    <xf numFmtId="43" fontId="121" fillId="0" borderId="43" xfId="28" applyNumberFormat="1" applyFont="1" applyFill="1" applyBorder="1" applyAlignment="1">
      <alignment shrinkToFit="1"/>
    </xf>
    <xf numFmtId="43" fontId="121" fillId="0" borderId="0" xfId="28" applyNumberFormat="1" applyFont="1" applyFill="1"/>
    <xf numFmtId="0" fontId="168" fillId="0" borderId="0" xfId="28" applyFont="1" applyFill="1"/>
    <xf numFmtId="0" fontId="131" fillId="0" borderId="0" xfId="28" applyFont="1" applyFill="1" applyAlignment="1">
      <alignment horizontal="center"/>
    </xf>
    <xf numFmtId="1" fontId="121" fillId="0" borderId="0" xfId="28" applyNumberFormat="1" applyFont="1" applyFill="1" applyBorder="1"/>
    <xf numFmtId="1" fontId="121" fillId="0" borderId="0" xfId="28" applyNumberFormat="1" applyFont="1" applyFill="1" applyAlignment="1">
      <alignment horizontal="center"/>
    </xf>
    <xf numFmtId="1" fontId="121" fillId="0" borderId="44" xfId="28" applyNumberFormat="1" applyFont="1" applyFill="1" applyBorder="1" applyAlignment="1">
      <alignment horizontal="right"/>
    </xf>
    <xf numFmtId="0" fontId="121" fillId="0" borderId="53" xfId="28" applyFont="1" applyFill="1" applyBorder="1" applyAlignment="1">
      <alignment horizontal="left"/>
    </xf>
    <xf numFmtId="1" fontId="121" fillId="0" borderId="45" xfId="28" applyNumberFormat="1" applyFont="1" applyFill="1" applyBorder="1" applyAlignment="1">
      <alignment horizontal="right"/>
    </xf>
    <xf numFmtId="197" fontId="121" fillId="0" borderId="48" xfId="28" applyNumberFormat="1" applyFont="1" applyFill="1" applyBorder="1"/>
    <xf numFmtId="197" fontId="121" fillId="0" borderId="43" xfId="28" applyNumberFormat="1" applyFont="1" applyFill="1" applyBorder="1"/>
    <xf numFmtId="0" fontId="121" fillId="0" borderId="0" xfId="31" applyFont="1" applyFill="1"/>
    <xf numFmtId="0" fontId="121" fillId="0" borderId="0" xfId="0" applyFont="1" applyFill="1" applyBorder="1" applyAlignment="1">
      <alignment horizontal="center"/>
    </xf>
    <xf numFmtId="0" fontId="111" fillId="0" borderId="0" xfId="0" applyFont="1" applyFill="1" applyBorder="1" applyAlignment="1">
      <alignment horizontal="center" vertical="center"/>
    </xf>
    <xf numFmtId="0" fontId="26" fillId="0" borderId="0" xfId="0" applyFont="1"/>
    <xf numFmtId="4" fontId="121" fillId="0" borderId="31" xfId="0" applyNumberFormat="1" applyFont="1" applyBorder="1" applyAlignment="1">
      <alignment horizontal="center"/>
    </xf>
    <xf numFmtId="0" fontId="96" fillId="3" borderId="36" xfId="28" applyFont="1" applyFill="1" applyBorder="1" applyAlignment="1">
      <alignment vertical="top"/>
    </xf>
    <xf numFmtId="0" fontId="96" fillId="3" borderId="43" xfId="28" applyFont="1" applyFill="1" applyBorder="1" applyAlignment="1">
      <alignment vertical="top"/>
    </xf>
    <xf numFmtId="0" fontId="22" fillId="3" borderId="33" xfId="28" applyFont="1" applyFill="1" applyBorder="1" applyAlignment="1">
      <alignment horizontal="center" vertical="top" wrapText="1"/>
    </xf>
    <xf numFmtId="0" fontId="109" fillId="3" borderId="31" xfId="28" applyFont="1" applyFill="1" applyBorder="1" applyAlignment="1">
      <alignment horizontal="center" vertical="top"/>
    </xf>
    <xf numFmtId="0" fontId="96" fillId="3" borderId="31" xfId="28" applyFont="1" applyFill="1" applyBorder="1" applyAlignment="1">
      <alignment vertical="top"/>
    </xf>
    <xf numFmtId="0" fontId="109" fillId="3" borderId="36" xfId="28" applyFont="1" applyFill="1" applyBorder="1" applyAlignment="1">
      <alignment horizontal="center" vertical="top"/>
    </xf>
    <xf numFmtId="0" fontId="22" fillId="0" borderId="36" xfId="0" applyFont="1" applyBorder="1" applyAlignment="1">
      <alignment horizontal="left" vertical="center"/>
    </xf>
    <xf numFmtId="0" fontId="27" fillId="3" borderId="33" xfId="28" applyFont="1" applyFill="1" applyBorder="1" applyAlignment="1">
      <alignment vertical="top" wrapText="1"/>
    </xf>
    <xf numFmtId="0" fontId="27" fillId="0" borderId="31" xfId="0" applyFont="1" applyBorder="1" applyAlignment="1">
      <alignment horizontal="left" vertical="top"/>
    </xf>
    <xf numFmtId="0" fontId="109" fillId="3" borderId="32" xfId="28" applyFont="1" applyFill="1" applyBorder="1" applyAlignment="1">
      <alignment horizontal="center" vertical="top"/>
    </xf>
    <xf numFmtId="0" fontId="109" fillId="3" borderId="32" xfId="28" applyFont="1" applyFill="1" applyBorder="1"/>
    <xf numFmtId="0" fontId="22" fillId="3" borderId="31" xfId="28" applyFont="1" applyFill="1" applyBorder="1" applyAlignment="1">
      <alignment horizontal="center" vertical="top"/>
    </xf>
    <xf numFmtId="0" fontId="93" fillId="3" borderId="31" xfId="28" applyFont="1" applyFill="1" applyBorder="1" applyAlignment="1">
      <alignment vertical="top"/>
    </xf>
    <xf numFmtId="0" fontId="22" fillId="3" borderId="31" xfId="28" applyFont="1" applyFill="1" applyBorder="1" applyAlignment="1">
      <alignment vertical="top" wrapText="1" shrinkToFit="1"/>
    </xf>
    <xf numFmtId="198" fontId="68" fillId="3" borderId="31" xfId="28" quotePrefix="1" applyNumberFormat="1" applyFont="1" applyFill="1" applyBorder="1" applyAlignment="1">
      <alignment horizontal="center" vertical="top"/>
    </xf>
    <xf numFmtId="17" fontId="68" fillId="3" borderId="31" xfId="28" quotePrefix="1" applyNumberFormat="1" applyFont="1" applyFill="1" applyBorder="1" applyAlignment="1">
      <alignment horizontal="center" vertical="top"/>
    </xf>
    <xf numFmtId="3" fontId="93" fillId="3" borderId="31" xfId="28" applyNumberFormat="1" applyFont="1" applyFill="1" applyBorder="1" applyAlignment="1">
      <alignment horizontal="center" vertical="top" wrapText="1"/>
    </xf>
    <xf numFmtId="0" fontId="68" fillId="3" borderId="31" xfId="28" applyFont="1" applyFill="1" applyBorder="1" applyAlignment="1">
      <alignment horizontal="left" vertical="top" shrinkToFit="1"/>
    </xf>
    <xf numFmtId="0" fontId="40" fillId="11" borderId="0" xfId="43" applyFont="1" applyFill="1"/>
    <xf numFmtId="4" fontId="127" fillId="11" borderId="31" xfId="0" applyNumberFormat="1" applyFont="1" applyFill="1" applyBorder="1" applyAlignment="1">
      <alignment horizontal="center"/>
    </xf>
    <xf numFmtId="0" fontId="28" fillId="11" borderId="0" xfId="30" applyFont="1" applyFill="1" applyAlignment="1">
      <alignment horizontal="center"/>
    </xf>
    <xf numFmtId="0" fontId="28" fillId="11" borderId="37" xfId="30" applyFont="1" applyFill="1" applyBorder="1"/>
    <xf numFmtId="0" fontId="118" fillId="11" borderId="38" xfId="30" applyFont="1" applyFill="1" applyBorder="1" applyAlignment="1">
      <alignment horizontal="center"/>
    </xf>
    <xf numFmtId="0" fontId="118" fillId="11" borderId="37" xfId="30" applyFont="1" applyFill="1" applyBorder="1" applyAlignment="1">
      <alignment horizontal="left"/>
    </xf>
    <xf numFmtId="0" fontId="28" fillId="11" borderId="0" xfId="30" applyFont="1" applyFill="1" applyBorder="1" applyAlignment="1">
      <alignment horizontal="centerContinuous"/>
    </xf>
    <xf numFmtId="43" fontId="121" fillId="0" borderId="45" xfId="23" applyNumberFormat="1" applyFont="1" applyFill="1" applyBorder="1" applyAlignment="1">
      <alignment horizontal="right"/>
    </xf>
    <xf numFmtId="43" fontId="121" fillId="0" borderId="48" xfId="28" applyNumberFormat="1" applyFont="1" applyFill="1" applyBorder="1"/>
    <xf numFmtId="43" fontId="121" fillId="0" borderId="43" xfId="28" applyNumberFormat="1" applyFont="1" applyFill="1" applyBorder="1"/>
    <xf numFmtId="0" fontId="169" fillId="0" borderId="0" xfId="0" applyFont="1"/>
    <xf numFmtId="0" fontId="170" fillId="0" borderId="0" xfId="30" applyFont="1" applyFill="1" applyBorder="1" applyAlignment="1">
      <alignment vertical="center" wrapText="1"/>
    </xf>
    <xf numFmtId="0" fontId="28" fillId="11" borderId="0" xfId="30" applyFont="1" applyFill="1" applyAlignment="1">
      <alignment horizontal="centerContinuous"/>
    </xf>
    <xf numFmtId="0" fontId="28" fillId="0" borderId="0" xfId="30" applyFont="1" applyAlignment="1">
      <alignment horizontal="left"/>
    </xf>
    <xf numFmtId="0" fontId="28" fillId="0" borderId="0" xfId="30" applyFont="1" applyBorder="1" applyAlignment="1">
      <alignment horizontal="left"/>
    </xf>
    <xf numFmtId="0" fontId="28" fillId="11" borderId="0" xfId="30" applyFont="1" applyFill="1" applyBorder="1"/>
    <xf numFmtId="0" fontId="28" fillId="0" borderId="97" xfId="30" applyFont="1" applyBorder="1"/>
    <xf numFmtId="0" fontId="28" fillId="0" borderId="84" xfId="30" applyFont="1" applyBorder="1" applyAlignment="1">
      <alignment horizontal="left"/>
    </xf>
    <xf numFmtId="0" fontId="28" fillId="0" borderId="96" xfId="30" applyFont="1" applyBorder="1" applyAlignment="1">
      <alignment horizontal="center"/>
    </xf>
    <xf numFmtId="0" fontId="28" fillId="0" borderId="105" xfId="30" applyFont="1" applyBorder="1"/>
    <xf numFmtId="0" fontId="28" fillId="0" borderId="105" xfId="30" applyFont="1" applyBorder="1" applyAlignment="1">
      <alignment horizontal="left"/>
    </xf>
    <xf numFmtId="0" fontId="28" fillId="0" borderId="105" xfId="30" applyFont="1" applyBorder="1" applyAlignment="1">
      <alignment horizontal="center"/>
    </xf>
    <xf numFmtId="0" fontId="28" fillId="0" borderId="106" xfId="30" applyFont="1" applyBorder="1"/>
    <xf numFmtId="0" fontId="28" fillId="0" borderId="38" xfId="30" applyFont="1" applyBorder="1" applyAlignment="1">
      <alignment horizontal="left"/>
    </xf>
    <xf numFmtId="0" fontId="28" fillId="0" borderId="107" xfId="30" applyFont="1" applyBorder="1" applyAlignment="1">
      <alignment horizontal="left"/>
    </xf>
    <xf numFmtId="0" fontId="28" fillId="0" borderId="99" xfId="30" applyFont="1" applyBorder="1"/>
    <xf numFmtId="0" fontId="28" fillId="0" borderId="99" xfId="30" applyFont="1" applyBorder="1" applyAlignment="1">
      <alignment horizontal="center"/>
    </xf>
    <xf numFmtId="3" fontId="28" fillId="0" borderId="105" xfId="30" applyNumberFormat="1" applyFont="1" applyBorder="1" applyAlignment="1">
      <alignment horizontal="center"/>
    </xf>
    <xf numFmtId="0" fontId="28" fillId="0" borderId="100" xfId="30" applyFont="1" applyBorder="1"/>
    <xf numFmtId="0" fontId="28" fillId="0" borderId="101" xfId="30" applyFont="1" applyBorder="1" applyAlignment="1">
      <alignment horizontal="left"/>
    </xf>
    <xf numFmtId="0" fontId="28" fillId="0" borderId="101" xfId="30" applyFont="1" applyBorder="1"/>
    <xf numFmtId="0" fontId="28" fillId="0" borderId="102" xfId="30" applyFont="1" applyBorder="1"/>
    <xf numFmtId="0" fontId="28" fillId="0" borderId="96" xfId="30" applyFont="1" applyBorder="1"/>
    <xf numFmtId="0" fontId="28" fillId="0" borderId="96" xfId="30" applyFont="1" applyBorder="1" applyAlignment="1">
      <alignment horizontal="left"/>
    </xf>
    <xf numFmtId="2" fontId="28" fillId="0" borderId="105" xfId="30" applyNumberFormat="1" applyFont="1" applyBorder="1" applyAlignment="1">
      <alignment horizontal="center"/>
    </xf>
    <xf numFmtId="0" fontId="28" fillId="0" borderId="102" xfId="30" applyFont="1" applyBorder="1" applyAlignment="1">
      <alignment horizontal="left"/>
    </xf>
    <xf numFmtId="0" fontId="28" fillId="0" borderId="0" xfId="30" applyFont="1" applyAlignment="1">
      <alignment horizontal="centerContinuous"/>
    </xf>
    <xf numFmtId="0" fontId="28" fillId="0" borderId="84" xfId="30" applyFont="1" applyBorder="1"/>
    <xf numFmtId="0" fontId="28" fillId="0" borderId="107" xfId="30" applyFont="1" applyBorder="1"/>
    <xf numFmtId="4" fontId="28" fillId="0" borderId="105" xfId="30" applyNumberFormat="1" applyFont="1" applyBorder="1" applyAlignment="1">
      <alignment horizontal="center"/>
    </xf>
    <xf numFmtId="0" fontId="40" fillId="11" borderId="0" xfId="43" applyFont="1" applyFill="1" applyBorder="1"/>
    <xf numFmtId="0" fontId="28" fillId="0" borderId="0" xfId="30" applyFont="1" applyBorder="1" applyAlignment="1">
      <alignment horizontal="centerContinuous"/>
    </xf>
    <xf numFmtId="0" fontId="28" fillId="0" borderId="38" xfId="30" applyFont="1" applyBorder="1"/>
    <xf numFmtId="4" fontId="28" fillId="0" borderId="99" xfId="30" applyNumberFormat="1" applyFont="1" applyBorder="1" applyAlignment="1">
      <alignment horizontal="center"/>
    </xf>
    <xf numFmtId="0" fontId="19" fillId="0" borderId="0" xfId="0" applyFont="1" applyBorder="1" applyAlignment="1">
      <alignment horizontal="right"/>
    </xf>
    <xf numFmtId="0" fontId="89" fillId="0" borderId="41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89" fillId="0" borderId="40" xfId="0" applyFont="1" applyBorder="1" applyAlignment="1">
      <alignment horizontal="center"/>
    </xf>
    <xf numFmtId="0" fontId="90" fillId="0" borderId="40" xfId="0" applyFont="1" applyBorder="1" applyAlignment="1">
      <alignment horizontal="center"/>
    </xf>
    <xf numFmtId="0" fontId="80" fillId="0" borderId="0" xfId="0" applyFont="1" applyBorder="1" applyAlignment="1">
      <alignment horizontal="center"/>
    </xf>
    <xf numFmtId="0" fontId="80" fillId="0" borderId="11" xfId="0" applyFont="1" applyBorder="1" applyAlignment="1">
      <alignment horizontal="center"/>
    </xf>
    <xf numFmtId="0" fontId="81" fillId="0" borderId="0" xfId="0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33" fillId="0" borderId="0" xfId="17" applyFont="1" applyFill="1" applyBorder="1" applyAlignment="1">
      <alignment horizontal="left" vertical="top" wrapText="1"/>
    </xf>
    <xf numFmtId="0" fontId="33" fillId="0" borderId="2" xfId="17" applyFont="1" applyFill="1" applyBorder="1" applyAlignment="1">
      <alignment horizontal="left" vertical="top" wrapText="1"/>
    </xf>
    <xf numFmtId="0" fontId="33" fillId="0" borderId="18" xfId="17" applyFont="1" applyFill="1" applyBorder="1" applyAlignment="1">
      <alignment horizontal="left" vertical="top" wrapText="1"/>
    </xf>
    <xf numFmtId="0" fontId="33" fillId="0" borderId="20" xfId="17" applyFont="1" applyFill="1" applyBorder="1" applyAlignment="1">
      <alignment horizontal="left" vertical="top" wrapText="1"/>
    </xf>
    <xf numFmtId="0" fontId="31" fillId="0" borderId="16" xfId="17" applyFont="1" applyFill="1" applyBorder="1" applyAlignment="1">
      <alignment horizontal="center" vertical="top" wrapText="1"/>
    </xf>
    <xf numFmtId="0" fontId="31" fillId="0" borderId="0" xfId="17" applyFont="1" applyFill="1" applyBorder="1" applyAlignment="1">
      <alignment horizontal="center" vertical="top" wrapText="1"/>
    </xf>
    <xf numFmtId="0" fontId="33" fillId="0" borderId="0" xfId="17" applyFont="1" applyFill="1" applyBorder="1" applyAlignment="1">
      <alignment horizontal="left" wrapText="1"/>
    </xf>
    <xf numFmtId="0" fontId="33" fillId="0" borderId="2" xfId="17" applyFont="1" applyFill="1" applyBorder="1" applyAlignment="1">
      <alignment horizontal="left" wrapText="1"/>
    </xf>
    <xf numFmtId="0" fontId="33" fillId="0" borderId="0" xfId="17" applyFont="1" applyFill="1" applyBorder="1" applyAlignment="1">
      <alignment horizontal="left"/>
    </xf>
    <xf numFmtId="0" fontId="33" fillId="0" borderId="2" xfId="17" applyFont="1" applyFill="1" applyBorder="1" applyAlignment="1">
      <alignment horizontal="left"/>
    </xf>
    <xf numFmtId="0" fontId="53" fillId="0" borderId="19" xfId="0" applyFont="1" applyBorder="1" applyAlignment="1">
      <alignment horizontal="center" vertical="center"/>
    </xf>
    <xf numFmtId="0" fontId="106" fillId="0" borderId="15" xfId="0" applyFont="1" applyBorder="1"/>
    <xf numFmtId="0" fontId="106" fillId="0" borderId="17" xfId="0" applyFont="1" applyBorder="1"/>
    <xf numFmtId="0" fontId="106" fillId="0" borderId="20" xfId="0" applyFont="1" applyBorder="1"/>
    <xf numFmtId="0" fontId="31" fillId="0" borderId="16" xfId="17" applyFont="1" applyFill="1" applyBorder="1" applyAlignment="1">
      <alignment vertical="top" wrapText="1"/>
    </xf>
    <xf numFmtId="0" fontId="31" fillId="0" borderId="0" xfId="17" applyFont="1" applyFill="1" applyBorder="1" applyAlignment="1">
      <alignment vertical="top" wrapText="1"/>
    </xf>
    <xf numFmtId="0" fontId="31" fillId="0" borderId="16" xfId="17" applyFont="1" applyFill="1" applyBorder="1" applyAlignment="1">
      <alignment horizontal="left" vertical="top"/>
    </xf>
    <xf numFmtId="0" fontId="31" fillId="0" borderId="0" xfId="17" applyFont="1" applyFill="1" applyBorder="1" applyAlignment="1">
      <alignment horizontal="left" vertical="top"/>
    </xf>
    <xf numFmtId="0" fontId="31" fillId="0" borderId="19" xfId="17" applyFont="1" applyFill="1" applyBorder="1" applyAlignment="1">
      <alignment horizontal="left"/>
    </xf>
    <xf numFmtId="0" fontId="31" fillId="0" borderId="14" xfId="17" applyFont="1" applyFill="1" applyBorder="1" applyAlignment="1">
      <alignment horizontal="left"/>
    </xf>
    <xf numFmtId="0" fontId="78" fillId="0" borderId="71" xfId="0" applyFont="1" applyFill="1" applyBorder="1" applyAlignment="1">
      <alignment horizontal="center"/>
    </xf>
    <xf numFmtId="0" fontId="78" fillId="0" borderId="72" xfId="0" applyFont="1" applyFill="1" applyBorder="1" applyAlignment="1">
      <alignment horizontal="center"/>
    </xf>
    <xf numFmtId="0" fontId="78" fillId="0" borderId="73" xfId="0" applyFont="1" applyFill="1" applyBorder="1" applyAlignment="1">
      <alignment horizontal="center"/>
    </xf>
    <xf numFmtId="0" fontId="28" fillId="0" borderId="40" xfId="0" applyFont="1" applyBorder="1" applyAlignment="1">
      <alignment horizontal="left" readingOrder="1"/>
    </xf>
    <xf numFmtId="0" fontId="26" fillId="0" borderId="0" xfId="17" applyFont="1" applyAlignment="1">
      <alignment horizontal="left" wrapText="1"/>
    </xf>
    <xf numFmtId="0" fontId="28" fillId="0" borderId="41" xfId="0" applyFont="1" applyBorder="1" applyAlignment="1">
      <alignment horizontal="left" readingOrder="1"/>
    </xf>
    <xf numFmtId="0" fontId="40" fillId="0" borderId="0" xfId="0" applyFont="1" applyAlignment="1">
      <alignment horizontal="left" vertical="center"/>
    </xf>
    <xf numFmtId="0" fontId="106" fillId="0" borderId="14" xfId="0" applyFont="1" applyBorder="1"/>
    <xf numFmtId="0" fontId="106" fillId="0" borderId="18" xfId="0" applyFont="1" applyBorder="1"/>
    <xf numFmtId="0" fontId="53" fillId="0" borderId="31" xfId="0" applyFont="1" applyFill="1" applyBorder="1" applyAlignment="1">
      <alignment horizontal="center"/>
    </xf>
    <xf numFmtId="0" fontId="53" fillId="0" borderId="34" xfId="0" applyFont="1" applyFill="1" applyBorder="1" applyAlignment="1">
      <alignment horizontal="center"/>
    </xf>
    <xf numFmtId="0" fontId="53" fillId="0" borderId="35" xfId="0" applyFont="1" applyFill="1" applyBorder="1" applyAlignment="1">
      <alignment horizontal="center"/>
    </xf>
    <xf numFmtId="0" fontId="53" fillId="0" borderId="33" xfId="0" applyFont="1" applyFill="1" applyBorder="1" applyAlignment="1">
      <alignment horizontal="center"/>
    </xf>
    <xf numFmtId="0" fontId="53" fillId="0" borderId="36" xfId="0" applyFont="1" applyBorder="1" applyAlignment="1">
      <alignment horizontal="center" vertical="center"/>
    </xf>
    <xf numFmtId="0" fontId="53" fillId="0" borderId="32" xfId="0" applyFont="1" applyBorder="1" applyAlignment="1">
      <alignment horizontal="center" vertical="center"/>
    </xf>
    <xf numFmtId="0" fontId="53" fillId="0" borderId="15" xfId="0" applyFont="1" applyBorder="1" applyAlignment="1">
      <alignment horizontal="center" vertical="center"/>
    </xf>
    <xf numFmtId="0" fontId="53" fillId="0" borderId="17" xfId="0" applyFont="1" applyBorder="1" applyAlignment="1">
      <alignment horizontal="center" vertical="center"/>
    </xf>
    <xf numFmtId="0" fontId="53" fillId="0" borderId="20" xfId="0" applyFont="1" applyBorder="1" applyAlignment="1">
      <alignment horizontal="center" vertical="center"/>
    </xf>
    <xf numFmtId="0" fontId="53" fillId="0" borderId="14" xfId="0" applyFont="1" applyBorder="1" applyAlignment="1">
      <alignment horizontal="center" vertical="center"/>
    </xf>
    <xf numFmtId="0" fontId="53" fillId="0" borderId="18" xfId="0" applyFont="1" applyBorder="1" applyAlignment="1">
      <alignment horizontal="center" vertical="center"/>
    </xf>
    <xf numFmtId="0" fontId="31" fillId="0" borderId="16" xfId="17" applyFont="1" applyFill="1" applyBorder="1" applyAlignment="1">
      <alignment horizontal="justify" vertical="top"/>
    </xf>
    <xf numFmtId="0" fontId="31" fillId="0" borderId="0" xfId="17" applyFont="1" applyFill="1" applyBorder="1" applyAlignment="1">
      <alignment horizontal="justify" vertical="top"/>
    </xf>
    <xf numFmtId="0" fontId="23" fillId="0" borderId="71" xfId="0" applyFont="1" applyFill="1" applyBorder="1" applyAlignment="1">
      <alignment horizontal="center"/>
    </xf>
    <xf numFmtId="0" fontId="23" fillId="0" borderId="72" xfId="0" applyFont="1" applyFill="1" applyBorder="1" applyAlignment="1">
      <alignment horizontal="center"/>
    </xf>
    <xf numFmtId="0" fontId="23" fillId="0" borderId="73" xfId="0" applyFont="1" applyFill="1" applyBorder="1" applyAlignment="1">
      <alignment horizontal="center"/>
    </xf>
    <xf numFmtId="0" fontId="38" fillId="0" borderId="0" xfId="0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center"/>
    </xf>
    <xf numFmtId="0" fontId="38" fillId="0" borderId="26" xfId="0" applyFont="1" applyFill="1" applyBorder="1" applyAlignment="1">
      <alignment horizontal="center" vertical="center"/>
    </xf>
    <xf numFmtId="0" fontId="38" fillId="0" borderId="27" xfId="0" applyFont="1" applyFill="1" applyBorder="1" applyAlignment="1">
      <alignment horizontal="center" vertical="center"/>
    </xf>
    <xf numFmtId="0" fontId="38" fillId="0" borderId="28" xfId="0" applyFont="1" applyFill="1" applyBorder="1" applyAlignment="1">
      <alignment horizontal="center" vertical="center"/>
    </xf>
    <xf numFmtId="0" fontId="38" fillId="0" borderId="29" xfId="0" applyFont="1" applyFill="1" applyBorder="1" applyAlignment="1">
      <alignment horizontal="center" vertical="center"/>
    </xf>
    <xf numFmtId="0" fontId="38" fillId="0" borderId="11" xfId="0" applyFont="1" applyFill="1" applyBorder="1" applyAlignment="1">
      <alignment horizontal="center" vertical="center"/>
    </xf>
    <xf numFmtId="0" fontId="21" fillId="0" borderId="27" xfId="0" applyFont="1" applyFill="1" applyBorder="1" applyAlignment="1">
      <alignment horizontal="center"/>
    </xf>
    <xf numFmtId="0" fontId="54" fillId="0" borderId="0" xfId="0" applyFont="1" applyFill="1" applyBorder="1" applyAlignment="1">
      <alignment horizontal="center"/>
    </xf>
    <xf numFmtId="0" fontId="128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left" wrapText="1"/>
    </xf>
    <xf numFmtId="0" fontId="28" fillId="0" borderId="0" xfId="17" applyFont="1" applyFill="1" applyAlignment="1"/>
    <xf numFmtId="0" fontId="38" fillId="0" borderId="19" xfId="0" applyFont="1" applyFill="1" applyBorder="1" applyAlignment="1">
      <alignment horizontal="center" vertical="center"/>
    </xf>
    <xf numFmtId="0" fontId="38" fillId="0" borderId="14" xfId="0" applyFont="1" applyFill="1" applyBorder="1" applyAlignment="1">
      <alignment horizontal="center" vertical="center"/>
    </xf>
    <xf numFmtId="0" fontId="38" fillId="0" borderId="15" xfId="0" applyFont="1" applyFill="1" applyBorder="1" applyAlignment="1">
      <alignment horizontal="center" vertical="center"/>
    </xf>
    <xf numFmtId="0" fontId="38" fillId="0" borderId="16" xfId="0" applyFont="1" applyFill="1" applyBorder="1" applyAlignment="1">
      <alignment horizontal="center" vertical="center"/>
    </xf>
    <xf numFmtId="0" fontId="38" fillId="0" borderId="2" xfId="0" applyFont="1" applyFill="1" applyBorder="1" applyAlignment="1">
      <alignment horizontal="center" vertical="center"/>
    </xf>
    <xf numFmtId="0" fontId="38" fillId="0" borderId="17" xfId="0" applyFont="1" applyFill="1" applyBorder="1" applyAlignment="1">
      <alignment horizontal="center" vertical="center"/>
    </xf>
    <xf numFmtId="0" fontId="38" fillId="0" borderId="18" xfId="0" applyFont="1" applyFill="1" applyBorder="1" applyAlignment="1">
      <alignment horizontal="center" vertical="center"/>
    </xf>
    <xf numFmtId="0" fontId="38" fillId="0" borderId="20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/>
    </xf>
    <xf numFmtId="0" fontId="44" fillId="0" borderId="74" xfId="18" applyFont="1" applyFill="1" applyBorder="1" applyAlignment="1">
      <alignment vertical="top" wrapText="1"/>
    </xf>
    <xf numFmtId="0" fontId="44" fillId="0" borderId="75" xfId="18" applyFont="1" applyFill="1" applyBorder="1" applyAlignment="1">
      <alignment vertical="top" wrapText="1"/>
    </xf>
    <xf numFmtId="0" fontId="33" fillId="0" borderId="74" xfId="18" applyFont="1" applyFill="1" applyBorder="1" applyAlignment="1">
      <alignment horizontal="center" vertical="center" wrapText="1"/>
    </xf>
    <xf numFmtId="0" fontId="33" fillId="0" borderId="75" xfId="18" applyFont="1" applyFill="1" applyBorder="1" applyAlignment="1">
      <alignment horizontal="center" vertical="center" wrapText="1"/>
    </xf>
    <xf numFmtId="0" fontId="43" fillId="10" borderId="0" xfId="18" applyNumberFormat="1" applyFont="1" applyFill="1" applyBorder="1" applyAlignment="1">
      <alignment horizontal="left" vertical="top" wrapText="1"/>
    </xf>
    <xf numFmtId="0" fontId="43" fillId="0" borderId="0" xfId="0" applyFont="1" applyFill="1" applyAlignment="1">
      <alignment horizontal="left"/>
    </xf>
    <xf numFmtId="0" fontId="43" fillId="0" borderId="0" xfId="19" applyFont="1" applyFill="1" applyAlignment="1">
      <alignment horizontal="left"/>
    </xf>
    <xf numFmtId="0" fontId="43" fillId="10" borderId="27" xfId="18" applyNumberFormat="1" applyFont="1" applyFill="1" applyBorder="1" applyAlignment="1">
      <alignment horizontal="left" vertical="center" wrapText="1"/>
    </xf>
    <xf numFmtId="0" fontId="21" fillId="0" borderId="0" xfId="0" applyFont="1" applyFill="1" applyAlignment="1">
      <alignment horizontal="left"/>
    </xf>
    <xf numFmtId="0" fontId="38" fillId="0" borderId="26" xfId="20" applyFont="1" applyFill="1" applyBorder="1" applyAlignment="1">
      <alignment horizontal="center" vertical="center" wrapText="1"/>
    </xf>
    <xf numFmtId="0" fontId="38" fillId="0" borderId="27" xfId="20" applyFont="1" applyFill="1" applyBorder="1" applyAlignment="1">
      <alignment horizontal="center" vertical="center" wrapText="1"/>
    </xf>
    <xf numFmtId="0" fontId="38" fillId="0" borderId="28" xfId="20" applyFont="1" applyFill="1" applyBorder="1" applyAlignment="1">
      <alignment horizontal="center" vertical="center" wrapText="1"/>
    </xf>
    <xf numFmtId="0" fontId="38" fillId="0" borderId="29" xfId="20" applyFont="1" applyFill="1" applyBorder="1" applyAlignment="1">
      <alignment horizontal="center" vertical="center" wrapText="1"/>
    </xf>
    <xf numFmtId="0" fontId="38" fillId="0" borderId="0" xfId="20" applyFont="1" applyFill="1" applyBorder="1" applyAlignment="1">
      <alignment horizontal="center" vertical="center" wrapText="1"/>
    </xf>
    <xf numFmtId="0" fontId="38" fillId="0" borderId="11" xfId="20" applyFont="1" applyFill="1" applyBorder="1" applyAlignment="1">
      <alignment horizontal="center" vertical="center" wrapText="1"/>
    </xf>
    <xf numFmtId="0" fontId="38" fillId="0" borderId="30" xfId="20" applyFont="1" applyFill="1" applyBorder="1" applyAlignment="1">
      <alignment horizontal="center" vertical="center" wrapText="1"/>
    </xf>
    <xf numFmtId="0" fontId="38" fillId="0" borderId="12" xfId="20" applyFont="1" applyFill="1" applyBorder="1" applyAlignment="1">
      <alignment horizontal="center" vertical="center" wrapText="1"/>
    </xf>
    <xf numFmtId="0" fontId="38" fillId="0" borderId="13" xfId="20" applyFont="1" applyFill="1" applyBorder="1" applyAlignment="1">
      <alignment horizontal="center" vertical="center" wrapText="1"/>
    </xf>
    <xf numFmtId="0" fontId="121" fillId="0" borderId="0" xfId="0" applyFont="1" applyFill="1" applyBorder="1" applyAlignment="1">
      <alignment horizontal="center"/>
    </xf>
    <xf numFmtId="0" fontId="28" fillId="0" borderId="0" xfId="0" applyFont="1" applyFill="1" applyBorder="1" applyAlignment="1">
      <alignment horizontal="center"/>
    </xf>
    <xf numFmtId="0" fontId="26" fillId="0" borderId="0" xfId="17" applyFont="1" applyFill="1" applyAlignment="1">
      <alignment horizontal="center" vertical="center"/>
    </xf>
    <xf numFmtId="0" fontId="111" fillId="0" borderId="19" xfId="0" applyFont="1" applyFill="1" applyBorder="1" applyAlignment="1">
      <alignment horizontal="center" vertical="center"/>
    </xf>
    <xf numFmtId="0" fontId="111" fillId="0" borderId="14" xfId="0" applyFont="1" applyFill="1" applyBorder="1" applyAlignment="1">
      <alignment horizontal="center" vertical="center"/>
    </xf>
    <xf numFmtId="0" fontId="111" fillId="0" borderId="15" xfId="0" applyFont="1" applyFill="1" applyBorder="1" applyAlignment="1">
      <alignment horizontal="center" vertical="center"/>
    </xf>
    <xf numFmtId="0" fontId="111" fillId="0" borderId="16" xfId="0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0" fontId="111" fillId="0" borderId="2" xfId="0" applyFont="1" applyFill="1" applyBorder="1" applyAlignment="1">
      <alignment horizontal="center" vertical="center"/>
    </xf>
    <xf numFmtId="0" fontId="111" fillId="0" borderId="17" xfId="0" applyFont="1" applyFill="1" applyBorder="1" applyAlignment="1">
      <alignment horizontal="center" vertical="center"/>
    </xf>
    <xf numFmtId="0" fontId="111" fillId="0" borderId="18" xfId="0" applyFont="1" applyFill="1" applyBorder="1" applyAlignment="1">
      <alignment horizontal="center" vertical="center"/>
    </xf>
    <xf numFmtId="0" fontId="111" fillId="0" borderId="20" xfId="0" applyFont="1" applyFill="1" applyBorder="1" applyAlignment="1">
      <alignment horizontal="center" vertical="center"/>
    </xf>
    <xf numFmtId="0" fontId="26" fillId="0" borderId="34" xfId="0" applyFont="1" applyFill="1" applyBorder="1" applyAlignment="1">
      <alignment horizontal="center" shrinkToFit="1"/>
    </xf>
    <xf numFmtId="0" fontId="26" fillId="0" borderId="35" xfId="0" applyFont="1" applyFill="1" applyBorder="1" applyAlignment="1">
      <alignment horizontal="center" shrinkToFit="1"/>
    </xf>
    <xf numFmtId="0" fontId="26" fillId="0" borderId="33" xfId="0" applyFont="1" applyFill="1" applyBorder="1" applyAlignment="1">
      <alignment horizontal="center" shrinkToFit="1"/>
    </xf>
    <xf numFmtId="0" fontId="25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36" xfId="0" applyFont="1" applyFill="1" applyBorder="1" applyAlignment="1">
      <alignment horizontal="center" vertical="center" shrinkToFit="1"/>
    </xf>
    <xf numFmtId="0" fontId="22" fillId="0" borderId="43" xfId="0" applyFont="1" applyFill="1" applyBorder="1" applyAlignment="1">
      <alignment horizontal="center" vertical="center" shrinkToFit="1"/>
    </xf>
    <xf numFmtId="0" fontId="22" fillId="0" borderId="32" xfId="0" applyFont="1" applyFill="1" applyBorder="1" applyAlignment="1">
      <alignment horizontal="center" vertical="center" shrinkToFit="1"/>
    </xf>
    <xf numFmtId="0" fontId="22" fillId="0" borderId="19" xfId="0" applyFont="1" applyFill="1" applyBorder="1" applyAlignment="1">
      <alignment horizontal="center"/>
    </xf>
    <xf numFmtId="0" fontId="22" fillId="0" borderId="14" xfId="0" applyFont="1" applyFill="1" applyBorder="1" applyAlignment="1">
      <alignment horizontal="center"/>
    </xf>
    <xf numFmtId="0" fontId="22" fillId="0" borderId="15" xfId="0" applyFont="1" applyFill="1" applyBorder="1" applyAlignment="1">
      <alignment horizontal="center"/>
    </xf>
    <xf numFmtId="0" fontId="22" fillId="0" borderId="17" xfId="0" applyFont="1" applyFill="1" applyBorder="1" applyAlignment="1">
      <alignment horizontal="center"/>
    </xf>
    <xf numFmtId="0" fontId="22" fillId="0" borderId="18" xfId="0" applyFont="1" applyFill="1" applyBorder="1" applyAlignment="1">
      <alignment horizontal="center"/>
    </xf>
    <xf numFmtId="0" fontId="22" fillId="0" borderId="20" xfId="0" applyFont="1" applyFill="1" applyBorder="1" applyAlignment="1">
      <alignment horizontal="center"/>
    </xf>
    <xf numFmtId="0" fontId="119" fillId="2" borderId="85" xfId="0" applyFont="1" applyFill="1" applyBorder="1" applyAlignment="1">
      <alignment horizontal="center" vertical="center" shrinkToFit="1"/>
    </xf>
    <xf numFmtId="0" fontId="119" fillId="2" borderId="88" xfId="0" applyFont="1" applyFill="1" applyBorder="1" applyAlignment="1">
      <alignment horizontal="center" vertical="center" shrinkToFit="1"/>
    </xf>
    <xf numFmtId="0" fontId="119" fillId="2" borderId="87" xfId="0" applyFont="1" applyFill="1" applyBorder="1" applyAlignment="1">
      <alignment horizontal="center" vertical="center" shrinkToFit="1"/>
    </xf>
    <xf numFmtId="0" fontId="119" fillId="2" borderId="89" xfId="0" applyFont="1" applyFill="1" applyBorder="1" applyAlignment="1">
      <alignment horizontal="center" vertical="center" shrinkToFit="1"/>
    </xf>
    <xf numFmtId="0" fontId="121" fillId="2" borderId="66" xfId="0" applyFont="1" applyFill="1" applyBorder="1" applyAlignment="1">
      <alignment horizontal="center" shrinkToFit="1"/>
    </xf>
    <xf numFmtId="0" fontId="121" fillId="2" borderId="14" xfId="0" applyFont="1" applyFill="1" applyBorder="1" applyAlignment="1">
      <alignment horizontal="center" shrinkToFit="1"/>
    </xf>
    <xf numFmtId="0" fontId="121" fillId="2" borderId="30" xfId="0" applyFont="1" applyFill="1" applyBorder="1" applyAlignment="1">
      <alignment horizontal="center" shrinkToFit="1"/>
    </xf>
    <xf numFmtId="0" fontId="121" fillId="2" borderId="12" xfId="0" applyFont="1" applyFill="1" applyBorder="1" applyAlignment="1">
      <alignment horizontal="center" shrinkToFit="1"/>
    </xf>
    <xf numFmtId="188" fontId="121" fillId="0" borderId="84" xfId="1" applyNumberFormat="1" applyFont="1" applyBorder="1" applyAlignment="1">
      <alignment horizontal="center" shrinkToFit="1"/>
    </xf>
    <xf numFmtId="0" fontId="121" fillId="0" borderId="14" xfId="0" applyFont="1" applyBorder="1" applyAlignment="1">
      <alignment horizontal="center" shrinkToFit="1"/>
    </xf>
    <xf numFmtId="0" fontId="121" fillId="0" borderId="83" xfId="0" applyFont="1" applyBorder="1" applyAlignment="1">
      <alignment horizontal="center" shrinkToFit="1"/>
    </xf>
    <xf numFmtId="0" fontId="27" fillId="2" borderId="31" xfId="0" applyFont="1" applyFill="1" applyBorder="1" applyAlignment="1">
      <alignment horizontal="center" vertical="center" wrapText="1"/>
    </xf>
    <xf numFmtId="0" fontId="27" fillId="2" borderId="36" xfId="0" applyFont="1" applyFill="1" applyBorder="1" applyAlignment="1">
      <alignment horizontal="center" vertical="center"/>
    </xf>
    <xf numFmtId="0" fontId="27" fillId="2" borderId="43" xfId="0" applyFont="1" applyFill="1" applyBorder="1" applyAlignment="1">
      <alignment horizontal="center" vertical="center"/>
    </xf>
    <xf numFmtId="0" fontId="27" fillId="2" borderId="32" xfId="0" applyFont="1" applyFill="1" applyBorder="1" applyAlignment="1">
      <alignment horizontal="center" vertical="center"/>
    </xf>
    <xf numFmtId="0" fontId="27" fillId="2" borderId="36" xfId="0" applyFont="1" applyFill="1" applyBorder="1" applyAlignment="1">
      <alignment horizontal="center" vertical="center" wrapText="1"/>
    </xf>
    <xf numFmtId="0" fontId="27" fillId="2" borderId="43" xfId="0" applyFont="1" applyFill="1" applyBorder="1" applyAlignment="1">
      <alignment horizontal="center" vertical="center" wrapText="1"/>
    </xf>
    <xf numFmtId="0" fontId="27" fillId="2" borderId="32" xfId="0" applyFont="1" applyFill="1" applyBorder="1" applyAlignment="1">
      <alignment horizontal="center" vertical="center" wrapText="1"/>
    </xf>
    <xf numFmtId="0" fontId="34" fillId="2" borderId="31" xfId="0" applyFont="1" applyFill="1" applyBorder="1" applyAlignment="1">
      <alignment horizontal="center"/>
    </xf>
    <xf numFmtId="0" fontId="34" fillId="0" borderId="31" xfId="0" applyFont="1" applyBorder="1" applyAlignment="1">
      <alignment horizontal="center" vertical="center"/>
    </xf>
    <xf numFmtId="0" fontId="34" fillId="0" borderId="31" xfId="0" applyFont="1" applyBorder="1" applyAlignment="1">
      <alignment horizontal="center" vertical="center" wrapText="1"/>
    </xf>
    <xf numFmtId="4" fontId="27" fillId="0" borderId="0" xfId="6" applyNumberFormat="1" applyFont="1" applyFill="1" applyAlignment="1" applyProtection="1">
      <alignment horizontal="left" vertical="top" wrapText="1"/>
    </xf>
    <xf numFmtId="0" fontId="33" fillId="2" borderId="31" xfId="0" applyFont="1" applyFill="1" applyBorder="1" applyAlignment="1">
      <alignment horizontal="center"/>
    </xf>
    <xf numFmtId="0" fontId="22" fillId="2" borderId="31" xfId="0" applyFont="1" applyFill="1" applyBorder="1" applyAlignment="1">
      <alignment horizontal="center"/>
    </xf>
    <xf numFmtId="0" fontId="22" fillId="0" borderId="34" xfId="0" applyFont="1" applyBorder="1" applyAlignment="1">
      <alignment horizontal="center" shrinkToFit="1"/>
    </xf>
    <xf numFmtId="0" fontId="22" fillId="0" borderId="33" xfId="0" applyFont="1" applyBorder="1" applyAlignment="1">
      <alignment horizontal="center" shrinkToFit="1"/>
    </xf>
    <xf numFmtId="0" fontId="22" fillId="2" borderId="31" xfId="0" applyFont="1" applyFill="1" applyBorder="1" applyAlignment="1">
      <alignment horizontal="center" vertical="center" wrapText="1"/>
    </xf>
    <xf numFmtId="0" fontId="22" fillId="2" borderId="19" xfId="0" applyFont="1" applyFill="1" applyBorder="1" applyAlignment="1">
      <alignment horizontal="center" vertical="center"/>
    </xf>
    <xf numFmtId="0" fontId="22" fillId="2" borderId="15" xfId="0" applyFont="1" applyFill="1" applyBorder="1" applyAlignment="1">
      <alignment horizontal="center" vertical="center"/>
    </xf>
    <xf numFmtId="0" fontId="22" fillId="2" borderId="16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22" fillId="2" borderId="17" xfId="0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/>
    </xf>
    <xf numFmtId="0" fontId="27" fillId="2" borderId="19" xfId="0" applyFont="1" applyFill="1" applyBorder="1" applyAlignment="1">
      <alignment horizontal="center" vertical="center" wrapText="1"/>
    </xf>
    <xf numFmtId="0" fontId="27" fillId="2" borderId="15" xfId="0" applyFont="1" applyFill="1" applyBorder="1" applyAlignment="1">
      <alignment horizontal="center" vertical="center" wrapText="1"/>
    </xf>
    <xf numFmtId="0" fontId="27" fillId="2" borderId="16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27" fillId="2" borderId="20" xfId="0" applyFont="1" applyFill="1" applyBorder="1" applyAlignment="1">
      <alignment horizontal="center" vertical="center" wrapText="1"/>
    </xf>
    <xf numFmtId="0" fontId="27" fillId="0" borderId="34" xfId="0" applyFont="1" applyBorder="1" applyAlignment="1">
      <alignment horizontal="center" shrinkToFit="1"/>
    </xf>
    <xf numFmtId="0" fontId="27" fillId="0" borderId="33" xfId="0" applyFont="1" applyBorder="1" applyAlignment="1">
      <alignment horizontal="center" shrinkToFit="1"/>
    </xf>
    <xf numFmtId="4" fontId="22" fillId="0" borderId="34" xfId="0" applyNumberFormat="1" applyFont="1" applyBorder="1" applyAlignment="1">
      <alignment horizontal="center" shrinkToFit="1"/>
    </xf>
    <xf numFmtId="4" fontId="22" fillId="0" borderId="33" xfId="0" applyNumberFormat="1" applyFont="1" applyBorder="1" applyAlignment="1">
      <alignment horizontal="center" shrinkToFit="1"/>
    </xf>
    <xf numFmtId="0" fontId="28" fillId="0" borderId="0" xfId="30" applyFont="1" applyAlignment="1">
      <alignment horizontal="center"/>
    </xf>
    <xf numFmtId="0" fontId="40" fillId="14" borderId="31" xfId="30" applyFont="1" applyFill="1" applyBorder="1" applyAlignment="1">
      <alignment horizontal="center" vertical="center"/>
    </xf>
    <xf numFmtId="0" fontId="40" fillId="14" borderId="36" xfId="30" applyFont="1" applyFill="1" applyBorder="1" applyAlignment="1">
      <alignment horizontal="center" vertical="center"/>
    </xf>
    <xf numFmtId="0" fontId="40" fillId="14" borderId="32" xfId="30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horizontal="center"/>
    </xf>
    <xf numFmtId="0" fontId="26" fillId="14" borderId="31" xfId="0" applyFont="1" applyFill="1" applyBorder="1" applyAlignment="1">
      <alignment horizontal="center" vertical="center" wrapText="1"/>
    </xf>
    <xf numFmtId="0" fontId="26" fillId="14" borderId="31" xfId="0" applyFont="1" applyFill="1" applyBorder="1" applyAlignment="1">
      <alignment horizontal="center"/>
    </xf>
    <xf numFmtId="0" fontId="26" fillId="14" borderId="36" xfId="0" applyFont="1" applyFill="1" applyBorder="1" applyAlignment="1">
      <alignment horizontal="center"/>
    </xf>
    <xf numFmtId="0" fontId="26" fillId="14" borderId="43" xfId="0" applyFont="1" applyFill="1" applyBorder="1" applyAlignment="1">
      <alignment horizontal="center" vertical="center"/>
    </xf>
    <xf numFmtId="0" fontId="26" fillId="14" borderId="32" xfId="0" applyFont="1" applyFill="1" applyBorder="1" applyAlignment="1">
      <alignment horizontal="center" vertical="center"/>
    </xf>
    <xf numFmtId="0" fontId="26" fillId="14" borderId="32" xfId="0" applyFont="1" applyFill="1" applyBorder="1" applyAlignment="1">
      <alignment horizontal="center"/>
    </xf>
    <xf numFmtId="0" fontId="28" fillId="0" borderId="0" xfId="30" applyFont="1" applyFill="1" applyAlignment="1">
      <alignment horizontal="center"/>
    </xf>
    <xf numFmtId="0" fontId="21" fillId="0" borderId="0" xfId="0" applyFont="1" applyAlignment="1">
      <alignment horizontal="left"/>
    </xf>
    <xf numFmtId="0" fontId="131" fillId="0" borderId="0" xfId="0" applyFont="1" applyAlignment="1">
      <alignment horizontal="center"/>
    </xf>
    <xf numFmtId="0" fontId="132" fillId="14" borderId="31" xfId="0" applyFont="1" applyFill="1" applyBorder="1" applyAlignment="1">
      <alignment horizontal="center" vertical="center" wrapText="1"/>
    </xf>
    <xf numFmtId="0" fontId="132" fillId="14" borderId="19" xfId="0" applyFont="1" applyFill="1" applyBorder="1" applyAlignment="1">
      <alignment horizontal="center" vertical="center" wrapText="1"/>
    </xf>
    <xf numFmtId="0" fontId="132" fillId="14" borderId="14" xfId="0" applyFont="1" applyFill="1" applyBorder="1" applyAlignment="1">
      <alignment horizontal="center" vertical="center" wrapText="1"/>
    </xf>
    <xf numFmtId="0" fontId="132" fillId="14" borderId="15" xfId="0" applyFont="1" applyFill="1" applyBorder="1" applyAlignment="1">
      <alignment horizontal="center" vertical="center" wrapText="1"/>
    </xf>
    <xf numFmtId="0" fontId="132" fillId="14" borderId="17" xfId="0" applyFont="1" applyFill="1" applyBorder="1" applyAlignment="1">
      <alignment horizontal="center" vertical="center" wrapText="1"/>
    </xf>
    <xf numFmtId="0" fontId="132" fillId="14" borderId="18" xfId="0" applyFont="1" applyFill="1" applyBorder="1" applyAlignment="1">
      <alignment horizontal="center" vertical="center" wrapText="1"/>
    </xf>
    <xf numFmtId="0" fontId="132" fillId="14" borderId="20" xfId="0" applyFont="1" applyFill="1" applyBorder="1" applyAlignment="1">
      <alignment horizontal="center" vertical="center" wrapText="1"/>
    </xf>
    <xf numFmtId="0" fontId="132" fillId="14" borderId="31" xfId="0" applyFont="1" applyFill="1" applyBorder="1" applyAlignment="1">
      <alignment horizontal="center" vertical="center" textRotation="90" wrapText="1"/>
    </xf>
    <xf numFmtId="0" fontId="28" fillId="0" borderId="0" xfId="0" applyFont="1" applyAlignment="1">
      <alignment horizontal="left"/>
    </xf>
    <xf numFmtId="0" fontId="27" fillId="10" borderId="31" xfId="0" applyFont="1" applyFill="1" applyBorder="1" applyAlignment="1">
      <alignment horizontal="center" vertical="center" wrapText="1"/>
    </xf>
    <xf numFmtId="0" fontId="27" fillId="10" borderId="36" xfId="0" applyFont="1" applyFill="1" applyBorder="1" applyAlignment="1">
      <alignment horizontal="center" vertical="center" wrapText="1"/>
    </xf>
    <xf numFmtId="0" fontId="27" fillId="10" borderId="43" xfId="0" applyFont="1" applyFill="1" applyBorder="1" applyAlignment="1">
      <alignment horizontal="center" vertical="center" wrapText="1"/>
    </xf>
    <xf numFmtId="0" fontId="27" fillId="10" borderId="32" xfId="0" applyFont="1" applyFill="1" applyBorder="1" applyAlignment="1">
      <alignment horizontal="center" vertical="center" wrapText="1"/>
    </xf>
    <xf numFmtId="0" fontId="27" fillId="10" borderId="19" xfId="0" applyFont="1" applyFill="1" applyBorder="1" applyAlignment="1">
      <alignment horizontal="center" wrapText="1" shrinkToFit="1"/>
    </xf>
    <xf numFmtId="0" fontId="27" fillId="10" borderId="16" xfId="0" applyFont="1" applyFill="1" applyBorder="1" applyAlignment="1">
      <alignment horizontal="center" shrinkToFit="1"/>
    </xf>
    <xf numFmtId="0" fontId="27" fillId="10" borderId="17" xfId="0" applyFont="1" applyFill="1" applyBorder="1" applyAlignment="1">
      <alignment horizontal="center" shrinkToFit="1"/>
    </xf>
    <xf numFmtId="0" fontId="27" fillId="10" borderId="31" xfId="0" applyFont="1" applyFill="1" applyBorder="1" applyAlignment="1">
      <alignment horizontal="center" vertical="center"/>
    </xf>
    <xf numFmtId="0" fontId="27" fillId="10" borderId="36" xfId="0" applyFont="1" applyFill="1" applyBorder="1" applyAlignment="1">
      <alignment horizontal="center" vertical="center" wrapText="1" shrinkToFit="1"/>
    </xf>
    <xf numFmtId="0" fontId="27" fillId="10" borderId="43" xfId="0" applyFont="1" applyFill="1" applyBorder="1" applyAlignment="1">
      <alignment horizontal="center" vertical="center" shrinkToFit="1"/>
    </xf>
    <xf numFmtId="0" fontId="27" fillId="10" borderId="32" xfId="0" applyFont="1" applyFill="1" applyBorder="1" applyAlignment="1">
      <alignment horizontal="center" vertical="center" shrinkToFit="1"/>
    </xf>
    <xf numFmtId="4" fontId="27" fillId="10" borderId="36" xfId="0" applyNumberFormat="1" applyFont="1" applyFill="1" applyBorder="1" applyAlignment="1">
      <alignment horizontal="center" vertical="center" wrapText="1" shrinkToFit="1"/>
    </xf>
    <xf numFmtId="4" fontId="27" fillId="10" borderId="32" xfId="0" applyNumberFormat="1" applyFont="1" applyFill="1" applyBorder="1" applyAlignment="1">
      <alignment horizontal="center" vertical="center" wrapText="1" shrinkToFit="1"/>
    </xf>
    <xf numFmtId="0" fontId="127" fillId="10" borderId="31" xfId="0" applyFont="1" applyFill="1" applyBorder="1" applyAlignment="1">
      <alignment horizontal="center" vertical="center"/>
    </xf>
    <xf numFmtId="0" fontId="122" fillId="10" borderId="36" xfId="0" applyFont="1" applyFill="1" applyBorder="1" applyAlignment="1">
      <alignment horizontal="center" vertical="center" wrapText="1"/>
    </xf>
    <xf numFmtId="0" fontId="122" fillId="10" borderId="43" xfId="0" applyFont="1" applyFill="1" applyBorder="1" applyAlignment="1">
      <alignment horizontal="center" vertical="center" wrapText="1"/>
    </xf>
    <xf numFmtId="0" fontId="122" fillId="10" borderId="32" xfId="0" applyFont="1" applyFill="1" applyBorder="1" applyAlignment="1">
      <alignment horizontal="center" vertical="center" wrapText="1"/>
    </xf>
    <xf numFmtId="0" fontId="22" fillId="2" borderId="36" xfId="0" applyFont="1" applyFill="1" applyBorder="1" applyAlignment="1">
      <alignment horizontal="center" vertical="center" wrapText="1"/>
    </xf>
    <xf numFmtId="0" fontId="22" fillId="2" borderId="43" xfId="0" applyFont="1" applyFill="1" applyBorder="1" applyAlignment="1">
      <alignment horizontal="center" vertical="center" wrapText="1"/>
    </xf>
    <xf numFmtId="0" fontId="22" fillId="2" borderId="32" xfId="0" applyFont="1" applyFill="1" applyBorder="1" applyAlignment="1">
      <alignment horizontal="center" vertical="center" wrapText="1"/>
    </xf>
    <xf numFmtId="0" fontId="22" fillId="2" borderId="31" xfId="0" applyFont="1" applyFill="1" applyBorder="1" applyAlignment="1">
      <alignment horizontal="center" shrinkToFit="1"/>
    </xf>
    <xf numFmtId="0" fontId="22" fillId="2" borderId="31" xfId="0" applyFont="1" applyFill="1" applyBorder="1" applyAlignment="1">
      <alignment horizontal="center" vertical="center"/>
    </xf>
    <xf numFmtId="0" fontId="22" fillId="2" borderId="31" xfId="0" applyFont="1" applyFill="1" applyBorder="1" applyAlignment="1">
      <alignment horizontal="center" vertical="center" shrinkToFit="1"/>
    </xf>
    <xf numFmtId="0" fontId="22" fillId="2" borderId="36" xfId="0" applyFont="1" applyFill="1" applyBorder="1" applyAlignment="1">
      <alignment horizontal="center" vertical="center" wrapText="1" shrinkToFit="1"/>
    </xf>
    <xf numFmtId="0" fontId="22" fillId="2" borderId="32" xfId="0" applyFont="1" applyFill="1" applyBorder="1" applyAlignment="1">
      <alignment horizontal="center" vertical="center" wrapText="1" shrinkToFit="1"/>
    </xf>
    <xf numFmtId="0" fontId="22" fillId="5" borderId="31" xfId="0" applyFont="1" applyFill="1" applyBorder="1" applyAlignment="1">
      <alignment horizontal="center" vertical="center"/>
    </xf>
    <xf numFmtId="0" fontId="22" fillId="5" borderId="36" xfId="0" applyFont="1" applyFill="1" applyBorder="1" applyAlignment="1">
      <alignment horizontal="center" vertical="center" wrapText="1"/>
    </xf>
    <xf numFmtId="0" fontId="22" fillId="5" borderId="43" xfId="0" applyFont="1" applyFill="1" applyBorder="1" applyAlignment="1">
      <alignment horizontal="center" vertical="center" wrapText="1"/>
    </xf>
    <xf numFmtId="0" fontId="22" fillId="5" borderId="32" xfId="0" applyFont="1" applyFill="1" applyBorder="1" applyAlignment="1">
      <alignment horizontal="center" vertical="center" wrapText="1"/>
    </xf>
    <xf numFmtId="0" fontId="22" fillId="2" borderId="43" xfId="0" applyFont="1" applyFill="1" applyBorder="1" applyAlignment="1">
      <alignment horizontal="center" vertical="center" shrinkToFit="1"/>
    </xf>
    <xf numFmtId="0" fontId="22" fillId="2" borderId="32" xfId="0" applyFont="1" applyFill="1" applyBorder="1" applyAlignment="1">
      <alignment horizontal="center" vertical="center" shrinkToFit="1"/>
    </xf>
    <xf numFmtId="0" fontId="22" fillId="5" borderId="36" xfId="0" applyFont="1" applyFill="1" applyBorder="1" applyAlignment="1">
      <alignment horizontal="center" vertical="center" wrapText="1" shrinkToFit="1"/>
    </xf>
    <xf numFmtId="0" fontId="22" fillId="5" borderId="43" xfId="0" applyFont="1" applyFill="1" applyBorder="1" applyAlignment="1">
      <alignment horizontal="center" vertical="center" wrapText="1" shrinkToFit="1"/>
    </xf>
    <xf numFmtId="0" fontId="22" fillId="5" borderId="32" xfId="0" applyFont="1" applyFill="1" applyBorder="1" applyAlignment="1">
      <alignment horizontal="center" vertical="center" wrapText="1" shrinkToFit="1"/>
    </xf>
    <xf numFmtId="0" fontId="28" fillId="0" borderId="35" xfId="9" applyFont="1" applyBorder="1" applyAlignment="1">
      <alignment horizontal="left" vertical="center" wrapText="1"/>
    </xf>
    <xf numFmtId="0" fontId="28" fillId="0" borderId="33" xfId="9" applyFont="1" applyBorder="1" applyAlignment="1">
      <alignment horizontal="left" vertical="center" wrapText="1"/>
    </xf>
    <xf numFmtId="0" fontId="21" fillId="0" borderId="31" xfId="0" applyFont="1" applyBorder="1" applyAlignment="1">
      <alignment horizontal="center"/>
    </xf>
    <xf numFmtId="0" fontId="64" fillId="0" borderId="31" xfId="0" applyFont="1" applyBorder="1" applyAlignment="1">
      <alignment horizontal="center"/>
    </xf>
    <xf numFmtId="0" fontId="64" fillId="0" borderId="34" xfId="0" applyFont="1" applyBorder="1" applyAlignment="1">
      <alignment horizontal="left" wrapText="1"/>
    </xf>
    <xf numFmtId="0" fontId="64" fillId="0" borderId="35" xfId="0" applyFont="1" applyBorder="1" applyAlignment="1">
      <alignment horizontal="left" wrapText="1"/>
    </xf>
    <xf numFmtId="0" fontId="64" fillId="0" borderId="33" xfId="0" applyFont="1" applyBorder="1" applyAlignment="1">
      <alignment horizontal="left" wrapText="1"/>
    </xf>
    <xf numFmtId="0" fontId="27" fillId="14" borderId="31" xfId="0" applyFont="1" applyFill="1" applyBorder="1" applyAlignment="1">
      <alignment horizontal="center" vertical="center" wrapText="1"/>
    </xf>
    <xf numFmtId="0" fontId="103" fillId="3" borderId="31" xfId="28" applyFont="1" applyFill="1" applyBorder="1" applyAlignment="1">
      <alignment horizontal="left"/>
    </xf>
    <xf numFmtId="0" fontId="27" fillId="14" borderId="31" xfId="0" applyFont="1" applyFill="1" applyBorder="1" applyAlignment="1">
      <alignment horizontal="center"/>
    </xf>
    <xf numFmtId="0" fontId="22" fillId="14" borderId="31" xfId="0" applyFont="1" applyFill="1" applyBorder="1" applyAlignment="1">
      <alignment horizontal="center" vertical="center" wrapText="1"/>
    </xf>
    <xf numFmtId="0" fontId="64" fillId="14" borderId="31" xfId="0" applyFont="1" applyFill="1" applyBorder="1" applyAlignment="1">
      <alignment horizontal="center" vertical="center" wrapText="1"/>
    </xf>
    <xf numFmtId="0" fontId="103" fillId="3" borderId="34" xfId="28" applyFont="1" applyFill="1" applyBorder="1" applyAlignment="1">
      <alignment horizontal="left"/>
    </xf>
    <xf numFmtId="0" fontId="103" fillId="3" borderId="35" xfId="28" applyFont="1" applyFill="1" applyBorder="1" applyAlignment="1">
      <alignment horizontal="left"/>
    </xf>
    <xf numFmtId="0" fontId="103" fillId="3" borderId="33" xfId="28" applyFont="1" applyFill="1" applyBorder="1" applyAlignment="1">
      <alignment horizontal="left"/>
    </xf>
    <xf numFmtId="0" fontId="64" fillId="0" borderId="34" xfId="0" applyFont="1" applyBorder="1" applyAlignment="1">
      <alignment horizontal="left"/>
    </xf>
    <xf numFmtId="0" fontId="64" fillId="0" borderId="35" xfId="0" applyFont="1" applyBorder="1" applyAlignment="1">
      <alignment horizontal="left"/>
    </xf>
    <xf numFmtId="0" fontId="64" fillId="0" borderId="33" xfId="0" applyFont="1" applyBorder="1" applyAlignment="1">
      <alignment horizontal="left"/>
    </xf>
    <xf numFmtId="4" fontId="103" fillId="3" borderId="31" xfId="28" applyNumberFormat="1" applyFont="1" applyFill="1" applyBorder="1" applyAlignment="1">
      <alignment horizontal="left"/>
    </xf>
    <xf numFmtId="0" fontId="103" fillId="3" borderId="15" xfId="28" applyFont="1" applyFill="1" applyBorder="1" applyAlignment="1">
      <alignment horizontal="left"/>
    </xf>
    <xf numFmtId="0" fontId="131" fillId="0" borderId="0" xfId="28" applyFont="1" applyFill="1" applyAlignment="1">
      <alignment horizontal="center"/>
    </xf>
    <xf numFmtId="0" fontId="121" fillId="0" borderId="34" xfId="28" applyFont="1" applyFill="1" applyBorder="1" applyAlignment="1">
      <alignment horizontal="center"/>
    </xf>
    <xf numFmtId="0" fontId="121" fillId="0" borderId="35" xfId="28" applyFont="1" applyFill="1" applyBorder="1" applyAlignment="1">
      <alignment horizontal="center"/>
    </xf>
    <xf numFmtId="0" fontId="121" fillId="0" borderId="33" xfId="28" applyFont="1" applyFill="1" applyBorder="1" applyAlignment="1">
      <alignment horizontal="center"/>
    </xf>
    <xf numFmtId="0" fontId="121" fillId="0" borderId="76" xfId="28" applyFont="1" applyFill="1" applyBorder="1" applyAlignment="1">
      <alignment horizontal="left"/>
    </xf>
    <xf numFmtId="0" fontId="121" fillId="0" borderId="77" xfId="28" applyFont="1" applyFill="1" applyBorder="1" applyAlignment="1">
      <alignment horizontal="left"/>
    </xf>
    <xf numFmtId="0" fontId="121" fillId="0" borderId="77" xfId="28" applyFont="1" applyFill="1" applyBorder="1" applyAlignment="1">
      <alignment horizontal="center"/>
    </xf>
    <xf numFmtId="0" fontId="121" fillId="0" borderId="78" xfId="28" applyFont="1" applyFill="1" applyBorder="1" applyAlignment="1">
      <alignment horizontal="center"/>
    </xf>
    <xf numFmtId="0" fontId="121" fillId="0" borderId="46" xfId="28" applyFont="1" applyFill="1" applyBorder="1" applyAlignment="1">
      <alignment horizontal="left"/>
    </xf>
    <xf numFmtId="0" fontId="121" fillId="0" borderId="41" xfId="28" applyFont="1" applyFill="1" applyBorder="1" applyAlignment="1">
      <alignment horizontal="left"/>
    </xf>
    <xf numFmtId="0" fontId="121" fillId="0" borderId="41" xfId="28" applyFont="1" applyFill="1" applyBorder="1" applyAlignment="1">
      <alignment horizontal="center"/>
    </xf>
    <xf numFmtId="0" fontId="121" fillId="0" borderId="47" xfId="28" applyFont="1" applyFill="1" applyBorder="1" applyAlignment="1">
      <alignment horizontal="center"/>
    </xf>
    <xf numFmtId="0" fontId="121" fillId="0" borderId="53" xfId="28" applyFont="1" applyFill="1" applyBorder="1" applyAlignment="1">
      <alignment horizontal="left"/>
    </xf>
    <xf numFmtId="0" fontId="121" fillId="0" borderId="40" xfId="28" applyFont="1" applyFill="1" applyBorder="1" applyAlignment="1">
      <alignment horizontal="left"/>
    </xf>
    <xf numFmtId="0" fontId="121" fillId="0" borderId="57" xfId="28" applyFont="1" applyFill="1" applyBorder="1" applyAlignment="1">
      <alignment horizontal="left"/>
    </xf>
    <xf numFmtId="0" fontId="121" fillId="0" borderId="47" xfId="28" applyFont="1" applyFill="1" applyBorder="1" applyAlignment="1">
      <alignment horizontal="left"/>
    </xf>
    <xf numFmtId="0" fontId="25" fillId="0" borderId="0" xfId="10" applyFont="1" applyAlignment="1">
      <alignment horizontal="center"/>
    </xf>
    <xf numFmtId="0" fontId="28" fillId="0" borderId="0" xfId="0" applyFont="1" applyFill="1" applyAlignment="1">
      <alignment horizontal="center"/>
    </xf>
    <xf numFmtId="0" fontId="27" fillId="0" borderId="31" xfId="0" applyFont="1" applyFill="1" applyBorder="1" applyAlignment="1">
      <alignment horizontal="center" vertical="center"/>
    </xf>
    <xf numFmtId="0" fontId="27" fillId="0" borderId="31" xfId="0" applyFont="1" applyFill="1" applyBorder="1" applyAlignment="1">
      <alignment horizontal="center"/>
    </xf>
    <xf numFmtId="0" fontId="21" fillId="0" borderId="0" xfId="0" applyFont="1" applyFill="1" applyAlignment="1">
      <alignment horizontal="left" wrapText="1"/>
    </xf>
    <xf numFmtId="0" fontId="121" fillId="0" borderId="0" xfId="17" applyFont="1" applyFill="1" applyAlignment="1"/>
    <xf numFmtId="0" fontId="21" fillId="0" borderId="0" xfId="0" applyFont="1" applyFill="1" applyBorder="1" applyAlignment="1">
      <alignment horizontal="left"/>
    </xf>
    <xf numFmtId="0" fontId="59" fillId="3" borderId="31" xfId="28" applyFont="1" applyFill="1" applyBorder="1" applyAlignment="1">
      <alignment horizontal="center"/>
    </xf>
    <xf numFmtId="0" fontId="59" fillId="3" borderId="36" xfId="28" applyFont="1" applyFill="1" applyBorder="1" applyAlignment="1">
      <alignment horizontal="left" vertical="top"/>
    </xf>
    <xf numFmtId="0" fontId="59" fillId="3" borderId="43" xfId="28" applyFont="1" applyFill="1" applyBorder="1" applyAlignment="1">
      <alignment horizontal="left" vertical="top"/>
    </xf>
    <xf numFmtId="0" fontId="59" fillId="3" borderId="32" xfId="28" applyFont="1" applyFill="1" applyBorder="1" applyAlignment="1">
      <alignment horizontal="left" vertical="top"/>
    </xf>
    <xf numFmtId="0" fontId="59" fillId="3" borderId="46" xfId="28" applyFont="1" applyFill="1" applyBorder="1" applyAlignment="1">
      <alignment horizontal="center"/>
    </xf>
    <xf numFmtId="0" fontId="59" fillId="3" borderId="41" xfId="28" applyFont="1" applyFill="1" applyBorder="1" applyAlignment="1">
      <alignment horizontal="center"/>
    </xf>
    <xf numFmtId="0" fontId="59" fillId="3" borderId="47" xfId="28" applyFont="1" applyFill="1" applyBorder="1" applyAlignment="1">
      <alignment horizontal="center"/>
    </xf>
    <xf numFmtId="0" fontId="59" fillId="3" borderId="36" xfId="28" applyFont="1" applyFill="1" applyBorder="1" applyAlignment="1">
      <alignment horizontal="center" vertical="top"/>
    </xf>
    <xf numFmtId="0" fontId="59" fillId="3" borderId="43" xfId="28" applyFont="1" applyFill="1" applyBorder="1" applyAlignment="1">
      <alignment horizontal="center" vertical="top"/>
    </xf>
    <xf numFmtId="0" fontId="59" fillId="3" borderId="32" xfId="28" applyFont="1" applyFill="1" applyBorder="1" applyAlignment="1">
      <alignment horizontal="center" vertical="top"/>
    </xf>
    <xf numFmtId="0" fontId="59" fillId="3" borderId="53" xfId="28" applyFont="1" applyFill="1" applyBorder="1" applyAlignment="1">
      <alignment horizontal="center"/>
    </xf>
    <xf numFmtId="0" fontId="59" fillId="3" borderId="40" xfId="28" applyFont="1" applyFill="1" applyBorder="1" applyAlignment="1">
      <alignment horizontal="center"/>
    </xf>
    <xf numFmtId="0" fontId="59" fillId="3" borderId="57" xfId="28" applyFont="1" applyFill="1" applyBorder="1" applyAlignment="1">
      <alignment horizontal="center"/>
    </xf>
    <xf numFmtId="0" fontId="59" fillId="3" borderId="41" xfId="28" applyFont="1" applyFill="1" applyBorder="1" applyAlignment="1">
      <alignment horizontal="left"/>
    </xf>
    <xf numFmtId="0" fontId="59" fillId="3" borderId="47" xfId="28" applyFont="1" applyFill="1" applyBorder="1" applyAlignment="1">
      <alignment horizontal="left"/>
    </xf>
    <xf numFmtId="0" fontId="59" fillId="3" borderId="46" xfId="28" applyFont="1" applyFill="1" applyBorder="1" applyAlignment="1">
      <alignment horizontal="left"/>
    </xf>
    <xf numFmtId="0" fontId="59" fillId="3" borderId="53" xfId="28" applyFont="1" applyFill="1" applyBorder="1" applyAlignment="1">
      <alignment horizontal="left"/>
    </xf>
    <xf numFmtId="0" fontId="59" fillId="3" borderId="40" xfId="28" applyFont="1" applyFill="1" applyBorder="1" applyAlignment="1">
      <alignment horizontal="left"/>
    </xf>
    <xf numFmtId="0" fontId="59" fillId="3" borderId="57" xfId="28" applyFont="1" applyFill="1" applyBorder="1" applyAlignment="1">
      <alignment horizontal="left"/>
    </xf>
    <xf numFmtId="0" fontId="78" fillId="0" borderId="0" xfId="30" applyFont="1" applyAlignment="1">
      <alignment horizontal="left"/>
    </xf>
    <xf numFmtId="0" fontId="40" fillId="0" borderId="0" xfId="30" applyFont="1" applyAlignment="1">
      <alignment horizontal="center"/>
    </xf>
    <xf numFmtId="0" fontId="118" fillId="0" borderId="0" xfId="30" applyFont="1" applyAlignment="1">
      <alignment horizontal="left" vertical="top" textRotation="180"/>
    </xf>
    <xf numFmtId="0" fontId="28" fillId="0" borderId="26" xfId="30" applyFont="1" applyBorder="1" applyAlignment="1">
      <alignment horizontal="center" vertical="center"/>
    </xf>
    <xf numFmtId="0" fontId="28" fillId="0" borderId="79" xfId="30" applyFont="1" applyBorder="1" applyAlignment="1">
      <alignment horizontal="center" vertical="center"/>
    </xf>
    <xf numFmtId="0" fontId="28" fillId="0" borderId="67" xfId="30" applyFont="1" applyBorder="1" applyAlignment="1">
      <alignment horizontal="center" vertical="center"/>
    </xf>
    <xf numFmtId="0" fontId="28" fillId="0" borderId="20" xfId="30" applyFont="1" applyBorder="1" applyAlignment="1">
      <alignment horizontal="center" vertical="center"/>
    </xf>
    <xf numFmtId="0" fontId="28" fillId="0" borderId="80" xfId="30" applyFont="1" applyBorder="1" applyAlignment="1">
      <alignment horizontal="center" vertical="center" wrapText="1"/>
    </xf>
    <xf numFmtId="0" fontId="28" fillId="0" borderId="27" xfId="30" applyFont="1" applyBorder="1" applyAlignment="1">
      <alignment horizontal="center" vertical="center"/>
    </xf>
    <xf numFmtId="0" fontId="28" fillId="0" borderId="17" xfId="30" applyFont="1" applyBorder="1" applyAlignment="1">
      <alignment horizontal="center" vertical="center"/>
    </xf>
    <xf numFmtId="0" fontId="28" fillId="0" borderId="18" xfId="30" applyFont="1" applyBorder="1" applyAlignment="1">
      <alignment horizontal="center" vertical="center"/>
    </xf>
    <xf numFmtId="0" fontId="28" fillId="0" borderId="28" xfId="30" applyFont="1" applyBorder="1" applyAlignment="1">
      <alignment horizontal="center" vertical="center"/>
    </xf>
    <xf numFmtId="0" fontId="28" fillId="0" borderId="81" xfId="30" applyFont="1" applyBorder="1" applyAlignment="1">
      <alignment horizontal="center" vertical="center"/>
    </xf>
    <xf numFmtId="0" fontId="28" fillId="0" borderId="19" xfId="30" applyFont="1" applyBorder="1" applyAlignment="1">
      <alignment horizontal="center"/>
    </xf>
    <xf numFmtId="0" fontId="28" fillId="0" borderId="14" xfId="30" applyFont="1" applyBorder="1" applyAlignment="1">
      <alignment horizontal="center"/>
    </xf>
    <xf numFmtId="0" fontId="28" fillId="0" borderId="15" xfId="30" applyFont="1" applyBorder="1" applyAlignment="1">
      <alignment horizontal="center"/>
    </xf>
    <xf numFmtId="0" fontId="28" fillId="0" borderId="82" xfId="30" applyFont="1" applyBorder="1" applyAlignment="1">
      <alignment horizontal="center"/>
    </xf>
    <xf numFmtId="0" fontId="28" fillId="0" borderId="12" xfId="30" applyFont="1" applyBorder="1" applyAlignment="1">
      <alignment horizontal="center"/>
    </xf>
    <xf numFmtId="0" fontId="28" fillId="0" borderId="68" xfId="30" applyFont="1" applyBorder="1" applyAlignment="1">
      <alignment horizontal="center"/>
    </xf>
    <xf numFmtId="0" fontId="28" fillId="0" borderId="83" xfId="30" applyFont="1" applyBorder="1" applyAlignment="1">
      <alignment horizontal="center"/>
    </xf>
    <xf numFmtId="0" fontId="28" fillId="0" borderId="13" xfId="30" applyFont="1" applyBorder="1" applyAlignment="1">
      <alignment horizontal="center"/>
    </xf>
    <xf numFmtId="2" fontId="28" fillId="0" borderId="19" xfId="30" applyNumberFormat="1" applyFont="1" applyBorder="1" applyAlignment="1">
      <alignment horizontal="center"/>
    </xf>
    <xf numFmtId="2" fontId="28" fillId="0" borderId="14" xfId="30" applyNumberFormat="1" applyFont="1" applyBorder="1" applyAlignment="1">
      <alignment horizontal="center"/>
    </xf>
    <xf numFmtId="2" fontId="28" fillId="0" borderId="15" xfId="30" applyNumberFormat="1" applyFont="1" applyBorder="1" applyAlignment="1">
      <alignment horizontal="center"/>
    </xf>
    <xf numFmtId="2" fontId="28" fillId="0" borderId="17" xfId="30" applyNumberFormat="1" applyFont="1" applyBorder="1" applyAlignment="1">
      <alignment horizontal="center"/>
    </xf>
    <xf numFmtId="2" fontId="28" fillId="0" borderId="18" xfId="30" applyNumberFormat="1" applyFont="1" applyBorder="1" applyAlignment="1">
      <alignment horizontal="center"/>
    </xf>
    <xf numFmtId="2" fontId="28" fillId="0" borderId="20" xfId="30" applyNumberFormat="1" applyFont="1" applyBorder="1" applyAlignment="1">
      <alignment horizontal="center"/>
    </xf>
    <xf numFmtId="4" fontId="118" fillId="11" borderId="19" xfId="30" applyNumberFormat="1" applyFont="1" applyFill="1" applyBorder="1" applyAlignment="1">
      <alignment horizontal="center"/>
    </xf>
    <xf numFmtId="0" fontId="118" fillId="11" borderId="14" xfId="30" applyFont="1" applyFill="1" applyBorder="1" applyAlignment="1">
      <alignment horizontal="center"/>
    </xf>
    <xf numFmtId="0" fontId="118" fillId="11" borderId="83" xfId="30" applyFont="1" applyFill="1" applyBorder="1" applyAlignment="1">
      <alignment horizontal="center"/>
    </xf>
    <xf numFmtId="0" fontId="118" fillId="11" borderId="17" xfId="30" applyFont="1" applyFill="1" applyBorder="1" applyAlignment="1">
      <alignment horizontal="center"/>
    </xf>
    <xf numFmtId="0" fontId="118" fillId="11" borderId="18" xfId="30" applyFont="1" applyFill="1" applyBorder="1" applyAlignment="1">
      <alignment horizontal="center"/>
    </xf>
    <xf numFmtId="0" fontId="118" fillId="11" borderId="81" xfId="30" applyFont="1" applyFill="1" applyBorder="1" applyAlignment="1">
      <alignment horizontal="center"/>
    </xf>
    <xf numFmtId="4" fontId="28" fillId="0" borderId="19" xfId="30" applyNumberFormat="1" applyFont="1" applyBorder="1" applyAlignment="1">
      <alignment horizontal="center"/>
    </xf>
    <xf numFmtId="0" fontId="28" fillId="0" borderId="17" xfId="30" applyFont="1" applyBorder="1" applyAlignment="1">
      <alignment horizontal="center"/>
    </xf>
    <xf numFmtId="0" fontId="28" fillId="0" borderId="18" xfId="30" applyFont="1" applyBorder="1" applyAlignment="1">
      <alignment horizontal="center"/>
    </xf>
    <xf numFmtId="0" fontId="28" fillId="0" borderId="20" xfId="30" applyFont="1" applyBorder="1" applyAlignment="1">
      <alignment horizontal="center"/>
    </xf>
    <xf numFmtId="0" fontId="28" fillId="0" borderId="16" xfId="30" applyFont="1" applyBorder="1" applyAlignment="1">
      <alignment horizontal="center"/>
    </xf>
    <xf numFmtId="0" fontId="28" fillId="0" borderId="0" xfId="30" applyFont="1" applyBorder="1" applyAlignment="1">
      <alignment horizontal="center"/>
    </xf>
    <xf numFmtId="0" fontId="28" fillId="0" borderId="2" xfId="30" applyFont="1" applyBorder="1" applyAlignment="1">
      <alignment horizontal="center"/>
    </xf>
    <xf numFmtId="0" fontId="28" fillId="0" borderId="11" xfId="30" applyFont="1" applyBorder="1" applyAlignment="1">
      <alignment horizontal="center"/>
    </xf>
    <xf numFmtId="0" fontId="21" fillId="3" borderId="0" xfId="28" applyFont="1" applyFill="1" applyAlignment="1">
      <alignment horizontal="center"/>
    </xf>
    <xf numFmtId="0" fontId="22" fillId="3" borderId="31" xfId="28" applyFont="1" applyFill="1" applyBorder="1" applyAlignment="1">
      <alignment horizontal="center" vertical="center" wrapText="1"/>
    </xf>
    <xf numFmtId="0" fontId="27" fillId="3" borderId="31" xfId="28" applyFont="1" applyFill="1" applyBorder="1" applyAlignment="1">
      <alignment horizontal="center" vertical="center" wrapText="1"/>
    </xf>
    <xf numFmtId="0" fontId="22" fillId="3" borderId="31" xfId="28" applyFont="1" applyFill="1" applyBorder="1" applyAlignment="1">
      <alignment horizontal="center"/>
    </xf>
    <xf numFmtId="0" fontId="27" fillId="3" borderId="31" xfId="28" applyFont="1" applyFill="1" applyBorder="1" applyAlignment="1">
      <alignment horizontal="center"/>
    </xf>
    <xf numFmtId="0" fontId="22" fillId="14" borderId="31" xfId="28" applyFont="1" applyFill="1" applyBorder="1" applyAlignment="1">
      <alignment horizontal="center" vertical="center" wrapText="1"/>
    </xf>
    <xf numFmtId="0" fontId="27" fillId="14" borderId="31" xfId="28" applyFont="1" applyFill="1" applyBorder="1" applyAlignment="1">
      <alignment horizontal="center" vertical="center" wrapText="1"/>
    </xf>
    <xf numFmtId="0" fontId="22" fillId="14" borderId="31" xfId="28" applyFont="1" applyFill="1" applyBorder="1" applyAlignment="1">
      <alignment horizontal="center"/>
    </xf>
    <xf numFmtId="0" fontId="27" fillId="14" borderId="31" xfId="28" applyFont="1" applyFill="1" applyBorder="1" applyAlignment="1">
      <alignment horizontal="center"/>
    </xf>
    <xf numFmtId="0" fontId="40" fillId="11" borderId="0" xfId="30" applyFont="1" applyFill="1" applyAlignment="1">
      <alignment horizontal="center"/>
    </xf>
    <xf numFmtId="0" fontId="28" fillId="11" borderId="0" xfId="30" applyFont="1" applyFill="1" applyBorder="1" applyAlignment="1">
      <alignment horizontal="center"/>
    </xf>
    <xf numFmtId="0" fontId="30" fillId="2" borderId="31" xfId="0" applyFont="1" applyFill="1" applyBorder="1" applyAlignment="1">
      <alignment horizontal="center" vertical="center" wrapText="1"/>
    </xf>
    <xf numFmtId="0" fontId="53" fillId="2" borderId="31" xfId="0" applyFont="1" applyFill="1" applyBorder="1" applyAlignment="1">
      <alignment horizontal="center" vertical="center" wrapText="1"/>
    </xf>
    <xf numFmtId="0" fontId="30" fillId="2" borderId="31" xfId="0" applyFont="1" applyFill="1" applyBorder="1" applyAlignment="1">
      <alignment horizontal="center"/>
    </xf>
    <xf numFmtId="0" fontId="53" fillId="2" borderId="31" xfId="0" applyFont="1" applyFill="1" applyBorder="1" applyAlignment="1">
      <alignment horizontal="center"/>
    </xf>
    <xf numFmtId="0" fontId="21" fillId="3" borderId="36" xfId="28" applyFont="1" applyFill="1" applyBorder="1" applyAlignment="1">
      <alignment horizontal="center" vertical="top" shrinkToFit="1"/>
    </xf>
    <xf numFmtId="0" fontId="21" fillId="3" borderId="43" xfId="28" applyFont="1" applyFill="1" applyBorder="1" applyAlignment="1">
      <alignment horizontal="center" vertical="top" shrinkToFit="1"/>
    </xf>
    <xf numFmtId="0" fontId="21" fillId="3" borderId="32" xfId="28" applyFont="1" applyFill="1" applyBorder="1" applyAlignment="1">
      <alignment horizontal="center" vertical="top" shrinkToFit="1"/>
    </xf>
    <xf numFmtId="0" fontId="29" fillId="3" borderId="36" xfId="28" applyFont="1" applyFill="1" applyBorder="1" applyAlignment="1">
      <alignment horizontal="left" vertical="top" wrapText="1"/>
    </xf>
    <xf numFmtId="0" fontId="29" fillId="3" borderId="43" xfId="28" applyFont="1" applyFill="1" applyBorder="1" applyAlignment="1">
      <alignment horizontal="left" vertical="top" wrapText="1"/>
    </xf>
    <xf numFmtId="0" fontId="29" fillId="3" borderId="32" xfId="28" applyFont="1" applyFill="1" applyBorder="1" applyAlignment="1">
      <alignment horizontal="left" vertical="top" wrapText="1"/>
    </xf>
    <xf numFmtId="0" fontId="118" fillId="0" borderId="36" xfId="28" applyFont="1" applyFill="1" applyBorder="1" applyAlignment="1">
      <alignment horizontal="center" vertical="top" wrapText="1"/>
    </xf>
    <xf numFmtId="0" fontId="118" fillId="0" borderId="43" xfId="28" applyFont="1" applyFill="1" applyBorder="1" applyAlignment="1">
      <alignment horizontal="center" vertical="top" wrapText="1"/>
    </xf>
    <xf numFmtId="0" fontId="118" fillId="0" borderId="32" xfId="28" applyFont="1" applyFill="1" applyBorder="1" applyAlignment="1">
      <alignment horizontal="center" vertical="top" wrapText="1"/>
    </xf>
    <xf numFmtId="0" fontId="21" fillId="3" borderId="36" xfId="28" applyFont="1" applyFill="1" applyBorder="1" applyAlignment="1">
      <alignment horizontal="left" vertical="top" wrapText="1"/>
    </xf>
    <xf numFmtId="0" fontId="21" fillId="3" borderId="43" xfId="28" applyFont="1" applyFill="1" applyBorder="1" applyAlignment="1">
      <alignment horizontal="left" vertical="top" wrapText="1"/>
    </xf>
    <xf numFmtId="0" fontId="21" fillId="3" borderId="32" xfId="28" applyFont="1" applyFill="1" applyBorder="1" applyAlignment="1">
      <alignment horizontal="left" vertical="top" wrapText="1"/>
    </xf>
    <xf numFmtId="0" fontId="21" fillId="3" borderId="53" xfId="28" applyFont="1" applyFill="1" applyBorder="1" applyAlignment="1">
      <alignment horizontal="center"/>
    </xf>
    <xf numFmtId="0" fontId="21" fillId="3" borderId="40" xfId="28" applyFont="1" applyFill="1" applyBorder="1" applyAlignment="1">
      <alignment horizontal="center"/>
    </xf>
    <xf numFmtId="0" fontId="21" fillId="3" borderId="57" xfId="28" applyFont="1" applyFill="1" applyBorder="1" applyAlignment="1">
      <alignment horizontal="center"/>
    </xf>
    <xf numFmtId="0" fontId="21" fillId="3" borderId="46" xfId="28" applyFont="1" applyFill="1" applyBorder="1" applyAlignment="1">
      <alignment horizontal="center"/>
    </xf>
    <xf numFmtId="0" fontId="21" fillId="3" borderId="41" xfId="28" applyFont="1" applyFill="1" applyBorder="1" applyAlignment="1">
      <alignment horizontal="center"/>
    </xf>
    <xf numFmtId="0" fontId="21" fillId="3" borderId="47" xfId="28" applyFont="1" applyFill="1" applyBorder="1" applyAlignment="1">
      <alignment horizontal="center"/>
    </xf>
    <xf numFmtId="0" fontId="25" fillId="3" borderId="0" xfId="28" applyFont="1" applyFill="1" applyAlignment="1">
      <alignment horizontal="center"/>
    </xf>
    <xf numFmtId="0" fontId="21" fillId="14" borderId="31" xfId="28" applyFont="1" applyFill="1" applyBorder="1" applyAlignment="1">
      <alignment horizontal="center" vertical="center"/>
    </xf>
    <xf numFmtId="0" fontId="21" fillId="3" borderId="0" xfId="28" applyFont="1" applyFill="1" applyAlignment="1">
      <alignment horizontal="center" shrinkToFit="1"/>
    </xf>
    <xf numFmtId="0" fontId="121" fillId="3" borderId="0" xfId="28" applyFont="1" applyFill="1" applyAlignment="1">
      <alignment horizontal="center"/>
    </xf>
    <xf numFmtId="0" fontId="131" fillId="3" borderId="0" xfId="28" applyFont="1" applyFill="1" applyAlignment="1">
      <alignment horizontal="center"/>
    </xf>
    <xf numFmtId="0" fontId="121" fillId="14" borderId="31" xfId="28" applyFont="1" applyFill="1" applyBorder="1" applyAlignment="1">
      <alignment horizontal="center" vertical="center"/>
    </xf>
    <xf numFmtId="0" fontId="121" fillId="3" borderId="36" xfId="28" applyFont="1" applyFill="1" applyBorder="1" applyAlignment="1">
      <alignment horizontal="center" vertical="top" shrinkToFit="1"/>
    </xf>
    <xf numFmtId="0" fontId="121" fillId="3" borderId="43" xfId="28" applyFont="1" applyFill="1" applyBorder="1" applyAlignment="1">
      <alignment horizontal="center" vertical="top" shrinkToFit="1"/>
    </xf>
    <xf numFmtId="0" fontId="121" fillId="3" borderId="32" xfId="28" applyFont="1" applyFill="1" applyBorder="1" applyAlignment="1">
      <alignment horizontal="center" vertical="top" shrinkToFit="1"/>
    </xf>
    <xf numFmtId="0" fontId="121" fillId="3" borderId="36" xfId="28" applyFont="1" applyFill="1" applyBorder="1" applyAlignment="1">
      <alignment horizontal="left" vertical="top" wrapText="1"/>
    </xf>
    <xf numFmtId="0" fontId="121" fillId="3" borderId="43" xfId="28" applyFont="1" applyFill="1" applyBorder="1" applyAlignment="1">
      <alignment horizontal="left" vertical="top" wrapText="1"/>
    </xf>
    <xf numFmtId="0" fontId="121" fillId="3" borderId="32" xfId="28" applyFont="1" applyFill="1" applyBorder="1" applyAlignment="1">
      <alignment horizontal="left" vertical="top" wrapText="1"/>
    </xf>
    <xf numFmtId="0" fontId="121" fillId="0" borderId="36" xfId="28" applyFont="1" applyFill="1" applyBorder="1" applyAlignment="1">
      <alignment horizontal="center" vertical="top" wrapText="1"/>
    </xf>
    <xf numFmtId="0" fontId="121" fillId="0" borderId="43" xfId="28" applyFont="1" applyFill="1" applyBorder="1" applyAlignment="1">
      <alignment horizontal="center" vertical="top" wrapText="1"/>
    </xf>
    <xf numFmtId="0" fontId="121" fillId="0" borderId="32" xfId="28" applyFont="1" applyFill="1" applyBorder="1" applyAlignment="1">
      <alignment horizontal="center" vertical="top" wrapText="1"/>
    </xf>
    <xf numFmtId="0" fontId="121" fillId="3" borderId="53" xfId="28" applyFont="1" applyFill="1" applyBorder="1" applyAlignment="1">
      <alignment horizontal="center"/>
    </xf>
    <xf numFmtId="0" fontId="121" fillId="3" borderId="40" xfId="28" applyFont="1" applyFill="1" applyBorder="1" applyAlignment="1">
      <alignment horizontal="center"/>
    </xf>
    <xf numFmtId="0" fontId="121" fillId="3" borderId="57" xfId="28" applyFont="1" applyFill="1" applyBorder="1" applyAlignment="1">
      <alignment horizontal="center"/>
    </xf>
    <xf numFmtId="0" fontId="121" fillId="3" borderId="46" xfId="28" applyFont="1" applyFill="1" applyBorder="1" applyAlignment="1">
      <alignment horizontal="center"/>
    </xf>
    <xf numFmtId="0" fontId="121" fillId="3" borderId="41" xfId="28" applyFont="1" applyFill="1" applyBorder="1" applyAlignment="1">
      <alignment horizontal="center"/>
    </xf>
    <xf numFmtId="0" fontId="121" fillId="3" borderId="47" xfId="28" applyFont="1" applyFill="1" applyBorder="1" applyAlignment="1">
      <alignment horizontal="center"/>
    </xf>
    <xf numFmtId="0" fontId="27" fillId="14" borderId="36" xfId="0" applyFont="1" applyFill="1" applyBorder="1" applyAlignment="1">
      <alignment horizontal="center" vertical="center"/>
    </xf>
    <xf numFmtId="0" fontId="27" fillId="14" borderId="43" xfId="0" applyFont="1" applyFill="1" applyBorder="1" applyAlignment="1">
      <alignment horizontal="center" vertical="center"/>
    </xf>
    <xf numFmtId="0" fontId="27" fillId="14" borderId="32" xfId="0" applyFont="1" applyFill="1" applyBorder="1" applyAlignment="1">
      <alignment horizontal="center" vertical="center"/>
    </xf>
    <xf numFmtId="0" fontId="27" fillId="14" borderId="36" xfId="0" applyFont="1" applyFill="1" applyBorder="1" applyAlignment="1">
      <alignment horizontal="center" vertical="center" wrapText="1"/>
    </xf>
    <xf numFmtId="0" fontId="27" fillId="14" borderId="43" xfId="0" applyFont="1" applyFill="1" applyBorder="1" applyAlignment="1">
      <alignment horizontal="center" vertical="center" wrapText="1"/>
    </xf>
    <xf numFmtId="0" fontId="27" fillId="14" borderId="32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8" fillId="11" borderId="0" xfId="0" applyFont="1" applyFill="1" applyAlignment="1">
      <alignment horizontal="center"/>
    </xf>
    <xf numFmtId="0" fontId="28" fillId="11" borderId="0" xfId="30" applyFont="1" applyFill="1" applyAlignment="1">
      <alignment horizontal="center"/>
    </xf>
    <xf numFmtId="0" fontId="142" fillId="0" borderId="29" xfId="0" applyFont="1" applyFill="1" applyBorder="1" applyAlignment="1">
      <alignment horizontal="center"/>
    </xf>
    <xf numFmtId="0" fontId="142" fillId="0" borderId="0" xfId="0" applyFont="1" applyFill="1" applyBorder="1" applyAlignment="1">
      <alignment horizontal="center"/>
    </xf>
    <xf numFmtId="0" fontId="142" fillId="0" borderId="11" xfId="0" applyFont="1" applyFill="1" applyBorder="1" applyAlignment="1">
      <alignment horizontal="center"/>
    </xf>
    <xf numFmtId="0" fontId="38" fillId="0" borderId="29" xfId="0" applyFont="1" applyFill="1" applyBorder="1" applyAlignment="1">
      <alignment horizontal="center"/>
    </xf>
    <xf numFmtId="0" fontId="38" fillId="0" borderId="0" xfId="0" applyFont="1" applyFill="1" applyBorder="1" applyAlignment="1">
      <alignment horizontal="center"/>
    </xf>
    <xf numFmtId="0" fontId="38" fillId="0" borderId="11" xfId="0" applyFont="1" applyFill="1" applyBorder="1" applyAlignment="1">
      <alignment horizontal="center"/>
    </xf>
    <xf numFmtId="0" fontId="40" fillId="0" borderId="0" xfId="0" applyFont="1" applyFill="1" applyAlignment="1">
      <alignment horizontal="center"/>
    </xf>
    <xf numFmtId="0" fontId="71" fillId="0" borderId="0" xfId="0" applyFont="1" applyAlignment="1">
      <alignment horizontal="center"/>
    </xf>
    <xf numFmtId="0" fontId="22" fillId="3" borderId="0" xfId="0" applyFont="1" applyFill="1" applyBorder="1" applyAlignment="1">
      <alignment horizontal="center" vertical="center" wrapText="1"/>
    </xf>
    <xf numFmtId="0" fontId="121" fillId="0" borderId="0" xfId="0" applyFont="1" applyAlignment="1">
      <alignment horizontal="center"/>
    </xf>
    <xf numFmtId="0" fontId="151" fillId="0" borderId="26" xfId="0" applyFont="1" applyFill="1" applyBorder="1" applyAlignment="1">
      <alignment horizontal="center" vertical="center"/>
    </xf>
    <xf numFmtId="0" fontId="38" fillId="0" borderId="30" xfId="0" applyFont="1" applyFill="1" applyBorder="1" applyAlignment="1">
      <alignment horizontal="center" vertical="center"/>
    </xf>
    <xf numFmtId="0" fontId="38" fillId="0" borderId="94" xfId="0" applyFont="1" applyFill="1" applyBorder="1" applyAlignment="1">
      <alignment horizontal="center" vertical="center"/>
    </xf>
    <xf numFmtId="0" fontId="38" fillId="0" borderId="13" xfId="0" applyFont="1" applyFill="1" applyBorder="1" applyAlignment="1">
      <alignment horizontal="center" vertical="center"/>
    </xf>
    <xf numFmtId="0" fontId="25" fillId="0" borderId="27" xfId="0" applyFont="1" applyFill="1" applyBorder="1" applyAlignment="1">
      <alignment horizontal="center"/>
    </xf>
    <xf numFmtId="0" fontId="28" fillId="0" borderId="0" xfId="0" applyFont="1" applyFill="1" applyAlignment="1">
      <alignment horizontal="left" wrapText="1"/>
    </xf>
    <xf numFmtId="0" fontId="28" fillId="0" borderId="0" xfId="0" applyFont="1" applyFill="1" applyAlignment="1">
      <alignment horizontal="left"/>
    </xf>
    <xf numFmtId="0" fontId="16" fillId="0" borderId="43" xfId="0" applyFont="1" applyBorder="1"/>
    <xf numFmtId="0" fontId="16" fillId="0" borderId="32" xfId="0" applyFont="1" applyBorder="1"/>
    <xf numFmtId="0" fontId="22" fillId="2" borderId="17" xfId="0" applyFont="1" applyFill="1" applyBorder="1" applyAlignment="1">
      <alignment horizontal="center" vertical="center" wrapText="1"/>
    </xf>
    <xf numFmtId="0" fontId="22" fillId="2" borderId="20" xfId="0" applyFont="1" applyFill="1" applyBorder="1" applyAlignment="1">
      <alignment horizontal="center" vertical="center" wrapText="1"/>
    </xf>
    <xf numFmtId="0" fontId="139" fillId="3" borderId="36" xfId="28" applyFont="1" applyFill="1" applyBorder="1" applyAlignment="1">
      <alignment horizontal="center" vertical="center"/>
    </xf>
    <xf numFmtId="0" fontId="139" fillId="3" borderId="32" xfId="28" applyFont="1" applyFill="1" applyBorder="1" applyAlignment="1">
      <alignment horizontal="center" vertical="center"/>
    </xf>
    <xf numFmtId="0" fontId="139" fillId="3" borderId="36" xfId="28" applyFont="1" applyFill="1" applyBorder="1" applyAlignment="1">
      <alignment horizontal="center" vertical="top"/>
    </xf>
    <xf numFmtId="0" fontId="139" fillId="3" borderId="43" xfId="28" applyFont="1" applyFill="1" applyBorder="1" applyAlignment="1">
      <alignment horizontal="center" vertical="top"/>
    </xf>
    <xf numFmtId="0" fontId="28" fillId="0" borderId="0" xfId="0" applyFont="1" applyAlignment="1">
      <alignment horizontal="center"/>
    </xf>
    <xf numFmtId="0" fontId="27" fillId="2" borderId="19" xfId="0" applyFont="1" applyFill="1" applyBorder="1" applyAlignment="1">
      <alignment horizontal="center" vertical="center"/>
    </xf>
    <xf numFmtId="0" fontId="27" fillId="2" borderId="15" xfId="0" applyFont="1" applyFill="1" applyBorder="1" applyAlignment="1">
      <alignment horizontal="center" vertical="center"/>
    </xf>
    <xf numFmtId="0" fontId="27" fillId="2" borderId="17" xfId="0" applyFont="1" applyFill="1" applyBorder="1" applyAlignment="1">
      <alignment horizontal="center" vertical="center"/>
    </xf>
    <xf numFmtId="0" fontId="27" fillId="2" borderId="20" xfId="0" applyFont="1" applyFill="1" applyBorder="1" applyAlignment="1">
      <alignment horizontal="center" vertical="center"/>
    </xf>
    <xf numFmtId="0" fontId="44" fillId="0" borderId="43" xfId="0" applyFont="1" applyBorder="1"/>
    <xf numFmtId="0" fontId="68" fillId="0" borderId="40" xfId="0" applyFont="1" applyBorder="1" applyAlignment="1">
      <alignment horizontal="center"/>
    </xf>
    <xf numFmtId="0" fontId="43" fillId="0" borderId="14" xfId="0" applyFont="1" applyFill="1" applyBorder="1" applyAlignment="1">
      <alignment horizontal="left"/>
    </xf>
    <xf numFmtId="0" fontId="21" fillId="0" borderId="0" xfId="0" applyFont="1" applyFill="1" applyAlignment="1">
      <alignment horizontal="center"/>
    </xf>
    <xf numFmtId="0" fontId="27" fillId="14" borderId="34" xfId="0" applyFont="1" applyFill="1" applyBorder="1" applyAlignment="1">
      <alignment horizontal="center" vertical="center" wrapText="1"/>
    </xf>
    <xf numFmtId="0" fontId="27" fillId="14" borderId="35" xfId="0" applyFont="1" applyFill="1" applyBorder="1" applyAlignment="1">
      <alignment horizontal="center" vertical="center" wrapText="1"/>
    </xf>
    <xf numFmtId="0" fontId="27" fillId="14" borderId="33" xfId="0" applyFont="1" applyFill="1" applyBorder="1" applyAlignment="1">
      <alignment horizontal="center" vertical="center" wrapText="1"/>
    </xf>
    <xf numFmtId="0" fontId="38" fillId="0" borderId="26" xfId="0" applyFont="1" applyBorder="1" applyAlignment="1">
      <alignment horizontal="center" vertical="center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0" xfId="0"/>
    <xf numFmtId="0" fontId="0" fillId="0" borderId="11" xfId="0" applyBorder="1"/>
    <xf numFmtId="0" fontId="0" fillId="0" borderId="30" xfId="0" applyBorder="1"/>
    <xf numFmtId="0" fontId="0" fillId="0" borderId="12" xfId="0" applyBorder="1"/>
    <xf numFmtId="0" fontId="0" fillId="0" borderId="13" xfId="0" applyBorder="1"/>
    <xf numFmtId="0" fontId="27" fillId="2" borderId="31" xfId="0" applyFont="1" applyFill="1" applyBorder="1" applyAlignment="1">
      <alignment horizontal="center" vertical="center"/>
    </xf>
    <xf numFmtId="0" fontId="27" fillId="2" borderId="31" xfId="0" applyFont="1" applyFill="1" applyBorder="1" applyAlignment="1">
      <alignment horizontal="center"/>
    </xf>
    <xf numFmtId="0" fontId="111" fillId="0" borderId="26" xfId="0" applyFont="1" applyFill="1" applyBorder="1" applyAlignment="1">
      <alignment horizontal="center" vertical="center"/>
    </xf>
    <xf numFmtId="0" fontId="111" fillId="0" borderId="27" xfId="0" applyFont="1" applyFill="1" applyBorder="1" applyAlignment="1">
      <alignment horizontal="center" vertical="center"/>
    </xf>
    <xf numFmtId="0" fontId="111" fillId="0" borderId="28" xfId="0" applyFont="1" applyFill="1" applyBorder="1" applyAlignment="1">
      <alignment horizontal="center" vertical="center"/>
    </xf>
    <xf numFmtId="0" fontId="111" fillId="0" borderId="29" xfId="0" applyFont="1" applyFill="1" applyBorder="1" applyAlignment="1">
      <alignment horizontal="center" vertical="center"/>
    </xf>
    <xf numFmtId="0" fontId="111" fillId="0" borderId="11" xfId="0" applyFont="1" applyFill="1" applyBorder="1" applyAlignment="1">
      <alignment horizontal="center" vertical="center"/>
    </xf>
    <xf numFmtId="0" fontId="111" fillId="0" borderId="30" xfId="0" applyFont="1" applyFill="1" applyBorder="1" applyAlignment="1">
      <alignment horizontal="center" vertical="center"/>
    </xf>
    <xf numFmtId="0" fontId="111" fillId="0" borderId="94" xfId="0" applyFont="1" applyFill="1" applyBorder="1" applyAlignment="1">
      <alignment horizontal="center" vertical="center"/>
    </xf>
    <xf numFmtId="0" fontId="111" fillId="0" borderId="13" xfId="0" applyFont="1" applyFill="1" applyBorder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58" fillId="0" borderId="0" xfId="0" applyFont="1" applyAlignment="1">
      <alignment horizontal="center" vertical="center"/>
    </xf>
    <xf numFmtId="0" fontId="58" fillId="0" borderId="0" xfId="0" applyFont="1" applyAlignment="1">
      <alignment horizontal="center"/>
    </xf>
    <xf numFmtId="0" fontId="17" fillId="0" borderId="0" xfId="0" applyFont="1" applyAlignment="1">
      <alignment horizontal="center" vertical="center" wrapText="1"/>
    </xf>
    <xf numFmtId="0" fontId="81" fillId="11" borderId="0" xfId="30" applyFont="1" applyFill="1" applyAlignment="1">
      <alignment horizontal="center"/>
    </xf>
    <xf numFmtId="0" fontId="27" fillId="14" borderId="31" xfId="30" applyFont="1" applyFill="1" applyBorder="1" applyAlignment="1">
      <alignment horizontal="center" vertical="center" wrapText="1"/>
    </xf>
    <xf numFmtId="0" fontId="27" fillId="14" borderId="36" xfId="30" applyFont="1" applyFill="1" applyBorder="1" applyAlignment="1">
      <alignment horizontal="center" vertical="center" wrapText="1"/>
    </xf>
    <xf numFmtId="0" fontId="27" fillId="14" borderId="43" xfId="30" applyFont="1" applyFill="1" applyBorder="1" applyAlignment="1">
      <alignment horizontal="center" vertical="center" wrapText="1"/>
    </xf>
    <xf numFmtId="0" fontId="27" fillId="14" borderId="32" xfId="30" applyFont="1" applyFill="1" applyBorder="1" applyAlignment="1">
      <alignment horizontal="center" vertical="center" wrapText="1"/>
    </xf>
    <xf numFmtId="0" fontId="27" fillId="14" borderId="31" xfId="30" applyFont="1" applyFill="1" applyBorder="1" applyAlignment="1">
      <alignment horizontal="center"/>
    </xf>
    <xf numFmtId="0" fontId="43" fillId="11" borderId="99" xfId="30" applyFont="1" applyFill="1" applyBorder="1" applyAlignment="1">
      <alignment horizontal="left"/>
    </xf>
    <xf numFmtId="0" fontId="122" fillId="11" borderId="97" xfId="30" applyFont="1" applyFill="1" applyBorder="1" applyAlignment="1">
      <alignment horizontal="left"/>
    </xf>
    <xf numFmtId="0" fontId="122" fillId="11" borderId="84" xfId="30" applyFont="1" applyFill="1" applyBorder="1" applyAlignment="1">
      <alignment horizontal="left"/>
    </xf>
    <xf numFmtId="0" fontId="122" fillId="11" borderId="98" xfId="30" applyFont="1" applyFill="1" applyBorder="1" applyAlignment="1">
      <alignment horizontal="left"/>
    </xf>
    <xf numFmtId="0" fontId="27" fillId="11" borderId="100" xfId="30" applyFont="1" applyFill="1" applyBorder="1" applyAlignment="1">
      <alignment horizontal="left"/>
    </xf>
    <xf numFmtId="0" fontId="27" fillId="11" borderId="101" xfId="30" applyFont="1" applyFill="1" applyBorder="1" applyAlignment="1">
      <alignment horizontal="left"/>
    </xf>
    <xf numFmtId="0" fontId="27" fillId="11" borderId="102" xfId="30" applyFont="1" applyFill="1" applyBorder="1" applyAlignment="1">
      <alignment horizontal="left"/>
    </xf>
    <xf numFmtId="0" fontId="167" fillId="11" borderId="96" xfId="30" applyFont="1" applyFill="1" applyBorder="1" applyAlignment="1">
      <alignment horizontal="left"/>
    </xf>
    <xf numFmtId="0" fontId="27" fillId="11" borderId="97" xfId="30" applyFont="1" applyFill="1" applyBorder="1" applyAlignment="1">
      <alignment horizontal="left"/>
    </xf>
    <xf numFmtId="0" fontId="27" fillId="11" borderId="84" xfId="30" applyFont="1" applyFill="1" applyBorder="1" applyAlignment="1">
      <alignment horizontal="left"/>
    </xf>
    <xf numFmtId="0" fontId="27" fillId="11" borderId="98" xfId="30" applyFont="1" applyFill="1" applyBorder="1" applyAlignment="1">
      <alignment horizontal="left"/>
    </xf>
    <xf numFmtId="0" fontId="43" fillId="11" borderId="96" xfId="30" applyFont="1" applyFill="1" applyBorder="1" applyAlignment="1">
      <alignment horizontal="left"/>
    </xf>
    <xf numFmtId="0" fontId="25" fillId="0" borderId="0" xfId="28" applyFont="1" applyFill="1" applyAlignment="1">
      <alignment horizontal="center"/>
    </xf>
    <xf numFmtId="0" fontId="21" fillId="0" borderId="34" xfId="28" applyFont="1" applyFill="1" applyBorder="1" applyAlignment="1">
      <alignment horizontal="center"/>
    </xf>
    <xf numFmtId="0" fontId="21" fillId="0" borderId="35" xfId="28" applyFont="1" applyFill="1" applyBorder="1" applyAlignment="1">
      <alignment horizontal="center"/>
    </xf>
    <xf numFmtId="0" fontId="21" fillId="0" borderId="33" xfId="28" applyFont="1" applyFill="1" applyBorder="1" applyAlignment="1">
      <alignment horizontal="center"/>
    </xf>
    <xf numFmtId="0" fontId="21" fillId="0" borderId="76" xfId="28" applyFont="1" applyFill="1" applyBorder="1" applyAlignment="1">
      <alignment horizontal="left"/>
    </xf>
    <xf numFmtId="0" fontId="21" fillId="0" borderId="77" xfId="28" applyFont="1" applyFill="1" applyBorder="1" applyAlignment="1">
      <alignment horizontal="left"/>
    </xf>
    <xf numFmtId="0" fontId="21" fillId="0" borderId="77" xfId="28" applyFont="1" applyFill="1" applyBorder="1" applyAlignment="1">
      <alignment horizontal="center"/>
    </xf>
    <xf numFmtId="0" fontId="21" fillId="0" borderId="78" xfId="28" applyFont="1" applyFill="1" applyBorder="1" applyAlignment="1">
      <alignment horizontal="center"/>
    </xf>
    <xf numFmtId="0" fontId="21" fillId="0" borderId="46" xfId="28" applyFont="1" applyFill="1" applyBorder="1" applyAlignment="1">
      <alignment horizontal="left"/>
    </xf>
    <xf numFmtId="0" fontId="21" fillId="0" borderId="41" xfId="28" applyFont="1" applyFill="1" applyBorder="1" applyAlignment="1">
      <alignment horizontal="left"/>
    </xf>
    <xf numFmtId="0" fontId="21" fillId="0" borderId="41" xfId="28" applyFont="1" applyFill="1" applyBorder="1" applyAlignment="1">
      <alignment horizontal="center"/>
    </xf>
    <xf numFmtId="0" fontId="21" fillId="0" borderId="47" xfId="28" applyFont="1" applyFill="1" applyBorder="1" applyAlignment="1">
      <alignment horizontal="center"/>
    </xf>
    <xf numFmtId="0" fontId="21" fillId="0" borderId="53" xfId="28" applyFont="1" applyFill="1" applyBorder="1" applyAlignment="1">
      <alignment horizontal="left"/>
    </xf>
    <xf numFmtId="0" fontId="21" fillId="0" borderId="40" xfId="28" applyFont="1" applyFill="1" applyBorder="1" applyAlignment="1">
      <alignment horizontal="left"/>
    </xf>
    <xf numFmtId="0" fontId="21" fillId="0" borderId="57" xfId="28" applyFont="1" applyFill="1" applyBorder="1" applyAlignment="1">
      <alignment horizontal="left"/>
    </xf>
    <xf numFmtId="0" fontId="17" fillId="0" borderId="0" xfId="0" applyFont="1" applyAlignment="1">
      <alignment horizontal="center"/>
    </xf>
    <xf numFmtId="0" fontId="136" fillId="0" borderId="0" xfId="0" applyFont="1" applyFill="1"/>
    <xf numFmtId="0" fontId="135" fillId="0" borderId="0" xfId="0" applyFont="1" applyFill="1"/>
    <xf numFmtId="0" fontId="135" fillId="0" borderId="0" xfId="0" applyFont="1" applyFill="1" applyBorder="1"/>
    <xf numFmtId="0" fontId="136" fillId="0" borderId="0" xfId="0" applyFont="1" applyFill="1" applyBorder="1" applyAlignment="1">
      <alignment horizontal="center" vertical="top"/>
    </xf>
    <xf numFmtId="0" fontId="131" fillId="0" borderId="0" xfId="0" applyFont="1" applyFill="1"/>
    <xf numFmtId="0" fontId="131" fillId="0" borderId="0" xfId="0" applyFont="1" applyFill="1" applyAlignment="1">
      <alignment horizontal="left"/>
    </xf>
    <xf numFmtId="0" fontId="131" fillId="0" borderId="0" xfId="0" applyFont="1" applyFill="1" applyBorder="1" applyAlignment="1">
      <alignment horizontal="center"/>
    </xf>
    <xf numFmtId="0" fontId="132" fillId="14" borderId="31" xfId="0" applyFont="1" applyFill="1" applyBorder="1" applyAlignment="1">
      <alignment horizontal="center"/>
    </xf>
    <xf numFmtId="0" fontId="132" fillId="14" borderId="36" xfId="0" applyFont="1" applyFill="1" applyBorder="1" applyAlignment="1">
      <alignment horizontal="center"/>
    </xf>
    <xf numFmtId="0" fontId="132" fillId="14" borderId="36" xfId="0" applyFont="1" applyFill="1" applyBorder="1" applyAlignment="1">
      <alignment horizontal="center"/>
    </xf>
    <xf numFmtId="0" fontId="132" fillId="14" borderId="43" xfId="0" applyFont="1" applyFill="1" applyBorder="1" applyAlignment="1">
      <alignment horizontal="center" vertical="center"/>
    </xf>
    <xf numFmtId="0" fontId="132" fillId="14" borderId="32" xfId="0" applyFont="1" applyFill="1" applyBorder="1" applyAlignment="1">
      <alignment horizontal="center"/>
    </xf>
    <xf numFmtId="0" fontId="132" fillId="14" borderId="32" xfId="0" applyFont="1" applyFill="1" applyBorder="1" applyAlignment="1">
      <alignment horizontal="center"/>
    </xf>
    <xf numFmtId="0" fontId="132" fillId="14" borderId="32" xfId="0" applyFont="1" applyFill="1" applyBorder="1" applyAlignment="1">
      <alignment horizontal="center" vertical="center"/>
    </xf>
    <xf numFmtId="0" fontId="121" fillId="7" borderId="31" xfId="0" applyFont="1" applyFill="1" applyBorder="1" applyAlignment="1">
      <alignment horizontal="center"/>
    </xf>
    <xf numFmtId="17" fontId="119" fillId="0" borderId="31" xfId="0" applyNumberFormat="1" applyFont="1" applyFill="1" applyBorder="1" applyAlignment="1">
      <alignment horizontal="center"/>
    </xf>
    <xf numFmtId="4" fontId="119" fillId="0" borderId="31" xfId="0" applyNumberFormat="1" applyFont="1" applyFill="1" applyBorder="1" applyAlignment="1">
      <alignment horizontal="center"/>
    </xf>
    <xf numFmtId="4" fontId="119" fillId="0" borderId="33" xfId="0" applyNumberFormat="1" applyFont="1" applyFill="1" applyBorder="1" applyAlignment="1">
      <alignment horizontal="centerContinuous"/>
    </xf>
    <xf numFmtId="4" fontId="119" fillId="0" borderId="31" xfId="1" applyNumberFormat="1" applyFont="1" applyFill="1" applyBorder="1" applyAlignment="1">
      <alignment horizontal="centerContinuous"/>
    </xf>
    <xf numFmtId="4" fontId="119" fillId="0" borderId="35" xfId="0" applyNumberFormat="1" applyFont="1" applyFill="1" applyBorder="1" applyAlignment="1">
      <alignment horizontal="centerContinuous"/>
    </xf>
    <xf numFmtId="17" fontId="119" fillId="7" borderId="31" xfId="0" applyNumberFormat="1" applyFont="1" applyFill="1" applyBorder="1" applyAlignment="1">
      <alignment horizontal="center"/>
    </xf>
    <xf numFmtId="4" fontId="121" fillId="0" borderId="31" xfId="0" applyNumberFormat="1" applyFont="1" applyFill="1" applyBorder="1" applyAlignment="1">
      <alignment horizontal="center"/>
    </xf>
    <xf numFmtId="0" fontId="132" fillId="14" borderId="31" xfId="0" applyFont="1" applyFill="1" applyBorder="1" applyAlignment="1">
      <alignment horizontal="center"/>
    </xf>
    <xf numFmtId="4" fontId="119" fillId="14" borderId="31" xfId="0" applyNumberFormat="1" applyFont="1" applyFill="1" applyBorder="1" applyAlignment="1">
      <alignment horizontal="center"/>
    </xf>
    <xf numFmtId="4" fontId="119" fillId="11" borderId="31" xfId="1" applyNumberFormat="1" applyFont="1" applyFill="1" applyBorder="1" applyAlignment="1">
      <alignment horizontal="centerContinuous"/>
    </xf>
    <xf numFmtId="4" fontId="119" fillId="11" borderId="31" xfId="1" applyNumberFormat="1" applyFont="1" applyFill="1" applyBorder="1" applyAlignment="1">
      <alignment horizontal="center"/>
    </xf>
    <xf numFmtId="2" fontId="119" fillId="14" borderId="31" xfId="0" applyNumberFormat="1" applyFont="1" applyFill="1" applyBorder="1" applyAlignment="1">
      <alignment horizontal="centerContinuous"/>
    </xf>
    <xf numFmtId="4" fontId="119" fillId="11" borderId="31" xfId="0" applyNumberFormat="1" applyFont="1" applyFill="1" applyBorder="1" applyAlignment="1">
      <alignment horizontal="centerContinuous"/>
    </xf>
  </cellXfs>
  <cellStyles count="44">
    <cellStyle name="Comma 10" xfId="41"/>
    <cellStyle name="Comma 2" xfId="2"/>
    <cellStyle name="Comma 2 2" xfId="38"/>
    <cellStyle name="Comma 3" xfId="3"/>
    <cellStyle name="Hyperlink" xfId="4" builtinId="8"/>
    <cellStyle name="Normal 11" xfId="5"/>
    <cellStyle name="Normal 15" xfId="6"/>
    <cellStyle name="Normal 16" xfId="7"/>
    <cellStyle name="Normal 18" xfId="8"/>
    <cellStyle name="Normal 19" xfId="9"/>
    <cellStyle name="Normal 2" xfId="10"/>
    <cellStyle name="Normal 2 2" xfId="35"/>
    <cellStyle name="Normal 20" xfId="11"/>
    <cellStyle name="Normal 21" xfId="12"/>
    <cellStyle name="Normal 22" xfId="13"/>
    <cellStyle name="Normal 23" xfId="14"/>
    <cellStyle name="Normal 24" xfId="15"/>
    <cellStyle name="Normal 25" xfId="16"/>
    <cellStyle name="Normal 26" xfId="43"/>
    <cellStyle name="Normal 3" xfId="17"/>
    <cellStyle name="Normal 5" xfId="18"/>
    <cellStyle name="Normal 6" xfId="19"/>
    <cellStyle name="Normal 9" xfId="20"/>
    <cellStyle name="Normal_EER-MAS" xfId="36"/>
    <cellStyle name="Normal_ปี 2551" xfId="21"/>
    <cellStyle name="Percent 2" xfId="22"/>
    <cellStyle name="เครื่องหมายจุลภาค 2" xfId="23"/>
    <cellStyle name="เครื่องหมายจุลภาค 2 2" xfId="24"/>
    <cellStyle name="เครื่องหมายจุลภาค 3" xfId="25"/>
    <cellStyle name="จุลภาค" xfId="1" builtinId="3"/>
    <cellStyle name="จุลภาค 2" xfId="39"/>
    <cellStyle name="จุลภาค 3" xfId="40"/>
    <cellStyle name="ปกติ" xfId="0" builtinId="0"/>
    <cellStyle name="ปกติ 2" xfId="26"/>
    <cellStyle name="ปกติ 3" xfId="27"/>
    <cellStyle name="ปกติ 4" xfId="28"/>
    <cellStyle name="ปกติ 5" xfId="29"/>
    <cellStyle name="ปกติ 5 2" xfId="30"/>
    <cellStyle name="ปกติ 6" xfId="37"/>
    <cellStyle name="ปกติ_เป้าหมายและแผน-มหาวิทยาลัยแม่โจ้ 2551" xfId="31"/>
    <cellStyle name="เปอร์เซ็นต์" xfId="42" builtinId="5"/>
    <cellStyle name="หัวเรื่อง 3 2" xfId="32"/>
    <cellStyle name="หัวเรื่อง 3 3" xfId="33"/>
    <cellStyle name="標準_Sheet1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externalLink" Target="externalLinks/externalLink6.xml"/><Relationship Id="rId89" Type="http://schemas.openxmlformats.org/officeDocument/2006/relationships/styles" Target="style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90" Type="http://schemas.openxmlformats.org/officeDocument/2006/relationships/sharedStrings" Target="sharedStrings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externalLink" Target="externalLinks/externalLink2.xml"/><Relationship Id="rId85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externalLink" Target="externalLinks/externalLink5.xml"/><Relationship Id="rId88" Type="http://schemas.openxmlformats.org/officeDocument/2006/relationships/theme" Target="theme/theme1.xml"/><Relationship Id="rId9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externalLink" Target="externalLinks/externalLink3.xml"/><Relationship Id="rId86" Type="http://schemas.openxmlformats.org/officeDocument/2006/relationships/externalLink" Target="externalLinks/externalLink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9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4.xml"/><Relationship Id="rId19" Type="http://schemas.openxmlformats.org/officeDocument/2006/relationships/worksheet" Target="worksheets/sheet19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th-TH" sz="1400" b="0" i="0" baseline="0">
                <a:effectLst/>
              </a:rPr>
              <a:t>ข้อมูลเปรียบเทียบการใช้พลังงานไฟฟ้ารายเดือน ปี 256</a:t>
            </a:r>
            <a:r>
              <a:rPr lang="en-US" sz="1400" b="0" i="0" baseline="0">
                <a:effectLst/>
              </a:rPr>
              <a:t>2</a:t>
            </a:r>
            <a:r>
              <a:rPr lang="th-TH" sz="1400" b="0" i="0" baseline="0">
                <a:effectLst/>
              </a:rPr>
              <a:t> และปี 256</a:t>
            </a:r>
            <a:r>
              <a:rPr lang="en-US" sz="1400" b="0" i="0" baseline="0">
                <a:effectLst/>
              </a:rPr>
              <a:t>3</a:t>
            </a:r>
            <a:endParaRPr lang="th-TH" sz="1400" b="0">
              <a:effectLst/>
            </a:endParaRPr>
          </a:p>
        </c:rich>
      </c:tx>
      <c:layout>
        <c:manualLayout>
          <c:xMode val="edge"/>
          <c:yMode val="edge"/>
          <c:x val="0.22498995443159181"/>
          <c:y val="2.7210884353741496E-2"/>
        </c:manualLayout>
      </c:layout>
      <c:overlay val="0"/>
    </c:title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222887139107611"/>
          <c:y val="6.1695477720457359E-2"/>
          <c:w val="0.79858771078272728"/>
          <c:h val="0.86147826349292544"/>
        </c:manualLayout>
      </c:layout>
      <c:bar3DChart>
        <c:barDir val="col"/>
        <c:grouping val="clustered"/>
        <c:varyColors val="0"/>
        <c:ser>
          <c:idx val="3"/>
          <c:order val="0"/>
          <c:tx>
            <c:v>2562</c:v>
          </c:tx>
          <c:spPr>
            <a:gradFill>
              <a:gsLst>
                <a:gs pos="0">
                  <a:srgbClr val="FFF200"/>
                </a:gs>
                <a:gs pos="45000">
                  <a:srgbClr val="FF7A00"/>
                </a:gs>
                <a:gs pos="70000">
                  <a:srgbClr val="FF0300"/>
                </a:gs>
                <a:gs pos="100000">
                  <a:srgbClr val="4D0808"/>
                </a:gs>
              </a:gsLst>
              <a:lin ang="5400000" scaled="0"/>
            </a:gradFill>
          </c:spPr>
          <c:invertIfNegative val="0"/>
          <c:cat>
            <c:strRef>
              <c:f>' ข้อมูลการใช้ไฟฟ้า '!$L$8:$L$19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 ข้อมูลการใช้ไฟฟ้า '!$M$8:$M$19</c:f>
              <c:numCache>
                <c:formatCode>#,##0.00</c:formatCode>
                <c:ptCount val="12"/>
                <c:pt idx="0">
                  <c:v>761180</c:v>
                </c:pt>
                <c:pt idx="1">
                  <c:v>752030.99</c:v>
                </c:pt>
                <c:pt idx="2">
                  <c:v>871049.99</c:v>
                </c:pt>
                <c:pt idx="3">
                  <c:v>727722.99</c:v>
                </c:pt>
                <c:pt idx="4">
                  <c:v>929033</c:v>
                </c:pt>
                <c:pt idx="5">
                  <c:v>1026370</c:v>
                </c:pt>
                <c:pt idx="6">
                  <c:v>1401619</c:v>
                </c:pt>
                <c:pt idx="7">
                  <c:v>1098193</c:v>
                </c:pt>
                <c:pt idx="8">
                  <c:v>1070147</c:v>
                </c:pt>
                <c:pt idx="9">
                  <c:v>1012196</c:v>
                </c:pt>
                <c:pt idx="10">
                  <c:v>796156.99</c:v>
                </c:pt>
                <c:pt idx="11">
                  <c:v>635037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22-455E-BE94-6285DAC3CD0F}"/>
            </c:ext>
          </c:extLst>
        </c:ser>
        <c:ser>
          <c:idx val="0"/>
          <c:order val="1"/>
          <c:tx>
            <c:v>2563</c:v>
          </c:tx>
          <c:invertIfNegative val="0"/>
          <c:cat>
            <c:strRef>
              <c:f>' ข้อมูลการใช้ไฟฟ้า '!$L$8:$L$19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 ข้อมูลการใช้ไฟฟ้า '!$N$8:$N$19</c:f>
              <c:numCache>
                <c:formatCode>#,##0.00</c:formatCode>
                <c:ptCount val="12"/>
                <c:pt idx="0">
                  <c:v>715982</c:v>
                </c:pt>
                <c:pt idx="1">
                  <c:v>767073</c:v>
                </c:pt>
                <c:pt idx="2">
                  <c:v>841032</c:v>
                </c:pt>
                <c:pt idx="3">
                  <c:v>679934</c:v>
                </c:pt>
                <c:pt idx="4">
                  <c:v>757308.99</c:v>
                </c:pt>
                <c:pt idx="5">
                  <c:v>742413</c:v>
                </c:pt>
                <c:pt idx="6">
                  <c:v>766320</c:v>
                </c:pt>
                <c:pt idx="7">
                  <c:v>996418</c:v>
                </c:pt>
                <c:pt idx="8">
                  <c:v>1023358.99</c:v>
                </c:pt>
                <c:pt idx="9">
                  <c:v>971160</c:v>
                </c:pt>
                <c:pt idx="10">
                  <c:v>776381.99</c:v>
                </c:pt>
                <c:pt idx="11">
                  <c:v>702772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022-455E-BE94-6285DAC3CD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53139247"/>
        <c:axId val="1"/>
        <c:axId val="0"/>
      </c:bar3DChart>
      <c:catAx>
        <c:axId val="205313924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#,##0.0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2053139247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92145464031930413"/>
          <c:y val="0.43894772082061179"/>
          <c:w val="6.5090936539088012E-2"/>
          <c:h val="0.12210455835877658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r>
              <a:rPr lang="th-TH"/>
              <a:t>การใช้พลังงานความร้อน</a:t>
            </a:r>
          </a:p>
        </c:rich>
      </c:tx>
      <c:layout>
        <c:manualLayout>
          <c:xMode val="edge"/>
          <c:yMode val="edge"/>
          <c:x val="0.41962672850076882"/>
          <c:y val="2.3682381333689224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'[8]เชื้อเพลิง 60'!$U$6</c:f>
              <c:strCache>
                <c:ptCount val="1"/>
                <c:pt idx="0">
                  <c:v>ปี2562</c:v>
                </c:pt>
              </c:strCache>
            </c:strRef>
          </c:tx>
          <c:invertIfNegative val="0"/>
          <c:cat>
            <c:strRef>
              <c:f>'[8]6.3.3) เชื้อเพลิง 61'!$V$5:$AG$5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'[8]เชื้อเพลิง 60'!$V$6:$AG$6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8A-4595-91E0-A4C838A398C6}"/>
            </c:ext>
          </c:extLst>
        </c:ser>
        <c:ser>
          <c:idx val="2"/>
          <c:order val="1"/>
          <c:tx>
            <c:v>ปี 2563</c:v>
          </c:tx>
          <c:invertIfNegative val="0"/>
          <c:val>
            <c:numRef>
              <c:f>'[8]6.3.3) เชื้อเพลิง 61'!$V$6:$AG$6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8A-4595-91E0-A4C838A398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4901647"/>
        <c:axId val="1"/>
      </c:barChart>
      <c:catAx>
        <c:axId val="11749016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1174901647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0976723960573813"/>
          <c:y val="0.48730314960629928"/>
          <c:w val="7.4824190622252984E-2"/>
          <c:h val="0.12500389252190935"/>
        </c:manualLayout>
      </c:layout>
      <c:overlay val="0"/>
      <c:txPr>
        <a:bodyPr/>
        <a:lstStyle/>
        <a:p>
          <a:pPr>
            <a:defRPr sz="1100" b="1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sz="1600" b="1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000000000000022" l="0.70000000000000018" r="0.70000000000000018" t="0.75000000000000022" header="0.3000000000000001" footer="0.3000000000000001"/>
    <c:pageSetup orientation="portrait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  <c:spPr>
        <a:ln>
          <a:solidFill>
            <a:schemeClr val="accent5">
              <a:lumMod val="20000"/>
              <a:lumOff val="80000"/>
            </a:schemeClr>
          </a:solidFill>
        </a:ln>
      </c:spPr>
    </c:sideWall>
    <c:backWall>
      <c:thickness val="0"/>
      <c:spPr>
        <a:ln>
          <a:solidFill>
            <a:schemeClr val="accent5">
              <a:lumMod val="20000"/>
              <a:lumOff val="80000"/>
            </a:schemeClr>
          </a:solidFill>
        </a:ln>
      </c:spPr>
    </c:backWall>
    <c:plotArea>
      <c:layout>
        <c:manualLayout>
          <c:layoutTarget val="inner"/>
          <c:xMode val="edge"/>
          <c:yMode val="edge"/>
          <c:x val="0.14545698955012837"/>
          <c:y val="0.10941959431852021"/>
          <c:w val="0.74805853131020061"/>
          <c:h val="0.7767868198533236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กราฟพลังงานผลิตไฟฟ้า!$N$5</c:f>
              <c:strCache>
                <c:ptCount val="1"/>
                <c:pt idx="0">
                  <c:v>ปี 2562</c:v>
                </c:pt>
              </c:strCache>
            </c:strRef>
          </c:tx>
          <c:invertIfNegative val="0"/>
          <c:cat>
            <c:strRef>
              <c:f>กราฟพลังงานผลิตไฟฟ้า!$M$6:$M$17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กราฟพลังงานผลิตไฟฟ้า!$N$6:$N$17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57-4A7B-B757-C87D6D1DBAF0}"/>
            </c:ext>
          </c:extLst>
        </c:ser>
        <c:ser>
          <c:idx val="1"/>
          <c:order val="1"/>
          <c:tx>
            <c:strRef>
              <c:f>กราฟพลังงานผลิตไฟฟ้า!$O$5</c:f>
              <c:strCache>
                <c:ptCount val="1"/>
                <c:pt idx="0">
                  <c:v>ปี 2563</c:v>
                </c:pt>
              </c:strCache>
            </c:strRef>
          </c:tx>
          <c:invertIfNegative val="0"/>
          <c:cat>
            <c:strRef>
              <c:f>กราฟพลังงานผลิตไฟฟ้า!$M$6:$M$17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กราฟพลังงานผลิตไฟฟ้า!$O$6:$O$17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57-4A7B-B757-C87D6D1DBA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74903727"/>
        <c:axId val="1"/>
        <c:axId val="0"/>
      </c:bar3DChart>
      <c:catAx>
        <c:axId val="117490372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accent5">
                  <a:lumMod val="20000"/>
                  <a:lumOff val="80000"/>
                </a:schemeClr>
              </a:solidFill>
            </a:ln>
          </c:spPr>
        </c:majorGridlines>
        <c:numFmt formatCode="#,##0.0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1174903727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90768266664115349"/>
          <c:y val="0.43019436759594243"/>
          <c:w val="7.6551602070397351E-2"/>
          <c:h val="0.1328873164503086"/>
        </c:manualLayout>
      </c:layout>
      <c:overlay val="0"/>
      <c:txPr>
        <a:bodyPr/>
        <a:lstStyle/>
        <a:p>
          <a:pPr>
            <a:defRPr sz="925" b="0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sz="110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000000000000444" l="0.70000000000000062" r="0.70000000000000062" t="0.75000000000000444" header="0.30000000000000032" footer="0.30000000000000032"/>
    <c:pageSetup orientation="portrait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4E6-4430-BAEB-09EE71879E59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94E6-4430-BAEB-09EE71879E59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94E6-4430-BAEB-09EE71879E59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94E6-4430-BAEB-09EE71879E59}"/>
              </c:ext>
            </c:extLst>
          </c:dPt>
          <c:dLbls>
            <c:dLbl>
              <c:idx val="0"/>
              <c:layout>
                <c:manualLayout>
                  <c:x val="6.9660133724160397E-2"/>
                  <c:y val="3.3944331296673455E-3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4E6-4430-BAEB-09EE71879E59}"/>
                </c:ext>
              </c:extLst>
            </c:dLbl>
            <c:dLbl>
              <c:idx val="1"/>
              <c:layout>
                <c:manualLayout>
                  <c:x val="1.3092956488943281E-2"/>
                  <c:y val="1.1178903684159899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4E6-4430-BAEB-09EE71879E59}"/>
                </c:ext>
              </c:extLst>
            </c:dLbl>
            <c:dLbl>
              <c:idx val="2"/>
              <c:layout>
                <c:manualLayout>
                  <c:x val="-2.9257588239426275E-2"/>
                  <c:y val="5.5594399987170647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4E6-4430-BAEB-09EE71879E59}"/>
                </c:ext>
              </c:extLst>
            </c:dLbl>
            <c:dLbl>
              <c:idx val="3"/>
              <c:layout>
                <c:manualLayout>
                  <c:x val="-2.5851102553786615E-2"/>
                  <c:y val="0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4E6-4430-BAEB-09EE71879E59}"/>
                </c:ext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สัดส่วนการใช้พลังงานไฟฟ้า!$I$7:$I$10</c:f>
              <c:strCache>
                <c:ptCount val="4"/>
                <c:pt idx="0">
                  <c:v>ชนิดแบบรวมศูนย์</c:v>
                </c:pt>
                <c:pt idx="1">
                  <c:v>ชนิดแบบแยกส่วน</c:v>
                </c:pt>
                <c:pt idx="2">
                  <c:v>แสงสว่าง</c:v>
                </c:pt>
                <c:pt idx="3">
                  <c:v>อื่นๆ</c:v>
                </c:pt>
              </c:strCache>
            </c:strRef>
          </c:cat>
          <c:val>
            <c:numRef>
              <c:f>สัดส่วนการใช้พลังงานไฟฟ้า!$J$7:$J$10</c:f>
              <c:numCache>
                <c:formatCode>#,##0.00_ ;\-#,##0.00\ </c:formatCode>
                <c:ptCount val="4"/>
                <c:pt idx="0">
                  <c:v>102826</c:v>
                </c:pt>
                <c:pt idx="1">
                  <c:v>8361864</c:v>
                </c:pt>
                <c:pt idx="2">
                  <c:v>2613411.5625</c:v>
                </c:pt>
                <c:pt idx="3">
                  <c:v>2634.3974999990314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4E6-4430-BAEB-09EE71879E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4175990318728402"/>
          <c:y val="4.0539833836559937E-2"/>
          <c:w val="0.23187140384824159"/>
          <c:h val="0.37755905511811028"/>
        </c:manualLayout>
      </c:layout>
      <c:overlay val="0"/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legend>
    <c:plotVisOnly val="1"/>
    <c:dispBlanksAs val="zero"/>
    <c:showDLblsOverMax val="0"/>
  </c:chart>
  <c:txPr>
    <a:bodyPr/>
    <a:lstStyle/>
    <a:p>
      <a:pPr>
        <a:defRPr sz="140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000000000000022" l="0.70000000000000018" r="0.70000000000000018" t="0.75000000000000022" header="0.3000000000000001" footer="0.3000000000000001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1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C000-4DE4-B454-E4B881AF652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C000-4DE4-B454-E4B881AF6525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C000-4DE4-B454-E4B881AF6525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C000-4DE4-B454-E4B881AF6525}"/>
              </c:ext>
            </c:extLst>
          </c:dPt>
          <c:dLbls>
            <c:dLbl>
              <c:idx val="0"/>
              <c:layout>
                <c:manualLayout>
                  <c:x val="8.3992361124350975E-2"/>
                  <c:y val="3.3944331296673455E-3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000-4DE4-B454-E4B881AF6525}"/>
                </c:ext>
              </c:extLst>
            </c:dLbl>
            <c:dLbl>
              <c:idx val="1"/>
              <c:layout>
                <c:manualLayout>
                  <c:x val="5.6010240099297936E-3"/>
                  <c:y val="1.6757762327581371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000-4DE4-B454-E4B881AF6525}"/>
                </c:ext>
              </c:extLst>
            </c:dLbl>
            <c:dLbl>
              <c:idx val="2"/>
              <c:layout>
                <c:manualLayout>
                  <c:x val="-2.5678410961341696E-2"/>
                  <c:y val="-4.4745310603995274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000-4DE4-B454-E4B881AF6525}"/>
                </c:ext>
              </c:extLst>
            </c:dLbl>
            <c:dLbl>
              <c:idx val="3"/>
              <c:layout>
                <c:manualLayout>
                  <c:x val="-1.8633569108946105E-2"/>
                  <c:y val="-4.096029768430845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TH SarabunPSK"/>
                      <a:ea typeface="TH SarabunPSK"/>
                      <a:cs typeface="TH SarabunPSK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000-4DE4-B454-E4B881AF6525}"/>
                </c:ext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TH SarabunPSK"/>
                    <a:ea typeface="TH SarabunPSK"/>
                    <a:cs typeface="TH SarabunPSK"/>
                  </a:defRPr>
                </a:pPr>
                <a:endParaRPr lang="th-TH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สัดส่วนการใช้พลังงานไฟฟ้า!$I$7:$I$10</c:f>
              <c:strCache>
                <c:ptCount val="4"/>
                <c:pt idx="0">
                  <c:v>ชนิดแบบรวมศูนย์</c:v>
                </c:pt>
                <c:pt idx="1">
                  <c:v>ชนิดแบบแยกส่วน</c:v>
                </c:pt>
                <c:pt idx="2">
                  <c:v>แสงสว่าง</c:v>
                </c:pt>
                <c:pt idx="3">
                  <c:v>อื่นๆ</c:v>
                </c:pt>
              </c:strCache>
            </c:strRef>
          </c:cat>
          <c:val>
            <c:numRef>
              <c:f>สัดส่วนการใช้พลังงานไฟฟ้า!$K$7:$K$10</c:f>
              <c:numCache>
                <c:formatCode>#,##0.00_ ;\-#,##0.00\ </c:formatCode>
                <c:ptCount val="4"/>
                <c:pt idx="0">
                  <c:v>102826</c:v>
                </c:pt>
                <c:pt idx="1">
                  <c:v>5322003.75</c:v>
                </c:pt>
                <c:pt idx="2">
                  <c:v>1509093.375</c:v>
                </c:pt>
                <c:pt idx="3">
                  <c:v>2806230.8450000007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000-4DE4-B454-E4B881AF65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720736179164045"/>
          <c:y val="2.2360256012082011E-2"/>
          <c:w val="0.26937633855090143"/>
          <c:h val="0.39563154934580547"/>
        </c:manualLayout>
      </c:layout>
      <c:overlay val="0"/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legend>
    <c:plotVisOnly val="1"/>
    <c:dispBlanksAs val="zero"/>
    <c:showDLblsOverMax val="0"/>
  </c:chart>
  <c:spPr>
    <a:noFill/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000000000000044" l="0.7000000000000004" r="0.7000000000000004" t="0.75000000000000044" header="0.30000000000000021" footer="0.30000000000000021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507464471269144"/>
          <c:y val="0.22661396574440051"/>
          <c:w val="0.56166185377169564"/>
          <c:h val="0.60220887408836765"/>
        </c:manualLayout>
      </c:layout>
      <c:barChart>
        <c:barDir val="col"/>
        <c:grouping val="clustered"/>
        <c:varyColors val="0"/>
        <c:ser>
          <c:idx val="0"/>
          <c:order val="0"/>
          <c:tx>
            <c:v>ปี 2562</c:v>
          </c:tx>
          <c:invertIfNegative val="0"/>
          <c:cat>
            <c:strRef>
              <c:f>'[8]6.3.6) สัดส่วนเชื้อเพลิง 61'!$A$7:$A$12</c:f>
              <c:strCache>
                <c:ptCount val="6"/>
                <c:pt idx="0">
                  <c:v>หม้อไอน้ำ</c:v>
                </c:pt>
                <c:pt idx="1">
                  <c:v>หม้อต้มน้ำมันร้อน</c:v>
                </c:pt>
              </c:strCache>
            </c:strRef>
          </c:cat>
          <c:val>
            <c:numRef>
              <c:f>'[8]สัดส่วนเชื้อเพลิง 60'!$D$7:$D$12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0-3AEC-43C9-BF9D-5B2EE2396A4C}"/>
            </c:ext>
          </c:extLst>
        </c:ser>
        <c:ser>
          <c:idx val="1"/>
          <c:order val="1"/>
          <c:tx>
            <c:v>ปี 2563</c:v>
          </c:tx>
          <c:invertIfNegative val="0"/>
          <c:cat>
            <c:strRef>
              <c:f>'[8]6.3.6) สัดส่วนเชื้อเพลิง 61'!$A$7:$A$12</c:f>
              <c:strCache>
                <c:ptCount val="6"/>
                <c:pt idx="0">
                  <c:v>หม้อไอน้ำ</c:v>
                </c:pt>
                <c:pt idx="1">
                  <c:v>หม้อต้มน้ำมันร้อน</c:v>
                </c:pt>
              </c:strCache>
            </c:strRef>
          </c:cat>
          <c:val>
            <c:numRef>
              <c:f>'[8]6.3.6) สัดส่วนเชื้อเพลิง 61'!$D$7:$D$12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1-3AEC-43C9-BF9D-5B2EE2396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35471263"/>
        <c:axId val="1"/>
      </c:barChart>
      <c:catAx>
        <c:axId val="123547126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accent5">
                  <a:lumMod val="20000"/>
                  <a:lumOff val="80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1235471263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0479058707405169"/>
          <c:y val="0.39359791841581765"/>
          <c:w val="8.1809645589173141E-2"/>
          <c:h val="0.20117240388179142"/>
        </c:manualLayout>
      </c:layout>
      <c:overlay val="0"/>
      <c:txPr>
        <a:bodyPr/>
        <a:lstStyle/>
        <a:p>
          <a:pPr>
            <a:defRPr sz="925" b="0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sz="110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000000000000422" l="0.70000000000000062" r="0.70000000000000062" t="0.7500000000000042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509330169345271"/>
          <c:y val="2.526569424723548E-2"/>
          <c:w val="0.75749182037176865"/>
          <c:h val="0.73033059392166122"/>
        </c:manualLayout>
      </c:layout>
      <c:bar3DChart>
        <c:barDir val="col"/>
        <c:grouping val="clustered"/>
        <c:varyColors val="0"/>
        <c:ser>
          <c:idx val="3"/>
          <c:order val="0"/>
          <c:tx>
            <c:v>2562</c:v>
          </c:tx>
          <c:spPr>
            <a:gradFill>
              <a:gsLst>
                <a:gs pos="0">
                  <a:srgbClr val="FFF200"/>
                </a:gs>
                <a:gs pos="45000">
                  <a:srgbClr val="FF7A00"/>
                </a:gs>
                <a:gs pos="70000">
                  <a:srgbClr val="FF0300"/>
                </a:gs>
                <a:gs pos="100000">
                  <a:srgbClr val="4D0808"/>
                </a:gs>
              </a:gsLst>
              <a:lin ang="5400000" scaled="0"/>
            </a:gradFill>
          </c:spPr>
          <c:invertIfNegative val="0"/>
          <c:cat>
            <c:strRef>
              <c:f>สัดส่วนการใช้พลังงานไฟฟ้า!$I$7:$I$10</c:f>
              <c:strCache>
                <c:ptCount val="4"/>
                <c:pt idx="0">
                  <c:v>ชนิดแบบรวมศูนย์</c:v>
                </c:pt>
                <c:pt idx="1">
                  <c:v>ชนิดแบบแยกส่วน</c:v>
                </c:pt>
                <c:pt idx="2">
                  <c:v>แสงสว่าง</c:v>
                </c:pt>
                <c:pt idx="3">
                  <c:v>อื่นๆ</c:v>
                </c:pt>
              </c:strCache>
            </c:strRef>
          </c:cat>
          <c:val>
            <c:numRef>
              <c:f>สัดส่วนการใช้พลังงานไฟฟ้า!$J$7:$J$10</c:f>
              <c:numCache>
                <c:formatCode>#,##0.00_ ;\-#,##0.00\ </c:formatCode>
                <c:ptCount val="4"/>
                <c:pt idx="0">
                  <c:v>102826</c:v>
                </c:pt>
                <c:pt idx="1">
                  <c:v>8361864</c:v>
                </c:pt>
                <c:pt idx="2">
                  <c:v>2613411.5625</c:v>
                </c:pt>
                <c:pt idx="3">
                  <c:v>2634.3974999990314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8E-4B91-98ED-3628696D77C2}"/>
            </c:ext>
          </c:extLst>
        </c:ser>
        <c:ser>
          <c:idx val="0"/>
          <c:order val="1"/>
          <c:tx>
            <c:v>2563</c:v>
          </c:tx>
          <c:invertIfNegative val="0"/>
          <c:cat>
            <c:strRef>
              <c:f>สัดส่วนการใช้พลังงานไฟฟ้า!$I$7:$I$10</c:f>
              <c:strCache>
                <c:ptCount val="4"/>
                <c:pt idx="0">
                  <c:v>ชนิดแบบรวมศูนย์</c:v>
                </c:pt>
                <c:pt idx="1">
                  <c:v>ชนิดแบบแยกส่วน</c:v>
                </c:pt>
                <c:pt idx="2">
                  <c:v>แสงสว่าง</c:v>
                </c:pt>
                <c:pt idx="3">
                  <c:v>อื่นๆ</c:v>
                </c:pt>
              </c:strCache>
            </c:strRef>
          </c:cat>
          <c:val>
            <c:numRef>
              <c:f>สัดส่วนการใช้พลังงานไฟฟ้า!$K$7:$K$10</c:f>
              <c:numCache>
                <c:formatCode>#,##0.00_ ;\-#,##0.00\ </c:formatCode>
                <c:ptCount val="4"/>
                <c:pt idx="0">
                  <c:v>102826</c:v>
                </c:pt>
                <c:pt idx="1">
                  <c:v>5322003.75</c:v>
                </c:pt>
                <c:pt idx="2">
                  <c:v>1509093.375</c:v>
                </c:pt>
                <c:pt idx="3">
                  <c:v>2806230.8450000007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8E-4B91-98ED-3628696D77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47571135"/>
        <c:axId val="1"/>
        <c:axId val="0"/>
      </c:bar3DChart>
      <c:catAx>
        <c:axId val="204757113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#,##0.00_ ;\-#,##0.00\ 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  <c:crossAx val="2047571135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TH SarabunPSK"/>
                <a:ea typeface="TH SarabunPSK"/>
                <a:cs typeface="TH SarabunPSK"/>
              </a:defRPr>
            </a:pPr>
            <a:endParaRPr lang="th-TH"/>
          </a:p>
        </c:txPr>
      </c:legendEntry>
      <c:layout>
        <c:manualLayout>
          <c:xMode val="edge"/>
          <c:yMode val="edge"/>
          <c:x val="0.86881689151913333"/>
          <c:y val="0.74294774179170997"/>
          <c:w val="9.8092181152515168E-2"/>
          <c:h val="0.20283637894319806"/>
        </c:manualLayout>
      </c:layout>
      <c:overlay val="0"/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TH SarabunPSK"/>
              <a:ea typeface="TH SarabunPSK"/>
              <a:cs typeface="TH SarabunPSK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sz="1200" b="0" i="0" u="none" strike="noStrike" baseline="0">
          <a:solidFill>
            <a:srgbClr val="000000"/>
          </a:solidFill>
          <a:latin typeface="TH SarabunPSK"/>
          <a:ea typeface="TH SarabunPSK"/>
          <a:cs typeface="TH SarabunPSK"/>
        </a:defRPr>
      </a:pPr>
      <a:endParaRPr lang="th-TH"/>
    </a:p>
  </c:txPr>
  <c:printSettings>
    <c:headerFooter/>
    <c:pageMargins b="0.75000000000000044" l="0.7000000000000004" r="0.7000000000000004" t="0.75000000000000044" header="0.30000000000000021" footer="0.30000000000000021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th-TH" sz="1600" b="0" i="0" baseline="0">
                <a:effectLst/>
              </a:rPr>
              <a:t>ดัชนีการใช้พลังงานในรอบปี 256</a:t>
            </a:r>
            <a:r>
              <a:rPr lang="en-US" sz="1600" b="0" i="0" baseline="0">
                <a:effectLst/>
              </a:rPr>
              <a:t>2</a:t>
            </a:r>
            <a:r>
              <a:rPr lang="th-TH" sz="1600" b="0" i="0" baseline="0">
                <a:effectLst/>
              </a:rPr>
              <a:t> และปี 256</a:t>
            </a:r>
            <a:r>
              <a:rPr lang="en-US" sz="1600" b="0" i="0" baseline="0">
                <a:effectLst/>
              </a:rPr>
              <a:t>3</a:t>
            </a:r>
            <a:endParaRPr lang="th-TH" sz="1600" b="0">
              <a:effectLst/>
            </a:endParaRPr>
          </a:p>
        </c:rich>
      </c:tx>
      <c:layout>
        <c:manualLayout>
          <c:xMode val="edge"/>
          <c:yMode val="edge"/>
          <c:x val="0.28611841292979501"/>
          <c:y val="4.604051565377532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4249547920433995E-2"/>
          <c:y val="0.14506218490644471"/>
          <c:w val="0.86437613019891502"/>
          <c:h val="0.73665815944277679"/>
        </c:manualLayout>
      </c:layout>
      <c:lineChart>
        <c:grouping val="standard"/>
        <c:varyColors val="0"/>
        <c:ser>
          <c:idx val="0"/>
          <c:order val="0"/>
          <c:tx>
            <c:strRef>
              <c:f>'SEC (ทุกกรณี)'!$U$8</c:f>
              <c:strCache>
                <c:ptCount val="1"/>
                <c:pt idx="0">
                  <c:v>2562</c:v>
                </c:pt>
              </c:strCache>
            </c:strRef>
          </c:tx>
          <c:cat>
            <c:strRef>
              <c:f>'SEC (ทุกกรณี)'!$T$9:$T$20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'SEC (ทุกกรณี)'!$U$9:$U$20</c:f>
              <c:numCache>
                <c:formatCode>#,##0.00</c:formatCode>
                <c:ptCount val="12"/>
                <c:pt idx="0">
                  <c:v>7.8061185770859076</c:v>
                </c:pt>
                <c:pt idx="1">
                  <c:v>7.7122928631641745</c:v>
                </c:pt>
                <c:pt idx="2">
                  <c:v>8.9328667444093295</c:v>
                </c:pt>
                <c:pt idx="3">
                  <c:v>7.4630073717274517</c:v>
                </c:pt>
                <c:pt idx="4">
                  <c:v>9.5274990935466679</c:v>
                </c:pt>
                <c:pt idx="5">
                  <c:v>10.525717864320741</c:v>
                </c:pt>
                <c:pt idx="6">
                  <c:v>14.374003670480796</c:v>
                </c:pt>
                <c:pt idx="7">
                  <c:v>11.262283268774409</c:v>
                </c:pt>
                <c:pt idx="8">
                  <c:v>10.974663518369837</c:v>
                </c:pt>
                <c:pt idx="9">
                  <c:v>10.380359440936502</c:v>
                </c:pt>
                <c:pt idx="10">
                  <c:v>8.1648176120179183</c:v>
                </c:pt>
                <c:pt idx="11">
                  <c:v>6.5124860385676238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AAD-49CF-A13B-DE6536CAE621}"/>
            </c:ext>
          </c:extLst>
        </c:ser>
        <c:ser>
          <c:idx val="1"/>
          <c:order val="1"/>
          <c:tx>
            <c:strRef>
              <c:f>'SEC (ทุกกรณี)'!$V$8</c:f>
              <c:strCache>
                <c:ptCount val="1"/>
                <c:pt idx="0">
                  <c:v>2563</c:v>
                </c:pt>
              </c:strCache>
            </c:strRef>
          </c:tx>
          <c:cat>
            <c:strRef>
              <c:f>'SEC (ทุกกรณี)'!$T$9:$T$20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'SEC (ทุกกรณี)'!$V$9:$V$20</c:f>
              <c:numCache>
                <c:formatCode>#,##0.00</c:formatCode>
                <c:ptCount val="12"/>
                <c:pt idx="0">
                  <c:v>7.3426001616688854</c:v>
                </c:pt>
                <c:pt idx="1">
                  <c:v>7.8665529773260188</c:v>
                </c:pt>
                <c:pt idx="2">
                  <c:v>8.6250236726184539</c:v>
                </c:pt>
                <c:pt idx="3">
                  <c:v>6.9729176129067092</c:v>
                </c:pt>
                <c:pt idx="4">
                  <c:v>7.7664202625307626</c:v>
                </c:pt>
                <c:pt idx="5">
                  <c:v>7.6136576252267272</c:v>
                </c:pt>
                <c:pt idx="6">
                  <c:v>7.8588307469881924</c:v>
                </c:pt>
                <c:pt idx="7">
                  <c:v>10.218551538851239</c:v>
                </c:pt>
                <c:pt idx="8">
                  <c:v>10.494839095702556</c:v>
                </c:pt>
                <c:pt idx="9">
                  <c:v>9.9595235257399697</c:v>
                </c:pt>
                <c:pt idx="10">
                  <c:v>7.9620193318977437</c:v>
                </c:pt>
                <c:pt idx="11">
                  <c:v>7.2071278339628178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AAD-49CF-A13B-DE6536CAE6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21115695"/>
        <c:axId val="1"/>
      </c:lineChart>
      <c:catAx>
        <c:axId val="19211156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8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1921115695"/>
        <c:crosses val="autoZero"/>
        <c:crossBetween val="between"/>
        <c:majorUnit val="4"/>
        <c:minorUnit val="0.2"/>
      </c:valAx>
    </c:plotArea>
    <c:legend>
      <c:legendPos val="r"/>
      <c:layout>
        <c:manualLayout>
          <c:xMode val="edge"/>
          <c:yMode val="edge"/>
          <c:x val="0.8838936151569825"/>
          <c:y val="0.297532663389452"/>
          <c:w val="0.10355005407090226"/>
          <c:h val="0.22786164160419173"/>
        </c:manualLayout>
      </c:layout>
      <c:overlay val="0"/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000000000000022" l="0.70000000000000018" r="0.70000000000000018" t="0.75000000000000022" header="0.3000000000000001" footer="0.3000000000000001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222887139107611"/>
          <c:y val="6.1695477720457359E-2"/>
          <c:w val="0.7985877107827275"/>
          <c:h val="0.86147826349292544"/>
        </c:manualLayout>
      </c:layout>
      <c:bar3DChart>
        <c:barDir val="col"/>
        <c:grouping val="clustered"/>
        <c:varyColors val="0"/>
        <c:ser>
          <c:idx val="3"/>
          <c:order val="0"/>
          <c:tx>
            <c:v>2562</c:v>
          </c:tx>
          <c:spPr>
            <a:gradFill>
              <a:gsLst>
                <a:gs pos="0">
                  <a:srgbClr val="FFF200"/>
                </a:gs>
                <a:gs pos="45000">
                  <a:srgbClr val="FF7A00"/>
                </a:gs>
                <a:gs pos="70000">
                  <a:srgbClr val="FF0300"/>
                </a:gs>
                <a:gs pos="100000">
                  <a:srgbClr val="4D0808"/>
                </a:gs>
              </a:gsLst>
              <a:lin ang="5400000" scaled="0"/>
            </a:gradFill>
          </c:spPr>
          <c:invertIfNegative val="0"/>
          <c:cat>
            <c:strRef>
              <c:f>' ข้อมูลการใช้ไฟฟ้า '!$L$8:$L$19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 ข้อมูลการใช้ไฟฟ้า '!$M$8:$M$19</c:f>
              <c:numCache>
                <c:formatCode>#,##0.00</c:formatCode>
                <c:ptCount val="12"/>
                <c:pt idx="0">
                  <c:v>761180</c:v>
                </c:pt>
                <c:pt idx="1">
                  <c:v>752030.99</c:v>
                </c:pt>
                <c:pt idx="2">
                  <c:v>871049.99</c:v>
                </c:pt>
                <c:pt idx="3">
                  <c:v>727722.99</c:v>
                </c:pt>
                <c:pt idx="4">
                  <c:v>929033</c:v>
                </c:pt>
                <c:pt idx="5">
                  <c:v>1026370</c:v>
                </c:pt>
                <c:pt idx="6">
                  <c:v>1401619</c:v>
                </c:pt>
                <c:pt idx="7">
                  <c:v>1098193</c:v>
                </c:pt>
                <c:pt idx="8">
                  <c:v>1070147</c:v>
                </c:pt>
                <c:pt idx="9">
                  <c:v>1012196</c:v>
                </c:pt>
                <c:pt idx="10">
                  <c:v>796156.99</c:v>
                </c:pt>
                <c:pt idx="11">
                  <c:v>635037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1A-4557-B2FB-CC5A16B98D21}"/>
            </c:ext>
          </c:extLst>
        </c:ser>
        <c:ser>
          <c:idx val="0"/>
          <c:order val="1"/>
          <c:tx>
            <c:v>2563</c:v>
          </c:tx>
          <c:invertIfNegative val="0"/>
          <c:cat>
            <c:strRef>
              <c:f>' ข้อมูลการใช้ไฟฟ้า '!$L$8:$L$19</c:f>
              <c:strCache>
                <c:ptCount val="12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</c:strCache>
            </c:strRef>
          </c:cat>
          <c:val>
            <c:numRef>
              <c:f>' ข้อมูลการใช้ไฟฟ้า '!$N$8:$N$19</c:f>
              <c:numCache>
                <c:formatCode>#,##0.00</c:formatCode>
                <c:ptCount val="12"/>
                <c:pt idx="0">
                  <c:v>715982</c:v>
                </c:pt>
                <c:pt idx="1">
                  <c:v>767073</c:v>
                </c:pt>
                <c:pt idx="2">
                  <c:v>841032</c:v>
                </c:pt>
                <c:pt idx="3">
                  <c:v>679934</c:v>
                </c:pt>
                <c:pt idx="4">
                  <c:v>757308.99</c:v>
                </c:pt>
                <c:pt idx="5">
                  <c:v>742413</c:v>
                </c:pt>
                <c:pt idx="6">
                  <c:v>766320</c:v>
                </c:pt>
                <c:pt idx="7">
                  <c:v>996418</c:v>
                </c:pt>
                <c:pt idx="8">
                  <c:v>1023358.99</c:v>
                </c:pt>
                <c:pt idx="9">
                  <c:v>971160</c:v>
                </c:pt>
                <c:pt idx="10">
                  <c:v>776381.99</c:v>
                </c:pt>
                <c:pt idx="11">
                  <c:v>702772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1A-4557-B2FB-CC5A16B98D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53452751"/>
        <c:axId val="1"/>
        <c:axId val="0"/>
      </c:bar3DChart>
      <c:catAx>
        <c:axId val="205345275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#,##0.0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2053452751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3509330169345271"/>
          <c:y val="2.5265694247235487E-2"/>
          <c:w val="0.75749182037176854"/>
          <c:h val="0.73033059392166144"/>
        </c:manualLayout>
      </c:layout>
      <c:bar3DChart>
        <c:barDir val="col"/>
        <c:grouping val="clustered"/>
        <c:varyColors val="0"/>
        <c:ser>
          <c:idx val="3"/>
          <c:order val="0"/>
          <c:tx>
            <c:v>2562</c:v>
          </c:tx>
          <c:spPr>
            <a:gradFill>
              <a:gsLst>
                <a:gs pos="0">
                  <a:srgbClr val="FFF200"/>
                </a:gs>
                <a:gs pos="45000">
                  <a:srgbClr val="FF7A00"/>
                </a:gs>
                <a:gs pos="70000">
                  <a:srgbClr val="FF0300"/>
                </a:gs>
                <a:gs pos="100000">
                  <a:srgbClr val="4D0808"/>
                </a:gs>
              </a:gsLst>
              <a:lin ang="5400000" scaled="0"/>
            </a:gradFill>
          </c:spPr>
          <c:invertIfNegative val="0"/>
          <c:cat>
            <c:strRef>
              <c:f>สัดส่วนการใช้พลังงานไฟฟ้า!$I$7:$I$10</c:f>
              <c:strCache>
                <c:ptCount val="4"/>
                <c:pt idx="0">
                  <c:v>ชนิดแบบรวมศูนย์</c:v>
                </c:pt>
                <c:pt idx="1">
                  <c:v>ชนิดแบบแยกส่วน</c:v>
                </c:pt>
                <c:pt idx="2">
                  <c:v>แสงสว่าง</c:v>
                </c:pt>
                <c:pt idx="3">
                  <c:v>อื่นๆ</c:v>
                </c:pt>
              </c:strCache>
            </c:strRef>
          </c:cat>
          <c:val>
            <c:numRef>
              <c:f>สัดส่วนการใช้พลังงานไฟฟ้า!$J$7:$J$10</c:f>
              <c:numCache>
                <c:formatCode>#,##0.00_ ;\-#,##0.00\ </c:formatCode>
                <c:ptCount val="4"/>
                <c:pt idx="0">
                  <c:v>102826</c:v>
                </c:pt>
                <c:pt idx="1">
                  <c:v>8361864</c:v>
                </c:pt>
                <c:pt idx="2">
                  <c:v>2613411.5625</c:v>
                </c:pt>
                <c:pt idx="3">
                  <c:v>2634.3974999990314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5C-4C6E-B453-681E8B4B0DF0}"/>
            </c:ext>
          </c:extLst>
        </c:ser>
        <c:ser>
          <c:idx val="0"/>
          <c:order val="1"/>
          <c:tx>
            <c:v>2563</c:v>
          </c:tx>
          <c:invertIfNegative val="0"/>
          <c:cat>
            <c:strRef>
              <c:f>สัดส่วนการใช้พลังงานไฟฟ้า!$I$7:$I$10</c:f>
              <c:strCache>
                <c:ptCount val="4"/>
                <c:pt idx="0">
                  <c:v>ชนิดแบบรวมศูนย์</c:v>
                </c:pt>
                <c:pt idx="1">
                  <c:v>ชนิดแบบแยกส่วน</c:v>
                </c:pt>
                <c:pt idx="2">
                  <c:v>แสงสว่าง</c:v>
                </c:pt>
                <c:pt idx="3">
                  <c:v>อื่นๆ</c:v>
                </c:pt>
              </c:strCache>
            </c:strRef>
          </c:cat>
          <c:val>
            <c:numRef>
              <c:f>สัดส่วนการใช้พลังงานไฟฟ้า!$K$7:$K$10</c:f>
              <c:numCache>
                <c:formatCode>#,##0.00_ ;\-#,##0.00\ </c:formatCode>
                <c:ptCount val="4"/>
                <c:pt idx="0">
                  <c:v>102826</c:v>
                </c:pt>
                <c:pt idx="1">
                  <c:v>5322003.75</c:v>
                </c:pt>
                <c:pt idx="2">
                  <c:v>1509093.375</c:v>
                </c:pt>
                <c:pt idx="3">
                  <c:v>2806230.8450000007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5C-4C6E-B453-681E8B4B0D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53447759"/>
        <c:axId val="1"/>
        <c:axId val="0"/>
      </c:bar3DChart>
      <c:catAx>
        <c:axId val="205344775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#,##0.00_ ;\-#,##0.00\ 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th-TH"/>
          </a:p>
        </c:txPr>
        <c:crossAx val="2053447759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9945949859715815"/>
          <c:y val="0.74622895565386205"/>
          <c:w val="0.17115992397502036"/>
          <c:h val="0.20391138743231929"/>
        </c:manualLayout>
      </c:layout>
      <c:overlay val="0"/>
      <c:spPr>
        <a:noFill/>
      </c:spPr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000000000000022" l="0.70000000000000018" r="0.70000000000000018" t="0.75000000000000022" header="0.3000000000000001" footer="0.3000000000000001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2.8624415503014634E-2"/>
          <c:y val="1.8518518518518517E-2"/>
          <c:w val="0.6630688718184311"/>
          <c:h val="0.93364197530864212"/>
        </c:manualLayout>
      </c:layout>
      <c:pie3DChart>
        <c:varyColors val="1"/>
        <c:ser>
          <c:idx val="0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672B-4738-8525-2D0C1CAAB581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672B-4738-8525-2D0C1CAAB581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672B-4738-8525-2D0C1CAAB581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672B-4738-8525-2D0C1CAAB581}"/>
              </c:ext>
            </c:extLst>
          </c:dPt>
          <c:dLbls>
            <c:dLbl>
              <c:idx val="0"/>
              <c:layout>
                <c:manualLayout>
                  <c:x val="8.4161333632481822E-2"/>
                  <c:y val="-3.1300913774667066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72B-4738-8525-2D0C1CAAB581}"/>
                </c:ext>
              </c:extLst>
            </c:dLbl>
            <c:dLbl>
              <c:idx val="1"/>
              <c:layout>
                <c:manualLayout>
                  <c:x val="-6.7734519955697611E-2"/>
                  <c:y val="0.17124842033634685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72B-4738-8525-2D0C1CAAB581}"/>
                </c:ext>
              </c:extLst>
            </c:dLbl>
            <c:dLbl>
              <c:idx val="2"/>
              <c:layout>
                <c:manualLayout>
                  <c:x val="1.8625733180910053E-2"/>
                  <c:y val="-7.1275639156216611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72B-4738-8525-2D0C1CAAB581}"/>
                </c:ext>
              </c:extLst>
            </c:dLbl>
            <c:dLbl>
              <c:idx val="3"/>
              <c:layout>
                <c:manualLayout>
                  <c:x val="-6.3513855205005798E-2"/>
                  <c:y val="-5.6436278798483522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72B-4738-8525-2D0C1CAAB581}"/>
                </c:ext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th-TH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สัดส่วนการใช้พลังงานไฟฟ้า!$I$7:$I$10</c:f>
              <c:strCache>
                <c:ptCount val="4"/>
                <c:pt idx="0">
                  <c:v>ชนิดแบบรวมศูนย์</c:v>
                </c:pt>
                <c:pt idx="1">
                  <c:v>ชนิดแบบแยกส่วน</c:v>
                </c:pt>
                <c:pt idx="2">
                  <c:v>แสงสว่าง</c:v>
                </c:pt>
                <c:pt idx="3">
                  <c:v>อื่นๆ</c:v>
                </c:pt>
              </c:strCache>
            </c:strRef>
          </c:cat>
          <c:val>
            <c:numRef>
              <c:f>สัดส่วนการใช้พลังงานไฟฟ้า!$J$7:$J$10</c:f>
              <c:numCache>
                <c:formatCode>#,##0.00_ ;\-#,##0.00\ </c:formatCode>
                <c:ptCount val="4"/>
                <c:pt idx="0">
                  <c:v>102826</c:v>
                </c:pt>
                <c:pt idx="1">
                  <c:v>8361864</c:v>
                </c:pt>
                <c:pt idx="2">
                  <c:v>2613411.5625</c:v>
                </c:pt>
                <c:pt idx="3">
                  <c:v>2634.3974999990314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72B-4738-8525-2D0C1CAAB5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3412714523303315"/>
          <c:y val="4.296199086225333E-2"/>
          <c:w val="0.29218136233649222"/>
          <c:h val="0.22691500911783619"/>
        </c:manualLayout>
      </c:layout>
      <c:overlay val="0"/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th-TH"/>
        </a:p>
      </c:txPr>
    </c:legend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000000000000022" l="0.70000000000000018" r="0.70000000000000018" t="0.75000000000000022" header="0.3000000000000001" footer="0.3000000000000001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06B-4D04-BB19-E192E4B47BA3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906B-4D04-BB19-E192E4B47BA3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906B-4D04-BB19-E192E4B47BA3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906B-4D04-BB19-E192E4B47BA3}"/>
              </c:ext>
            </c:extLst>
          </c:dPt>
          <c:dLbls>
            <c:dLbl>
              <c:idx val="0"/>
              <c:layout>
                <c:manualLayout>
                  <c:x val="0.11162138484385517"/>
                  <c:y val="-3.4065628160116351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06B-4D04-BB19-E192E4B47BA3}"/>
                </c:ext>
              </c:extLst>
            </c:dLbl>
            <c:dLbl>
              <c:idx val="1"/>
              <c:layout>
                <c:manualLayout>
                  <c:x val="-7.8589692909824538E-2"/>
                  <c:y val="0.12415521923395927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06B-4D04-BB19-E192E4B47BA3}"/>
                </c:ext>
              </c:extLst>
            </c:dLbl>
            <c:dLbl>
              <c:idx val="2"/>
              <c:layout>
                <c:manualLayout>
                  <c:x val="-8.4837088715335272E-3"/>
                  <c:y val="3.5260365181624988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06B-4D04-BB19-E192E4B47BA3}"/>
                </c:ext>
              </c:extLst>
            </c:dLbl>
            <c:dLbl>
              <c:idx val="3"/>
              <c:layout>
                <c:manualLayout>
                  <c:x val="-1.8633569108946105E-2"/>
                  <c:y val="-4.096029768430845E-2"/>
                </c:manualLayout>
              </c:layout>
              <c:numFmt formatCode="0.0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th-TH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06B-4D04-BB19-E192E4B47BA3}"/>
                </c:ext>
              </c:extLst>
            </c:dLbl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th-TH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สัดส่วนการใช้พลังงานไฟฟ้า!$I$7:$I$10</c:f>
              <c:strCache>
                <c:ptCount val="4"/>
                <c:pt idx="0">
                  <c:v>ชนิดแบบรวมศูนย์</c:v>
                </c:pt>
                <c:pt idx="1">
                  <c:v>ชนิดแบบแยกส่วน</c:v>
                </c:pt>
                <c:pt idx="2">
                  <c:v>แสงสว่าง</c:v>
                </c:pt>
                <c:pt idx="3">
                  <c:v>อื่นๆ</c:v>
                </c:pt>
              </c:strCache>
            </c:strRef>
          </c:cat>
          <c:val>
            <c:numRef>
              <c:f>สัดส่วนการใช้พลังงานไฟฟ้า!$K$7:$K$10</c:f>
              <c:numCache>
                <c:formatCode>#,##0.00_ ;\-#,##0.00\ </c:formatCode>
                <c:ptCount val="4"/>
                <c:pt idx="0">
                  <c:v>102826</c:v>
                </c:pt>
                <c:pt idx="1">
                  <c:v>5322003.75</c:v>
                </c:pt>
                <c:pt idx="2">
                  <c:v>1509093.375</c:v>
                </c:pt>
                <c:pt idx="3">
                  <c:v>2806230.8450000007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06B-4D04-BB19-E192E4B47B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4317282592050495"/>
          <c:y val="4.731482428332822E-2"/>
          <c:w val="0.27635142113341665"/>
          <c:h val="0.27242361750235761"/>
        </c:manualLayout>
      </c:layout>
      <c:overlay val="0"/>
      <c:txPr>
        <a:bodyPr/>
        <a:lstStyle/>
        <a:p>
          <a:pPr>
            <a:defRPr sz="14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th-TH"/>
        </a:p>
      </c:txPr>
    </c:legend>
    <c:plotVisOnly val="1"/>
    <c:dispBlanksAs val="zero"/>
    <c:showDLblsOverMax val="0"/>
  </c:chart>
  <c:spPr>
    <a:noFill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th-TH"/>
    </a:p>
  </c:txPr>
  <c:printSettings>
    <c:headerFooter/>
    <c:pageMargins b="0.75000000000000044" l="0.7000000000000004" r="0.7000000000000004" t="0.75000000000000044" header="0.30000000000000021" footer="0.30000000000000021"/>
    <c:pageSetup orientation="portrait"/>
  </c:printSettings>
</c:chartSpace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checked="Checked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lockText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lockText="1"/>
</file>

<file path=xl/ctrlProps/ctrlProp32.xml><?xml version="1.0" encoding="utf-8"?>
<formControlPr xmlns="http://schemas.microsoft.com/office/spreadsheetml/2009/9/main" objectType="CheckBox" lockText="1"/>
</file>

<file path=xl/ctrlProps/ctrlProp33.xml><?xml version="1.0" encoding="utf-8"?>
<formControlPr xmlns="http://schemas.microsoft.com/office/spreadsheetml/2009/9/main" objectType="CheckBox" lockText="1"/>
</file>

<file path=xl/ctrlProps/ctrlProp34.xml><?xml version="1.0" encoding="utf-8"?>
<formControlPr xmlns="http://schemas.microsoft.com/office/spreadsheetml/2009/9/main" objectType="CheckBox" lockText="1"/>
</file>

<file path=xl/ctrlProps/ctrlProp35.xml><?xml version="1.0" encoding="utf-8"?>
<formControlPr xmlns="http://schemas.microsoft.com/office/spreadsheetml/2009/9/main" objectType="CheckBox" checked="Checked" lockText="1"/>
</file>

<file path=xl/ctrlProps/ctrlProp36.xml><?xml version="1.0" encoding="utf-8"?>
<formControlPr xmlns="http://schemas.microsoft.com/office/spreadsheetml/2009/9/main" objectType="CheckBox" checked="Checked" lockText="1"/>
</file>

<file path=xl/ctrlProps/ctrlProp37.xml><?xml version="1.0" encoding="utf-8"?>
<formControlPr xmlns="http://schemas.microsoft.com/office/spreadsheetml/2009/9/main" objectType="CheckBox" lockText="1"/>
</file>

<file path=xl/ctrlProps/ctrlProp38.xml><?xml version="1.0" encoding="utf-8"?>
<formControlPr xmlns="http://schemas.microsoft.com/office/spreadsheetml/2009/9/main" objectType="CheckBox" lockText="1"/>
</file>

<file path=xl/ctrlProps/ctrlProp39.xml><?xml version="1.0" encoding="utf-8"?>
<formControlPr xmlns="http://schemas.microsoft.com/office/spreadsheetml/2009/9/main" objectType="CheckBox" checked="Checked" lockText="1"/>
</file>

<file path=xl/ctrlProps/ctrlProp40.xml><?xml version="1.0" encoding="utf-8"?>
<formControlPr xmlns="http://schemas.microsoft.com/office/spreadsheetml/2009/9/main" objectType="CheckBox" lockText="1"/>
</file>

<file path=xl/ctrlProps/ctrlProp41.xml><?xml version="1.0" encoding="utf-8"?>
<formControlPr xmlns="http://schemas.microsoft.com/office/spreadsheetml/2009/9/main" objectType="CheckBox" checked="Checked" lockText="1"/>
</file>

<file path=xl/ctrlProps/ctrlProp42.xml><?xml version="1.0" encoding="utf-8"?>
<formControlPr xmlns="http://schemas.microsoft.com/office/spreadsheetml/2009/9/main" objectType="CheckBox" lockText="1"/>
</file>

<file path=xl/ctrlProps/ctrlProp43.xml><?xml version="1.0" encoding="utf-8"?>
<formControlPr xmlns="http://schemas.microsoft.com/office/spreadsheetml/2009/9/main" objectType="CheckBox" lockText="1"/>
</file>

<file path=xl/ctrlProps/ctrlProp44.xml><?xml version="1.0" encoding="utf-8"?>
<formControlPr xmlns="http://schemas.microsoft.com/office/spreadsheetml/2009/9/main" objectType="CheckBox" lockText="1"/>
</file>

<file path=xl/ctrlProps/ctrlProp45.xml><?xml version="1.0" encoding="utf-8"?>
<formControlPr xmlns="http://schemas.microsoft.com/office/spreadsheetml/2009/9/main" objectType="CheckBox" lockText="1"/>
</file>

<file path=xl/ctrlProps/ctrlProp46.xml><?xml version="1.0" encoding="utf-8"?>
<formControlPr xmlns="http://schemas.microsoft.com/office/spreadsheetml/2009/9/main" objectType="CheckBox" checked="Checked" lockText="1"/>
</file>

<file path=xl/ctrlProps/ctrlProp47.xml><?xml version="1.0" encoding="utf-8"?>
<formControlPr xmlns="http://schemas.microsoft.com/office/spreadsheetml/2009/9/main" objectType="CheckBox" checked="Checked" lockText="1"/>
</file>

<file path=xl/ctrlProps/ctrlProp48.xml><?xml version="1.0" encoding="utf-8"?>
<formControlPr xmlns="http://schemas.microsoft.com/office/spreadsheetml/2009/9/main" objectType="CheckBox" lockText="1"/>
</file>

<file path=xl/ctrlProps/ctrlProp49.xml><?xml version="1.0" encoding="utf-8"?>
<formControlPr xmlns="http://schemas.microsoft.com/office/spreadsheetml/2009/9/main" objectType="CheckBox" lockText="1"/>
</file>

<file path=xl/ctrlProps/ctrlProp50.xml><?xml version="1.0" encoding="utf-8"?>
<formControlPr xmlns="http://schemas.microsoft.com/office/spreadsheetml/2009/9/main" objectType="CheckBox" lockText="1"/>
</file>

<file path=xl/ctrlProps/ctrlProp51.xml><?xml version="1.0" encoding="utf-8"?>
<formControlPr xmlns="http://schemas.microsoft.com/office/spreadsheetml/2009/9/main" objectType="CheckBox" checked="Checked" lockText="1"/>
</file>

<file path=xl/ctrlProps/ctrlProp52.xml><?xml version="1.0" encoding="utf-8"?>
<formControlPr xmlns="http://schemas.microsoft.com/office/spreadsheetml/2009/9/main" objectType="CheckBox" checked="Checked" lockText="1"/>
</file>

<file path=xl/ctrlProps/ctrlProp53.xml><?xml version="1.0" encoding="utf-8"?>
<formControlPr xmlns="http://schemas.microsoft.com/office/spreadsheetml/2009/9/main" objectType="CheckBox" checked="Checked" lockText="1"/>
</file>

<file path=xl/ctrlProps/ctrlProp54.xml><?xml version="1.0" encoding="utf-8"?>
<formControlPr xmlns="http://schemas.microsoft.com/office/spreadsheetml/2009/9/main" objectType="CheckBox" checked="Checked" lockText="1"/>
</file>

<file path=xl/ctrlProps/ctrlProp55.xml><?xml version="1.0" encoding="utf-8"?>
<formControlPr xmlns="http://schemas.microsoft.com/office/spreadsheetml/2009/9/main" objectType="CheckBox" lockText="1"/>
</file>

<file path=xl/ctrlProps/ctrlProp56.xml><?xml version="1.0" encoding="utf-8"?>
<formControlPr xmlns="http://schemas.microsoft.com/office/spreadsheetml/2009/9/main" objectType="CheckBox" lockText="1"/>
</file>

<file path=xl/ctrlProps/ctrlProp57.xml><?xml version="1.0" encoding="utf-8"?>
<formControlPr xmlns="http://schemas.microsoft.com/office/spreadsheetml/2009/9/main" objectType="CheckBox" lockText="1"/>
</file>

<file path=xl/ctrlProps/ctrlProp58.xml><?xml version="1.0" encoding="utf-8"?>
<formControlPr xmlns="http://schemas.microsoft.com/office/spreadsheetml/2009/9/main" objectType="CheckBox" checked="Checked" lockText="1"/>
</file>

<file path=xl/ctrlProps/ctrlProp59.xml><?xml version="1.0" encoding="utf-8"?>
<formControlPr xmlns="http://schemas.microsoft.com/office/spreadsheetml/2009/9/main" objectType="CheckBox" lockText="1"/>
</file>

<file path=xl/ctrlProps/ctrlProp60.xml><?xml version="1.0" encoding="utf-8"?>
<formControlPr xmlns="http://schemas.microsoft.com/office/spreadsheetml/2009/9/main" objectType="CheckBox" checked="Checked" lockText="1"/>
</file>

<file path=xl/ctrlProps/ctrlProp61.xml><?xml version="1.0" encoding="utf-8"?>
<formControlPr xmlns="http://schemas.microsoft.com/office/spreadsheetml/2009/9/main" objectType="CheckBox" lockText="1"/>
</file>

<file path=xl/ctrlProps/ctrlProp62.xml><?xml version="1.0" encoding="utf-8"?>
<formControlPr xmlns="http://schemas.microsoft.com/office/spreadsheetml/2009/9/main" objectType="CheckBox" lockText="1"/>
</file>

<file path=xl/ctrlProps/ctrlProp63.xml><?xml version="1.0" encoding="utf-8"?>
<formControlPr xmlns="http://schemas.microsoft.com/office/spreadsheetml/2009/9/main" objectType="CheckBox" lockText="1"/>
</file>

<file path=xl/ctrlProps/ctrlProp64.xml><?xml version="1.0" encoding="utf-8"?>
<formControlPr xmlns="http://schemas.microsoft.com/office/spreadsheetml/2009/9/main" objectType="CheckBox" lockText="1"/>
</file>

<file path=xl/ctrlProps/ctrlProp65.xml><?xml version="1.0" encoding="utf-8"?>
<formControlPr xmlns="http://schemas.microsoft.com/office/spreadsheetml/2009/9/main" objectType="CheckBox" lockText="1"/>
</file>

<file path=xl/ctrlProps/ctrlProp66.xml><?xml version="1.0" encoding="utf-8"?>
<formControlPr xmlns="http://schemas.microsoft.com/office/spreadsheetml/2009/9/main" objectType="CheckBox" checked="Checked" lockText="1"/>
</file>

<file path=xl/ctrlProps/ctrlProp67.xml><?xml version="1.0" encoding="utf-8"?>
<formControlPr xmlns="http://schemas.microsoft.com/office/spreadsheetml/2009/9/main" objectType="CheckBox" lockText="1"/>
</file>

<file path=xl/ctrlProps/ctrlProp68.xml><?xml version="1.0" encoding="utf-8"?>
<formControlPr xmlns="http://schemas.microsoft.com/office/spreadsheetml/2009/9/main" objectType="CheckBox" lockText="1"/>
</file>

<file path=xl/ctrlProps/ctrlProp69.xml><?xml version="1.0" encoding="utf-8"?>
<formControlPr xmlns="http://schemas.microsoft.com/office/spreadsheetml/2009/9/main" objectType="CheckBox" checked="Checked" lockText="1"/>
</file>

<file path=xl/ctrlProps/ctrlProp70.xml><?xml version="1.0" encoding="utf-8"?>
<formControlPr xmlns="http://schemas.microsoft.com/office/spreadsheetml/2009/9/main" objectType="CheckBox" checked="Checked" lockText="1"/>
</file>

<file path=xl/ctrlProps/ctrlProp71.xml><?xml version="1.0" encoding="utf-8"?>
<formControlPr xmlns="http://schemas.microsoft.com/office/spreadsheetml/2009/9/main" objectType="CheckBox" lockText="1"/>
</file>

<file path=xl/ctrlProps/ctrlProp72.xml><?xml version="1.0" encoding="utf-8"?>
<formControlPr xmlns="http://schemas.microsoft.com/office/spreadsheetml/2009/9/main" objectType="CheckBox" lockText="1"/>
</file>

<file path=xl/ctrlProps/ctrlProp73.xml><?xml version="1.0" encoding="utf-8"?>
<formControlPr xmlns="http://schemas.microsoft.com/office/spreadsheetml/2009/9/main" objectType="CheckBox" lockText="1"/>
</file>

<file path=xl/ctrlProps/ctrlProp74.xml><?xml version="1.0" encoding="utf-8"?>
<formControlPr xmlns="http://schemas.microsoft.com/office/spreadsheetml/2009/9/main" objectType="CheckBox" lockText="1"/>
</file>

<file path=xl/ctrlProps/ctrlProp75.xml><?xml version="1.0" encoding="utf-8"?>
<formControlPr xmlns="http://schemas.microsoft.com/office/spreadsheetml/2009/9/main" objectType="CheckBox" lockText="1"/>
</file>

<file path=xl/ctrlProps/ctrlProp76.xml><?xml version="1.0" encoding="utf-8"?>
<formControlPr xmlns="http://schemas.microsoft.com/office/spreadsheetml/2009/9/main" objectType="CheckBox" lockText="1"/>
</file>

<file path=xl/ctrlProps/ctrlProp77.xml><?xml version="1.0" encoding="utf-8"?>
<formControlPr xmlns="http://schemas.microsoft.com/office/spreadsheetml/2009/9/main" objectType="CheckBox" lockText="1"/>
</file>

<file path=xl/ctrlProps/ctrlProp78.xml><?xml version="1.0" encoding="utf-8"?>
<formControlPr xmlns="http://schemas.microsoft.com/office/spreadsheetml/2009/9/main" objectType="CheckBox" lockText="1"/>
</file>

<file path=xl/ctrlProps/ctrlProp79.xml><?xml version="1.0" encoding="utf-8"?>
<formControlPr xmlns="http://schemas.microsoft.com/office/spreadsheetml/2009/9/main" objectType="CheckBox" checked="Checked" lockText="1"/>
</file>

<file path=xl/ctrlProps/ctrlProp80.xml><?xml version="1.0" encoding="utf-8"?>
<formControlPr xmlns="http://schemas.microsoft.com/office/spreadsheetml/2009/9/main" objectType="CheckBox" lockText="1"/>
</file>

<file path=xl/ctrlProps/ctrlProp81.xml><?xml version="1.0" encoding="utf-8"?>
<formControlPr xmlns="http://schemas.microsoft.com/office/spreadsheetml/2009/9/main" objectType="CheckBox" lockText="1"/>
</file>

<file path=xl/ctrlProps/ctrlProp82.xml><?xml version="1.0" encoding="utf-8"?>
<formControlPr xmlns="http://schemas.microsoft.com/office/spreadsheetml/2009/9/main" objectType="CheckBox" checked="Checked" lockText="1"/>
</file>

<file path=xl/ctrlProps/ctrlProp83.xml><?xml version="1.0" encoding="utf-8"?>
<formControlPr xmlns="http://schemas.microsoft.com/office/spreadsheetml/2009/9/main" objectType="CheckBox" lockText="1"/>
</file>

<file path=xl/ctrlProps/ctrlProp84.xml><?xml version="1.0" encoding="utf-8"?>
<formControlPr xmlns="http://schemas.microsoft.com/office/spreadsheetml/2009/9/main" objectType="CheckBox" lockText="1"/>
</file>

<file path=xl/ctrlProps/ctrlProp85.xml><?xml version="1.0" encoding="utf-8"?>
<formControlPr xmlns="http://schemas.microsoft.com/office/spreadsheetml/2009/9/main" objectType="CheckBox" lockText="1"/>
</file>

<file path=xl/ctrlProps/ctrlProp86.xml><?xml version="1.0" encoding="utf-8"?>
<formControlPr xmlns="http://schemas.microsoft.com/office/spreadsheetml/2009/9/main" objectType="CheckBox" lockText="1"/>
</file>

<file path=xl/ctrlProps/ctrlProp87.xml><?xml version="1.0" encoding="utf-8"?>
<formControlPr xmlns="http://schemas.microsoft.com/office/spreadsheetml/2009/9/main" objectType="CheckBox" lockText="1"/>
</file>

<file path=xl/ctrlProps/ctrlProp88.xml><?xml version="1.0" encoding="utf-8"?>
<formControlPr xmlns="http://schemas.microsoft.com/office/spreadsheetml/2009/9/main" objectType="CheckBox" lockText="1"/>
</file>

<file path=xl/ctrlProps/ctrlProp89.xml><?xml version="1.0" encoding="utf-8"?>
<formControlPr xmlns="http://schemas.microsoft.com/office/spreadsheetml/2009/9/main" objectType="CheckBox" lockText="1"/>
</file>

<file path=xl/ctrlProps/ctrlProp90.xml><?xml version="1.0" encoding="utf-8"?>
<formControlPr xmlns="http://schemas.microsoft.com/office/spreadsheetml/2009/9/main" objectType="CheckBox" lockText="1"/>
</file>

<file path=xl/ctrlProps/ctrlProp91.xml><?xml version="1.0" encoding="utf-8"?>
<formControlPr xmlns="http://schemas.microsoft.com/office/spreadsheetml/2009/9/main" objectType="CheckBox" lockText="1"/>
</file>

<file path=xl/ctrlProps/ctrlProp92.xml><?xml version="1.0" encoding="utf-8"?>
<formControlPr xmlns="http://schemas.microsoft.com/office/spreadsheetml/2009/9/main" objectType="CheckBox" lockText="1"/>
</file>

<file path=xl/ctrlProps/ctrlProp93.xml><?xml version="1.0" encoding="utf-8"?>
<formControlPr xmlns="http://schemas.microsoft.com/office/spreadsheetml/2009/9/main" objectType="CheckBox" checked="Checked" lockText="1"/>
</file>

<file path=xl/ctrlProps/ctrlProp94.xml><?xml version="1.0" encoding="utf-8"?>
<formControlPr xmlns="http://schemas.microsoft.com/office/spreadsheetml/2009/9/main" objectType="CheckBox" lockText="1"/>
</file>

<file path=xl/ctrlProps/ctrlProp95.xml><?xml version="1.0" encoding="utf-8"?>
<formControlPr xmlns="http://schemas.microsoft.com/office/spreadsheetml/2009/9/main" objectType="CheckBox" lockText="1"/>
</file>

<file path=xl/ctrlProps/ctrlProp96.xml><?xml version="1.0" encoding="utf-8"?>
<formControlPr xmlns="http://schemas.microsoft.com/office/spreadsheetml/2009/9/main" objectType="CheckBox" checked="Checked" lockText="1"/>
</file>

<file path=xl/ctrlProps/ctrlProp97.xml><?xml version="1.0" encoding="utf-8"?>
<formControlPr xmlns="http://schemas.microsoft.com/office/spreadsheetml/2009/9/main" objectType="CheckBox" lockText="1"/>
</file>

<file path=xl/ctrlProps/ctrlProp98.xml><?xml version="1.0" encoding="utf-8"?>
<formControlPr xmlns="http://schemas.microsoft.com/office/spreadsheetml/2009/9/main" objectType="CheckBox" lockText="1"/>
</file>

<file path=xl/ctrlProps/ctrlProp99.xml><?xml version="1.0" encoding="utf-8"?>
<formControlPr xmlns="http://schemas.microsoft.com/office/spreadsheetml/2009/9/main" objectType="CheckBox" checked="Checked" lockText="1"/>
</file>

<file path=xl/ctrlProps/ctrlProp100.xml><?xml version="1.0" encoding="utf-8"?>
<formControlPr xmlns="http://schemas.microsoft.com/office/spreadsheetml/2009/9/main" objectType="CheckBox" checked="Checked" lockText="1"/>
</file>

<file path=xl/ctrlProps/ctrlProp101.xml><?xml version="1.0" encoding="utf-8"?>
<formControlPr xmlns="http://schemas.microsoft.com/office/spreadsheetml/2009/9/main" objectType="CheckBox" lockText="1"/>
</file>

<file path=xl/ctrlProps/ctrlProp102.xml><?xml version="1.0" encoding="utf-8"?>
<formControlPr xmlns="http://schemas.microsoft.com/office/spreadsheetml/2009/9/main" objectType="CheckBox" lockText="1"/>
</file>

<file path=xl/ctrlProps/ctrlProp103.xml><?xml version="1.0" encoding="utf-8"?>
<formControlPr xmlns="http://schemas.microsoft.com/office/spreadsheetml/2009/9/main" objectType="CheckBox" checked="Checked" lockText="1"/>
</file>

<file path=xl/ctrlProps/ctrlProp104.xml><?xml version="1.0" encoding="utf-8"?>
<formControlPr xmlns="http://schemas.microsoft.com/office/spreadsheetml/2009/9/main" objectType="CheckBox" lockText="1"/>
</file>

<file path=xl/ctrlProps/ctrlProp105.xml><?xml version="1.0" encoding="utf-8"?>
<formControlPr xmlns="http://schemas.microsoft.com/office/spreadsheetml/2009/9/main" objectType="CheckBox" lockText="1"/>
</file>

<file path=xl/ctrlProps/ctrlProp106.xml><?xml version="1.0" encoding="utf-8"?>
<formControlPr xmlns="http://schemas.microsoft.com/office/spreadsheetml/2009/9/main" objectType="CheckBox" checked="Checked" lockText="1"/>
</file>

<file path=xl/ctrlProps/ctrlProp107.xml><?xml version="1.0" encoding="utf-8"?>
<formControlPr xmlns="http://schemas.microsoft.com/office/spreadsheetml/2009/9/main" objectType="CheckBox" lockText="1"/>
</file>

<file path=xl/ctrlProps/ctrlProp108.xml><?xml version="1.0" encoding="utf-8"?>
<formControlPr xmlns="http://schemas.microsoft.com/office/spreadsheetml/2009/9/main" objectType="CheckBox" lockText="1"/>
</file>

<file path=xl/ctrlProps/ctrlProp109.xml><?xml version="1.0" encoding="utf-8"?>
<formControlPr xmlns="http://schemas.microsoft.com/office/spreadsheetml/2009/9/main" objectType="CheckBox" lockText="1"/>
</file>

<file path=xl/ctrlProps/ctrlProp110.xml><?xml version="1.0" encoding="utf-8"?>
<formControlPr xmlns="http://schemas.microsoft.com/office/spreadsheetml/2009/9/main" objectType="CheckBox" lockText="1"/>
</file>

<file path=xl/ctrlProps/ctrlProp111.xml><?xml version="1.0" encoding="utf-8"?>
<formControlPr xmlns="http://schemas.microsoft.com/office/spreadsheetml/2009/9/main" objectType="CheckBox" lockText="1"/>
</file>

<file path=xl/ctrlProps/ctrlProp112.xml><?xml version="1.0" encoding="utf-8"?>
<formControlPr xmlns="http://schemas.microsoft.com/office/spreadsheetml/2009/9/main" objectType="CheckBox" checked="Checked" lockText="1"/>
</file>

<file path=xl/ctrlProps/ctrlProp113.xml><?xml version="1.0" encoding="utf-8"?>
<formControlPr xmlns="http://schemas.microsoft.com/office/spreadsheetml/2009/9/main" objectType="CheckBox" checked="Checked" lockText="1"/>
</file>

<file path=xl/ctrlProps/ctrlProp114.xml><?xml version="1.0" encoding="utf-8"?>
<formControlPr xmlns="http://schemas.microsoft.com/office/spreadsheetml/2009/9/main" objectType="CheckBox" lockText="1"/>
</file>

<file path=xl/ctrlProps/ctrlProp115.xml><?xml version="1.0" encoding="utf-8"?>
<formControlPr xmlns="http://schemas.microsoft.com/office/spreadsheetml/2009/9/main" objectType="CheckBox" lockText="1"/>
</file>

<file path=xl/ctrlProps/ctrlProp116.xml><?xml version="1.0" encoding="utf-8"?>
<formControlPr xmlns="http://schemas.microsoft.com/office/spreadsheetml/2009/9/main" objectType="CheckBox" checked="Checked" lockText="1"/>
</file>

<file path=xl/ctrlProps/ctrlProp117.xml><?xml version="1.0" encoding="utf-8"?>
<formControlPr xmlns="http://schemas.microsoft.com/office/spreadsheetml/2009/9/main" objectType="CheckBox" checked="Checked" lockText="1"/>
</file>

<file path=xl/ctrlProps/ctrlProp118.xml><?xml version="1.0" encoding="utf-8"?>
<formControlPr xmlns="http://schemas.microsoft.com/office/spreadsheetml/2009/9/main" objectType="CheckBox" lockText="1"/>
</file>

<file path=xl/ctrlProps/ctrlProp119.xml><?xml version="1.0" encoding="utf-8"?>
<formControlPr xmlns="http://schemas.microsoft.com/office/spreadsheetml/2009/9/main" objectType="CheckBox" lockText="1"/>
</file>

<file path=xl/ctrlProps/ctrlProp120.xml><?xml version="1.0" encoding="utf-8"?>
<formControlPr xmlns="http://schemas.microsoft.com/office/spreadsheetml/2009/9/main" objectType="CheckBox" checked="Checked" lockText="1"/>
</file>

<file path=xl/ctrlProps/ctrlProp121.xml><?xml version="1.0" encoding="utf-8"?>
<formControlPr xmlns="http://schemas.microsoft.com/office/spreadsheetml/2009/9/main" objectType="CheckBox" lockText="1"/>
</file>

<file path=xl/ctrlProps/ctrlProp122.xml><?xml version="1.0" encoding="utf-8"?>
<formControlPr xmlns="http://schemas.microsoft.com/office/spreadsheetml/2009/9/main" objectType="CheckBox" lockText="1"/>
</file>

<file path=xl/ctrlProps/ctrlProp123.xml><?xml version="1.0" encoding="utf-8"?>
<formControlPr xmlns="http://schemas.microsoft.com/office/spreadsheetml/2009/9/main" objectType="CheckBox" lockText="1"/>
</file>

<file path=xl/ctrlProps/ctrlProp124.xml><?xml version="1.0" encoding="utf-8"?>
<formControlPr xmlns="http://schemas.microsoft.com/office/spreadsheetml/2009/9/main" objectType="CheckBox" lockText="1"/>
</file>

<file path=xl/ctrlProps/ctrlProp125.xml><?xml version="1.0" encoding="utf-8"?>
<formControlPr xmlns="http://schemas.microsoft.com/office/spreadsheetml/2009/9/main" objectType="CheckBox" checked="Checked" lockText="1"/>
</file>

<file path=xl/ctrlProps/ctrlProp126.xml><?xml version="1.0" encoding="utf-8"?>
<formControlPr xmlns="http://schemas.microsoft.com/office/spreadsheetml/2009/9/main" objectType="CheckBox" lockText="1"/>
</file>

<file path=xl/ctrlProps/ctrlProp127.xml><?xml version="1.0" encoding="utf-8"?>
<formControlPr xmlns="http://schemas.microsoft.com/office/spreadsheetml/2009/9/main" objectType="CheckBox" lockText="1"/>
</file>

<file path=xl/ctrlProps/ctrlProp128.xml><?xml version="1.0" encoding="utf-8"?>
<formControlPr xmlns="http://schemas.microsoft.com/office/spreadsheetml/2009/9/main" objectType="CheckBox" lockText="1"/>
</file>

<file path=xl/ctrlProps/ctrlProp129.xml><?xml version="1.0" encoding="utf-8"?>
<formControlPr xmlns="http://schemas.microsoft.com/office/spreadsheetml/2009/9/main" objectType="CheckBox" checked="Checked" lockText="1"/>
</file>

<file path=xl/ctrlProps/ctrlProp130.xml><?xml version="1.0" encoding="utf-8"?>
<formControlPr xmlns="http://schemas.microsoft.com/office/spreadsheetml/2009/9/main" objectType="CheckBox" checked="Checked" lockText="1"/>
</file>

<file path=xl/ctrlProps/ctrlProp131.xml><?xml version="1.0" encoding="utf-8"?>
<formControlPr xmlns="http://schemas.microsoft.com/office/spreadsheetml/2009/9/main" objectType="CheckBox" checked="Checked" lockText="1"/>
</file>

<file path=xl/ctrlProps/ctrlProp132.xml><?xml version="1.0" encoding="utf-8"?>
<formControlPr xmlns="http://schemas.microsoft.com/office/spreadsheetml/2009/9/main" objectType="CheckBox" checked="Checked" lockText="1"/>
</file>

<file path=xl/ctrlProps/ctrlProp133.xml><?xml version="1.0" encoding="utf-8"?>
<formControlPr xmlns="http://schemas.microsoft.com/office/spreadsheetml/2009/9/main" objectType="CheckBox" lockText="1"/>
</file>

<file path=xl/ctrlProps/ctrlProp134.xml><?xml version="1.0" encoding="utf-8"?>
<formControlPr xmlns="http://schemas.microsoft.com/office/spreadsheetml/2009/9/main" objectType="CheckBox" checked="Checked" lockText="1"/>
</file>

<file path=xl/ctrlProps/ctrlProp135.xml><?xml version="1.0" encoding="utf-8"?>
<formControlPr xmlns="http://schemas.microsoft.com/office/spreadsheetml/2009/9/main" objectType="CheckBox" lockText="1"/>
</file>

<file path=xl/ctrlProps/ctrlProp136.xml><?xml version="1.0" encoding="utf-8"?>
<formControlPr xmlns="http://schemas.microsoft.com/office/spreadsheetml/2009/9/main" objectType="CheckBox" lockText="1"/>
</file>

<file path=xl/ctrlProps/ctrlProp137.xml><?xml version="1.0" encoding="utf-8"?>
<formControlPr xmlns="http://schemas.microsoft.com/office/spreadsheetml/2009/9/main" objectType="CheckBox" lockText="1"/>
</file>

<file path=xl/ctrlProps/ctrlProp138.xml><?xml version="1.0" encoding="utf-8"?>
<formControlPr xmlns="http://schemas.microsoft.com/office/spreadsheetml/2009/9/main" objectType="CheckBox" checked="Checked" lockText="1"/>
</file>

<file path=xl/ctrlProps/ctrlProp139.xml><?xml version="1.0" encoding="utf-8"?>
<formControlPr xmlns="http://schemas.microsoft.com/office/spreadsheetml/2009/9/main" objectType="CheckBox" checked="Checked" lockText="1"/>
</file>

<file path=xl/ctrlProps/ctrlProp140.xml><?xml version="1.0" encoding="utf-8"?>
<formControlPr xmlns="http://schemas.microsoft.com/office/spreadsheetml/2009/9/main" objectType="CheckBox" checked="Checked" lockText="1"/>
</file>

<file path=xl/ctrlProps/ctrlProp141.xml><?xml version="1.0" encoding="utf-8"?>
<formControlPr xmlns="http://schemas.microsoft.com/office/spreadsheetml/2009/9/main" objectType="CheckBox" checked="Checked" lockText="1"/>
</file>

<file path=xl/ctrlProps/ctrlProp142.xml><?xml version="1.0" encoding="utf-8"?>
<formControlPr xmlns="http://schemas.microsoft.com/office/spreadsheetml/2009/9/main" objectType="CheckBox" lockText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tiff"/><Relationship Id="rId2" Type="http://schemas.openxmlformats.org/officeDocument/2006/relationships/image" Target="../media/image4.tiff"/><Relationship Id="rId1" Type="http://schemas.openxmlformats.org/officeDocument/2006/relationships/image" Target="../media/image3.tiff"/><Relationship Id="rId6" Type="http://schemas.openxmlformats.org/officeDocument/2006/relationships/image" Target="../media/image8.tiff"/><Relationship Id="rId5" Type="http://schemas.openxmlformats.org/officeDocument/2006/relationships/image" Target="../media/image7.tiff"/><Relationship Id="rId4" Type="http://schemas.openxmlformats.org/officeDocument/2006/relationships/image" Target="../media/image6.tiff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jpg"/><Relationship Id="rId3" Type="http://schemas.openxmlformats.org/officeDocument/2006/relationships/image" Target="../media/image11.jpeg"/><Relationship Id="rId7" Type="http://schemas.openxmlformats.org/officeDocument/2006/relationships/image" Target="../media/image15.jpeg"/><Relationship Id="rId2" Type="http://schemas.openxmlformats.org/officeDocument/2006/relationships/image" Target="../media/image10.jpg"/><Relationship Id="rId1" Type="http://schemas.openxmlformats.org/officeDocument/2006/relationships/image" Target="../media/image9.jpg"/><Relationship Id="rId6" Type="http://schemas.openxmlformats.org/officeDocument/2006/relationships/image" Target="../media/image14.jpeg"/><Relationship Id="rId5" Type="http://schemas.openxmlformats.org/officeDocument/2006/relationships/image" Target="../media/image13.jpg"/><Relationship Id="rId4" Type="http://schemas.openxmlformats.org/officeDocument/2006/relationships/image" Target="../media/image12.jp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jpeg"/><Relationship Id="rId1" Type="http://schemas.openxmlformats.org/officeDocument/2006/relationships/image" Target="../media/image17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jpg"/><Relationship Id="rId2" Type="http://schemas.openxmlformats.org/officeDocument/2006/relationships/image" Target="../media/image20.jpg"/><Relationship Id="rId1" Type="http://schemas.openxmlformats.org/officeDocument/2006/relationships/image" Target="../media/image19.jpeg"/><Relationship Id="rId5" Type="http://schemas.openxmlformats.org/officeDocument/2006/relationships/image" Target="../media/image22.jpg"/><Relationship Id="rId4" Type="http://schemas.openxmlformats.org/officeDocument/2006/relationships/image" Target="../media/image2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jpg"/><Relationship Id="rId2" Type="http://schemas.openxmlformats.org/officeDocument/2006/relationships/image" Target="../media/image25.jpeg"/><Relationship Id="rId1" Type="http://schemas.openxmlformats.org/officeDocument/2006/relationships/image" Target="../media/image24.jpeg"/><Relationship Id="rId6" Type="http://schemas.openxmlformats.org/officeDocument/2006/relationships/image" Target="../media/image29.jpg"/><Relationship Id="rId5" Type="http://schemas.openxmlformats.org/officeDocument/2006/relationships/image" Target="../media/image28.jpg"/><Relationship Id="rId4" Type="http://schemas.openxmlformats.org/officeDocument/2006/relationships/image" Target="../media/image27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2.jpg"/><Relationship Id="rId2" Type="http://schemas.openxmlformats.org/officeDocument/2006/relationships/image" Target="../media/image31.jpg"/><Relationship Id="rId1" Type="http://schemas.openxmlformats.org/officeDocument/2006/relationships/image" Target="../media/image30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4.jpg"/><Relationship Id="rId1" Type="http://schemas.openxmlformats.org/officeDocument/2006/relationships/image" Target="../media/image33.jpe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8.jpg"/><Relationship Id="rId2" Type="http://schemas.openxmlformats.org/officeDocument/2006/relationships/image" Target="../media/image29.jpg"/><Relationship Id="rId1" Type="http://schemas.openxmlformats.org/officeDocument/2006/relationships/image" Target="../media/image27.jp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jpg"/><Relationship Id="rId1" Type="http://schemas.openxmlformats.org/officeDocument/2006/relationships/image" Target="../media/image30.jp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image" Target="../media/image36.png"/><Relationship Id="rId1" Type="http://schemas.openxmlformats.org/officeDocument/2006/relationships/chart" Target="../charts/chart6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tiff"/><Relationship Id="rId2" Type="http://schemas.openxmlformats.org/officeDocument/2006/relationships/image" Target="../media/image4.tiff"/><Relationship Id="rId1" Type="http://schemas.openxmlformats.org/officeDocument/2006/relationships/image" Target="../media/image3.tiff"/><Relationship Id="rId6" Type="http://schemas.openxmlformats.org/officeDocument/2006/relationships/image" Target="../media/image8.tiff"/><Relationship Id="rId5" Type="http://schemas.openxmlformats.org/officeDocument/2006/relationships/image" Target="../media/image7.tiff"/><Relationship Id="rId4" Type="http://schemas.openxmlformats.org/officeDocument/2006/relationships/image" Target="../media/image6.tiff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8.jpeg"/><Relationship Id="rId2" Type="http://schemas.openxmlformats.org/officeDocument/2006/relationships/image" Target="../media/image16.jpg"/><Relationship Id="rId1" Type="http://schemas.openxmlformats.org/officeDocument/2006/relationships/image" Target="../media/image37.jpeg"/><Relationship Id="rId5" Type="http://schemas.openxmlformats.org/officeDocument/2006/relationships/image" Target="../media/image39.jpeg"/><Relationship Id="rId4" Type="http://schemas.openxmlformats.org/officeDocument/2006/relationships/image" Target="../media/image12.jpg"/></Relationships>
</file>

<file path=xl/drawings/_rels/drawing47.xml.rels><?xml version="1.0" encoding="UTF-8" standalone="yes"?>
<Relationships xmlns="http://schemas.openxmlformats.org/package/2006/relationships"><Relationship Id="rId8" Type="http://schemas.openxmlformats.org/officeDocument/2006/relationships/image" Target="../media/image47.jpg"/><Relationship Id="rId13" Type="http://schemas.openxmlformats.org/officeDocument/2006/relationships/image" Target="../media/image52.jpg"/><Relationship Id="rId3" Type="http://schemas.openxmlformats.org/officeDocument/2006/relationships/image" Target="../media/image42.jpg"/><Relationship Id="rId7" Type="http://schemas.openxmlformats.org/officeDocument/2006/relationships/image" Target="../media/image46.jpg"/><Relationship Id="rId12" Type="http://schemas.openxmlformats.org/officeDocument/2006/relationships/image" Target="../media/image51.jpg"/><Relationship Id="rId17" Type="http://schemas.openxmlformats.org/officeDocument/2006/relationships/image" Target="../media/image56.jpeg"/><Relationship Id="rId2" Type="http://schemas.openxmlformats.org/officeDocument/2006/relationships/image" Target="../media/image41.jpg"/><Relationship Id="rId16" Type="http://schemas.openxmlformats.org/officeDocument/2006/relationships/image" Target="../media/image55.tiff"/><Relationship Id="rId1" Type="http://schemas.openxmlformats.org/officeDocument/2006/relationships/image" Target="../media/image40.jpg"/><Relationship Id="rId6" Type="http://schemas.openxmlformats.org/officeDocument/2006/relationships/image" Target="../media/image45.jpg"/><Relationship Id="rId11" Type="http://schemas.openxmlformats.org/officeDocument/2006/relationships/image" Target="../media/image50.jpg"/><Relationship Id="rId5" Type="http://schemas.openxmlformats.org/officeDocument/2006/relationships/image" Target="../media/image44.jpeg"/><Relationship Id="rId15" Type="http://schemas.openxmlformats.org/officeDocument/2006/relationships/image" Target="../media/image54.jpg"/><Relationship Id="rId10" Type="http://schemas.openxmlformats.org/officeDocument/2006/relationships/image" Target="../media/image49.tiff"/><Relationship Id="rId4" Type="http://schemas.openxmlformats.org/officeDocument/2006/relationships/image" Target="../media/image43.jpeg"/><Relationship Id="rId9" Type="http://schemas.openxmlformats.org/officeDocument/2006/relationships/image" Target="../media/image48.jpg"/><Relationship Id="rId14" Type="http://schemas.openxmlformats.org/officeDocument/2006/relationships/image" Target="../media/image53.jpg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8.jpeg"/><Relationship Id="rId2" Type="http://schemas.openxmlformats.org/officeDocument/2006/relationships/image" Target="../media/image16.jpg"/><Relationship Id="rId1" Type="http://schemas.openxmlformats.org/officeDocument/2006/relationships/image" Target="../media/image57.jpeg"/><Relationship Id="rId6" Type="http://schemas.openxmlformats.org/officeDocument/2006/relationships/image" Target="../media/image53.jpg"/><Relationship Id="rId5" Type="http://schemas.openxmlformats.org/officeDocument/2006/relationships/image" Target="../media/image59.jpg"/><Relationship Id="rId4" Type="http://schemas.openxmlformats.org/officeDocument/2006/relationships/image" Target="../media/image22.jpg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tiff"/><Relationship Id="rId2" Type="http://schemas.openxmlformats.org/officeDocument/2006/relationships/image" Target="../media/image4.tiff"/><Relationship Id="rId1" Type="http://schemas.openxmlformats.org/officeDocument/2006/relationships/image" Target="../media/image3.tiff"/><Relationship Id="rId6" Type="http://schemas.openxmlformats.org/officeDocument/2006/relationships/image" Target="../media/image8.tiff"/><Relationship Id="rId5" Type="http://schemas.openxmlformats.org/officeDocument/2006/relationships/image" Target="../media/image7.tiff"/><Relationship Id="rId4" Type="http://schemas.openxmlformats.org/officeDocument/2006/relationships/image" Target="../media/image6.tiff"/></Relationships>
</file>

<file path=xl/drawings/_rels/drawing50.xml.rels><?xml version="1.0" encoding="UTF-8" standalone="yes"?>
<Relationships xmlns="http://schemas.openxmlformats.org/package/2006/relationships"><Relationship Id="rId2" Type="http://schemas.openxmlformats.org/officeDocument/2006/relationships/image" Target="../media/image61.jpeg"/><Relationship Id="rId1" Type="http://schemas.openxmlformats.org/officeDocument/2006/relationships/image" Target="../media/image60.jpe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2.jp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3.jp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4.jp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510540</xdr:colOff>
      <xdr:row>0</xdr:row>
      <xdr:rowOff>76200</xdr:rowOff>
    </xdr:from>
    <xdr:to>
      <xdr:col>8</xdr:col>
      <xdr:colOff>310221</xdr:colOff>
      <xdr:row>14</xdr:row>
      <xdr:rowOff>243840</xdr:rowOff>
    </xdr:to>
    <xdr:pic>
      <xdr:nvPicPr>
        <xdr:cNvPr id="3996009" name="Picture 31" descr="logo">
          <a:extLst>
            <a:ext uri="{FF2B5EF4-FFF2-40B4-BE49-F238E27FC236}">
              <a16:creationId xmlns:a16="http://schemas.microsoft.com/office/drawing/2014/main" id="{00000000-0008-0000-0000-000069F93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3140" y="76200"/>
          <a:ext cx="3350601" cy="3108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289560</xdr:colOff>
      <xdr:row>17</xdr:row>
      <xdr:rowOff>297180</xdr:rowOff>
    </xdr:from>
    <xdr:to>
      <xdr:col>10</xdr:col>
      <xdr:colOff>76200</xdr:colOff>
      <xdr:row>27</xdr:row>
      <xdr:rowOff>60960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560" y="5082540"/>
          <a:ext cx="7261860" cy="34823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7</xdr:row>
          <xdr:rowOff>7620</xdr:rowOff>
        </xdr:from>
        <xdr:to>
          <xdr:col>2</xdr:col>
          <xdr:colOff>403860</xdr:colOff>
          <xdr:row>8</xdr:row>
          <xdr:rowOff>22860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3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10</xdr:row>
          <xdr:rowOff>0</xdr:rowOff>
        </xdr:from>
        <xdr:to>
          <xdr:col>2</xdr:col>
          <xdr:colOff>403860</xdr:colOff>
          <xdr:row>11</xdr:row>
          <xdr:rowOff>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3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36</xdr:row>
          <xdr:rowOff>0</xdr:rowOff>
        </xdr:from>
        <xdr:to>
          <xdr:col>8</xdr:col>
          <xdr:colOff>365760</xdr:colOff>
          <xdr:row>36</xdr:row>
          <xdr:rowOff>236220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3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36</xdr:row>
          <xdr:rowOff>0</xdr:rowOff>
        </xdr:from>
        <xdr:to>
          <xdr:col>8</xdr:col>
          <xdr:colOff>365760</xdr:colOff>
          <xdr:row>36</xdr:row>
          <xdr:rowOff>236220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3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36</xdr:row>
          <xdr:rowOff>0</xdr:rowOff>
        </xdr:from>
        <xdr:to>
          <xdr:col>8</xdr:col>
          <xdr:colOff>365760</xdr:colOff>
          <xdr:row>36</xdr:row>
          <xdr:rowOff>236220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3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37</xdr:row>
          <xdr:rowOff>0</xdr:rowOff>
        </xdr:from>
        <xdr:to>
          <xdr:col>8</xdr:col>
          <xdr:colOff>365760</xdr:colOff>
          <xdr:row>37</xdr:row>
          <xdr:rowOff>236220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3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38</xdr:row>
          <xdr:rowOff>0</xdr:rowOff>
        </xdr:from>
        <xdr:to>
          <xdr:col>8</xdr:col>
          <xdr:colOff>365760</xdr:colOff>
          <xdr:row>38</xdr:row>
          <xdr:rowOff>236220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3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39</xdr:row>
          <xdr:rowOff>0</xdr:rowOff>
        </xdr:from>
        <xdr:to>
          <xdr:col>8</xdr:col>
          <xdr:colOff>365760</xdr:colOff>
          <xdr:row>39</xdr:row>
          <xdr:rowOff>236220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3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36</xdr:row>
          <xdr:rowOff>0</xdr:rowOff>
        </xdr:from>
        <xdr:to>
          <xdr:col>8</xdr:col>
          <xdr:colOff>365760</xdr:colOff>
          <xdr:row>36</xdr:row>
          <xdr:rowOff>236220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3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37</xdr:row>
          <xdr:rowOff>0</xdr:rowOff>
        </xdr:from>
        <xdr:to>
          <xdr:col>8</xdr:col>
          <xdr:colOff>365760</xdr:colOff>
          <xdr:row>37</xdr:row>
          <xdr:rowOff>236220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3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38</xdr:row>
          <xdr:rowOff>0</xdr:rowOff>
        </xdr:from>
        <xdr:to>
          <xdr:col>8</xdr:col>
          <xdr:colOff>365760</xdr:colOff>
          <xdr:row>38</xdr:row>
          <xdr:rowOff>236220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3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39</xdr:row>
          <xdr:rowOff>0</xdr:rowOff>
        </xdr:from>
        <xdr:to>
          <xdr:col>8</xdr:col>
          <xdr:colOff>365760</xdr:colOff>
          <xdr:row>39</xdr:row>
          <xdr:rowOff>236220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3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20</xdr:row>
          <xdr:rowOff>0</xdr:rowOff>
        </xdr:from>
        <xdr:to>
          <xdr:col>2</xdr:col>
          <xdr:colOff>365760</xdr:colOff>
          <xdr:row>21</xdr:row>
          <xdr:rowOff>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3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21</xdr:row>
          <xdr:rowOff>7620</xdr:rowOff>
        </xdr:from>
        <xdr:to>
          <xdr:col>2</xdr:col>
          <xdr:colOff>365760</xdr:colOff>
          <xdr:row>22</xdr:row>
          <xdr:rowOff>22860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3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20</xdr:row>
          <xdr:rowOff>0</xdr:rowOff>
        </xdr:from>
        <xdr:to>
          <xdr:col>5</xdr:col>
          <xdr:colOff>365760</xdr:colOff>
          <xdr:row>21</xdr:row>
          <xdr:rowOff>0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3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21</xdr:row>
          <xdr:rowOff>0</xdr:rowOff>
        </xdr:from>
        <xdr:to>
          <xdr:col>5</xdr:col>
          <xdr:colOff>365760</xdr:colOff>
          <xdr:row>22</xdr:row>
          <xdr:rowOff>0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3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60960</xdr:colOff>
          <xdr:row>20</xdr:row>
          <xdr:rowOff>0</xdr:rowOff>
        </xdr:from>
        <xdr:to>
          <xdr:col>7</xdr:col>
          <xdr:colOff>365760</xdr:colOff>
          <xdr:row>21</xdr:row>
          <xdr:rowOff>0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3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20</xdr:row>
          <xdr:rowOff>0</xdr:rowOff>
        </xdr:from>
        <xdr:to>
          <xdr:col>9</xdr:col>
          <xdr:colOff>365760</xdr:colOff>
          <xdr:row>21</xdr:row>
          <xdr:rowOff>0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3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23</xdr:row>
          <xdr:rowOff>0</xdr:rowOff>
        </xdr:from>
        <xdr:to>
          <xdr:col>5</xdr:col>
          <xdr:colOff>365760</xdr:colOff>
          <xdr:row>24</xdr:row>
          <xdr:rowOff>0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3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36</xdr:row>
          <xdr:rowOff>0</xdr:rowOff>
        </xdr:from>
        <xdr:to>
          <xdr:col>8</xdr:col>
          <xdr:colOff>365760</xdr:colOff>
          <xdr:row>36</xdr:row>
          <xdr:rowOff>236220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3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37</xdr:row>
          <xdr:rowOff>0</xdr:rowOff>
        </xdr:from>
        <xdr:to>
          <xdr:col>8</xdr:col>
          <xdr:colOff>365760</xdr:colOff>
          <xdr:row>37</xdr:row>
          <xdr:rowOff>236220</xdr:rowOff>
        </xdr:to>
        <xdr:sp macro="" textlink="">
          <xdr:nvSpPr>
            <xdr:cNvPr id="2111" name="Check Box 63" hidden="1">
              <a:extLst>
                <a:ext uri="{63B3BB69-23CF-44E3-9099-C40C66FF867C}">
                  <a14:compatExt spid="_x0000_s2111"/>
                </a:ext>
                <a:ext uri="{FF2B5EF4-FFF2-40B4-BE49-F238E27FC236}">
                  <a16:creationId xmlns:a16="http://schemas.microsoft.com/office/drawing/2014/main" id="{00000000-0008-0000-0300-00003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38</xdr:row>
          <xdr:rowOff>0</xdr:rowOff>
        </xdr:from>
        <xdr:to>
          <xdr:col>8</xdr:col>
          <xdr:colOff>365760</xdr:colOff>
          <xdr:row>38</xdr:row>
          <xdr:rowOff>236220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3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39</xdr:row>
          <xdr:rowOff>0</xdr:rowOff>
        </xdr:from>
        <xdr:to>
          <xdr:col>8</xdr:col>
          <xdr:colOff>365760</xdr:colOff>
          <xdr:row>39</xdr:row>
          <xdr:rowOff>236220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3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36</xdr:row>
          <xdr:rowOff>0</xdr:rowOff>
        </xdr:from>
        <xdr:to>
          <xdr:col>8</xdr:col>
          <xdr:colOff>365760</xdr:colOff>
          <xdr:row>36</xdr:row>
          <xdr:rowOff>266700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3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36</xdr:row>
          <xdr:rowOff>0</xdr:rowOff>
        </xdr:from>
        <xdr:to>
          <xdr:col>8</xdr:col>
          <xdr:colOff>365760</xdr:colOff>
          <xdr:row>36</xdr:row>
          <xdr:rowOff>266700</xdr:rowOff>
        </xdr:to>
        <xdr:sp macro="" textlink="">
          <xdr:nvSpPr>
            <xdr:cNvPr id="2115" name="Check Box 67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00000000-0008-0000-0300-00004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36</xdr:row>
          <xdr:rowOff>0</xdr:rowOff>
        </xdr:from>
        <xdr:to>
          <xdr:col>8</xdr:col>
          <xdr:colOff>365760</xdr:colOff>
          <xdr:row>36</xdr:row>
          <xdr:rowOff>266700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3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37</xdr:row>
          <xdr:rowOff>0</xdr:rowOff>
        </xdr:from>
        <xdr:to>
          <xdr:col>8</xdr:col>
          <xdr:colOff>365760</xdr:colOff>
          <xdr:row>37</xdr:row>
          <xdr:rowOff>266700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3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38</xdr:row>
          <xdr:rowOff>0</xdr:rowOff>
        </xdr:from>
        <xdr:to>
          <xdr:col>8</xdr:col>
          <xdr:colOff>365760</xdr:colOff>
          <xdr:row>38</xdr:row>
          <xdr:rowOff>266700</xdr:rowOff>
        </xdr:to>
        <xdr:sp macro="" textlink="">
          <xdr:nvSpPr>
            <xdr:cNvPr id="2118" name="Check Box 70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3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39</xdr:row>
          <xdr:rowOff>0</xdr:rowOff>
        </xdr:from>
        <xdr:to>
          <xdr:col>8</xdr:col>
          <xdr:colOff>365760</xdr:colOff>
          <xdr:row>39</xdr:row>
          <xdr:rowOff>266700</xdr:rowOff>
        </xdr:to>
        <xdr:sp macro="" textlink="">
          <xdr:nvSpPr>
            <xdr:cNvPr id="2119" name="Check Box 71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0000000-0008-0000-03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36</xdr:row>
          <xdr:rowOff>0</xdr:rowOff>
        </xdr:from>
        <xdr:to>
          <xdr:col>8</xdr:col>
          <xdr:colOff>365760</xdr:colOff>
          <xdr:row>36</xdr:row>
          <xdr:rowOff>266700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3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37</xdr:row>
          <xdr:rowOff>0</xdr:rowOff>
        </xdr:from>
        <xdr:to>
          <xdr:col>8</xdr:col>
          <xdr:colOff>365760</xdr:colOff>
          <xdr:row>37</xdr:row>
          <xdr:rowOff>266700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3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38</xdr:row>
          <xdr:rowOff>0</xdr:rowOff>
        </xdr:from>
        <xdr:to>
          <xdr:col>8</xdr:col>
          <xdr:colOff>365760</xdr:colOff>
          <xdr:row>38</xdr:row>
          <xdr:rowOff>266700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3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39</xdr:row>
          <xdr:rowOff>0</xdr:rowOff>
        </xdr:from>
        <xdr:to>
          <xdr:col>8</xdr:col>
          <xdr:colOff>365760</xdr:colOff>
          <xdr:row>39</xdr:row>
          <xdr:rowOff>266700</xdr:rowOff>
        </xdr:to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3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36</xdr:row>
          <xdr:rowOff>0</xdr:rowOff>
        </xdr:from>
        <xdr:to>
          <xdr:col>8</xdr:col>
          <xdr:colOff>365760</xdr:colOff>
          <xdr:row>36</xdr:row>
          <xdr:rowOff>266700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3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37</xdr:row>
          <xdr:rowOff>0</xdr:rowOff>
        </xdr:from>
        <xdr:to>
          <xdr:col>8</xdr:col>
          <xdr:colOff>365760</xdr:colOff>
          <xdr:row>37</xdr:row>
          <xdr:rowOff>266700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3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38</xdr:row>
          <xdr:rowOff>0</xdr:rowOff>
        </xdr:from>
        <xdr:to>
          <xdr:col>8</xdr:col>
          <xdr:colOff>365760</xdr:colOff>
          <xdr:row>38</xdr:row>
          <xdr:rowOff>266700</xdr:rowOff>
        </xdr:to>
        <xdr:sp macro="" textlink="">
          <xdr:nvSpPr>
            <xdr:cNvPr id="2126" name="Check Box 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3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60960</xdr:colOff>
          <xdr:row>39</xdr:row>
          <xdr:rowOff>0</xdr:rowOff>
        </xdr:from>
        <xdr:to>
          <xdr:col>8</xdr:col>
          <xdr:colOff>365760</xdr:colOff>
          <xdr:row>39</xdr:row>
          <xdr:rowOff>266700</xdr:rowOff>
        </xdr:to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3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7</xdr:row>
          <xdr:rowOff>7620</xdr:rowOff>
        </xdr:from>
        <xdr:to>
          <xdr:col>2</xdr:col>
          <xdr:colOff>403860</xdr:colOff>
          <xdr:row>8</xdr:row>
          <xdr:rowOff>22860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3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10</xdr:row>
          <xdr:rowOff>0</xdr:rowOff>
        </xdr:from>
        <xdr:to>
          <xdr:col>2</xdr:col>
          <xdr:colOff>403860</xdr:colOff>
          <xdr:row>11</xdr:row>
          <xdr:rowOff>0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3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20</xdr:row>
          <xdr:rowOff>0</xdr:rowOff>
        </xdr:from>
        <xdr:to>
          <xdr:col>2</xdr:col>
          <xdr:colOff>365760</xdr:colOff>
          <xdr:row>21</xdr:row>
          <xdr:rowOff>0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3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60960</xdr:colOff>
          <xdr:row>21</xdr:row>
          <xdr:rowOff>7620</xdr:rowOff>
        </xdr:from>
        <xdr:to>
          <xdr:col>2</xdr:col>
          <xdr:colOff>365760</xdr:colOff>
          <xdr:row>22</xdr:row>
          <xdr:rowOff>22860</xdr:rowOff>
        </xdr:to>
        <xdr:sp macro="" textlink="">
          <xdr:nvSpPr>
            <xdr:cNvPr id="2131" name="Check Box 83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00000000-0008-0000-0300-00005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20</xdr:row>
          <xdr:rowOff>0</xdr:rowOff>
        </xdr:from>
        <xdr:to>
          <xdr:col>5</xdr:col>
          <xdr:colOff>365760</xdr:colOff>
          <xdr:row>21</xdr:row>
          <xdr:rowOff>0</xdr:rowOff>
        </xdr:to>
        <xdr:sp macro="" textlink="">
          <xdr:nvSpPr>
            <xdr:cNvPr id="2132" name="Check Box 84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00000000-0008-0000-0300-00005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21</xdr:row>
          <xdr:rowOff>0</xdr:rowOff>
        </xdr:from>
        <xdr:to>
          <xdr:col>5</xdr:col>
          <xdr:colOff>365760</xdr:colOff>
          <xdr:row>22</xdr:row>
          <xdr:rowOff>0</xdr:rowOff>
        </xdr:to>
        <xdr:sp macro="" textlink="">
          <xdr:nvSpPr>
            <xdr:cNvPr id="2133" name="Check Box 85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00000000-0008-0000-0300-00005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60960</xdr:colOff>
          <xdr:row>20</xdr:row>
          <xdr:rowOff>0</xdr:rowOff>
        </xdr:from>
        <xdr:to>
          <xdr:col>7</xdr:col>
          <xdr:colOff>365760</xdr:colOff>
          <xdr:row>21</xdr:row>
          <xdr:rowOff>0</xdr:rowOff>
        </xdr:to>
        <xdr:sp macro="" textlink="">
          <xdr:nvSpPr>
            <xdr:cNvPr id="2134" name="Check Box 86" hidden="1">
              <a:extLst>
                <a:ext uri="{63B3BB69-23CF-44E3-9099-C40C66FF867C}">
                  <a14:compatExt spid="_x0000_s2134"/>
                </a:ext>
                <a:ext uri="{FF2B5EF4-FFF2-40B4-BE49-F238E27FC236}">
                  <a16:creationId xmlns:a16="http://schemas.microsoft.com/office/drawing/2014/main" id="{00000000-0008-0000-0300-00005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20</xdr:row>
          <xdr:rowOff>0</xdr:rowOff>
        </xdr:from>
        <xdr:to>
          <xdr:col>9</xdr:col>
          <xdr:colOff>365760</xdr:colOff>
          <xdr:row>21</xdr:row>
          <xdr:rowOff>0</xdr:rowOff>
        </xdr:to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300-00005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23</xdr:row>
          <xdr:rowOff>0</xdr:rowOff>
        </xdr:from>
        <xdr:to>
          <xdr:col>5</xdr:col>
          <xdr:colOff>365760</xdr:colOff>
          <xdr:row>24</xdr:row>
          <xdr:rowOff>0</xdr:rowOff>
        </xdr:to>
        <xdr:sp macro="" textlink="">
          <xdr:nvSpPr>
            <xdr:cNvPr id="2136" name="Check Box 88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00000000-0008-0000-0300-00005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243840</xdr:colOff>
      <xdr:row>11</xdr:row>
      <xdr:rowOff>99060</xdr:rowOff>
    </xdr:from>
    <xdr:to>
      <xdr:col>5</xdr:col>
      <xdr:colOff>245936</xdr:colOff>
      <xdr:row>12</xdr:row>
      <xdr:rowOff>228600</xdr:rowOff>
    </xdr:to>
    <xdr:cxnSp macro="">
      <xdr:nvCxnSpPr>
        <xdr:cNvPr id="11" name="ตัวเชื่อมต่อตรง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CxnSpPr/>
      </xdr:nvCxnSpPr>
      <xdr:spPr>
        <a:xfrm flipH="1">
          <a:off x="3270069" y="3315789"/>
          <a:ext cx="2096" cy="41801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236220</xdr:colOff>
      <xdr:row>12</xdr:row>
      <xdr:rowOff>220980</xdr:rowOff>
    </xdr:from>
    <xdr:to>
      <xdr:col>7</xdr:col>
      <xdr:colOff>487680</xdr:colOff>
      <xdr:row>12</xdr:row>
      <xdr:rowOff>220980</xdr:rowOff>
    </xdr:to>
    <xdr:cxnSp macro="">
      <xdr:nvCxnSpPr>
        <xdr:cNvPr id="13" name="ตัวเชื่อมต่อตรง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CxnSpPr/>
      </xdr:nvCxnSpPr>
      <xdr:spPr>
        <a:xfrm>
          <a:off x="3261360" y="3733800"/>
          <a:ext cx="16230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678180</xdr:colOff>
      <xdr:row>12</xdr:row>
      <xdr:rowOff>220980</xdr:rowOff>
    </xdr:from>
    <xdr:to>
      <xdr:col>5</xdr:col>
      <xdr:colOff>243840</xdr:colOff>
      <xdr:row>12</xdr:row>
      <xdr:rowOff>220980</xdr:rowOff>
    </xdr:to>
    <xdr:cxnSp macro="">
      <xdr:nvCxnSpPr>
        <xdr:cNvPr id="15" name="ตัวเชื่อมต่อตรง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CxnSpPr/>
      </xdr:nvCxnSpPr>
      <xdr:spPr>
        <a:xfrm>
          <a:off x="1645920" y="3733800"/>
          <a:ext cx="16230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495300</xdr:colOff>
      <xdr:row>12</xdr:row>
      <xdr:rowOff>220980</xdr:rowOff>
    </xdr:from>
    <xdr:to>
      <xdr:col>7</xdr:col>
      <xdr:colOff>497396</xdr:colOff>
      <xdr:row>14</xdr:row>
      <xdr:rowOff>83820</xdr:rowOff>
    </xdr:to>
    <xdr:cxnSp macro="">
      <xdr:nvCxnSpPr>
        <xdr:cNvPr id="16" name="ตัวเชื่อมต่อตรง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CxnSpPr/>
      </xdr:nvCxnSpPr>
      <xdr:spPr>
        <a:xfrm flipH="1">
          <a:off x="4892040" y="3733800"/>
          <a:ext cx="2096" cy="419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678180</xdr:colOff>
      <xdr:row>12</xdr:row>
      <xdr:rowOff>213360</xdr:rowOff>
    </xdr:from>
    <xdr:to>
      <xdr:col>2</xdr:col>
      <xdr:colOff>680276</xdr:colOff>
      <xdr:row>14</xdr:row>
      <xdr:rowOff>76200</xdr:rowOff>
    </xdr:to>
    <xdr:cxnSp macro="">
      <xdr:nvCxnSpPr>
        <xdr:cNvPr id="17" name="ตัวเชื่อมต่อตรง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CxnSpPr/>
      </xdr:nvCxnSpPr>
      <xdr:spPr>
        <a:xfrm flipH="1">
          <a:off x="1645920" y="3726180"/>
          <a:ext cx="2096" cy="419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274320</xdr:colOff>
      <xdr:row>18</xdr:row>
      <xdr:rowOff>214630</xdr:rowOff>
    </xdr:from>
    <xdr:to>
      <xdr:col>3</xdr:col>
      <xdr:colOff>594360</xdr:colOff>
      <xdr:row>20</xdr:row>
      <xdr:rowOff>45814</xdr:rowOff>
    </xdr:to>
    <xdr:sp macro="" textlink="">
      <xdr:nvSpPr>
        <xdr:cNvPr id="14" name="แผนผังลำดับงาน: กระบวนการ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/>
      </xdr:nvSpPr>
      <xdr:spPr>
        <a:xfrm>
          <a:off x="594360" y="5349240"/>
          <a:ext cx="1653540" cy="36576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ด้านแผนและการฝึกอบรม</a:t>
          </a:r>
          <a:endParaRPr lang="en-US" sz="1100"/>
        </a:p>
      </xdr:txBody>
    </xdr:sp>
    <xdr:clientData/>
  </xdr:twoCellAnchor>
  <xdr:twoCellAnchor>
    <xdr:from>
      <xdr:col>1</xdr:col>
      <xdr:colOff>274320</xdr:colOff>
      <xdr:row>21</xdr:row>
      <xdr:rowOff>191770</xdr:rowOff>
    </xdr:from>
    <xdr:to>
      <xdr:col>3</xdr:col>
      <xdr:colOff>579120</xdr:colOff>
      <xdr:row>22</xdr:row>
      <xdr:rowOff>260350</xdr:rowOff>
    </xdr:to>
    <xdr:sp macro="" textlink="">
      <xdr:nvSpPr>
        <xdr:cNvPr id="19" name="แผนผังลำดับงาน: กระบวนการ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/>
      </xdr:nvSpPr>
      <xdr:spPr>
        <a:xfrm>
          <a:off x="594360" y="6126480"/>
          <a:ext cx="1638300" cy="36576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         ด้านเทคนิค</a:t>
          </a:r>
          <a:endParaRPr lang="en-US" sz="1100"/>
        </a:p>
      </xdr:txBody>
    </xdr:sp>
    <xdr:clientData/>
  </xdr:twoCellAnchor>
  <xdr:twoCellAnchor>
    <xdr:from>
      <xdr:col>1</xdr:col>
      <xdr:colOff>266700</xdr:colOff>
      <xdr:row>24</xdr:row>
      <xdr:rowOff>76200</xdr:rowOff>
    </xdr:from>
    <xdr:to>
      <xdr:col>3</xdr:col>
      <xdr:colOff>586740</xdr:colOff>
      <xdr:row>25</xdr:row>
      <xdr:rowOff>146146</xdr:rowOff>
    </xdr:to>
    <xdr:sp macro="" textlink="">
      <xdr:nvSpPr>
        <xdr:cNvPr id="20" name="แผนผังลำดับงาน: กระบวนการ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/>
      </xdr:nvSpPr>
      <xdr:spPr>
        <a:xfrm>
          <a:off x="586740" y="6903720"/>
          <a:ext cx="1653540" cy="365760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  ด้านการประชาสัมพันธ์</a:t>
          </a:r>
          <a:endParaRPr lang="en-US" sz="1100"/>
        </a:p>
      </xdr:txBody>
    </xdr:sp>
    <xdr:clientData/>
  </xdr:twoCellAnchor>
  <xdr:twoCellAnchor>
    <xdr:from>
      <xdr:col>2</xdr:col>
      <xdr:colOff>426720</xdr:colOff>
      <xdr:row>17</xdr:row>
      <xdr:rowOff>45720</xdr:rowOff>
    </xdr:from>
    <xdr:to>
      <xdr:col>2</xdr:col>
      <xdr:colOff>428816</xdr:colOff>
      <xdr:row>18</xdr:row>
      <xdr:rowOff>199414</xdr:rowOff>
    </xdr:to>
    <xdr:cxnSp macro="">
      <xdr:nvCxnSpPr>
        <xdr:cNvPr id="21" name="ตัวเชื่อมต่อตรง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CxnSpPr/>
      </xdr:nvCxnSpPr>
      <xdr:spPr>
        <a:xfrm flipH="1">
          <a:off x="1394460" y="4914900"/>
          <a:ext cx="2096" cy="419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411480</xdr:colOff>
      <xdr:row>20</xdr:row>
      <xdr:rowOff>45720</xdr:rowOff>
    </xdr:from>
    <xdr:to>
      <xdr:col>2</xdr:col>
      <xdr:colOff>413576</xdr:colOff>
      <xdr:row>21</xdr:row>
      <xdr:rowOff>198120</xdr:rowOff>
    </xdr:to>
    <xdr:cxnSp macro="">
      <xdr:nvCxnSpPr>
        <xdr:cNvPr id="22" name="ตัวเชื่อมต่อตรง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CxnSpPr/>
      </xdr:nvCxnSpPr>
      <xdr:spPr>
        <a:xfrm flipH="1">
          <a:off x="1379220" y="5715000"/>
          <a:ext cx="2096" cy="419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388620</xdr:colOff>
      <xdr:row>22</xdr:row>
      <xdr:rowOff>267970</xdr:rowOff>
    </xdr:from>
    <xdr:to>
      <xdr:col>2</xdr:col>
      <xdr:colOff>390716</xdr:colOff>
      <xdr:row>24</xdr:row>
      <xdr:rowOff>99100</xdr:rowOff>
    </xdr:to>
    <xdr:cxnSp macro="">
      <xdr:nvCxnSpPr>
        <xdr:cNvPr id="23" name="ตัวเชื่อมต่อตรง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CxnSpPr/>
      </xdr:nvCxnSpPr>
      <xdr:spPr>
        <a:xfrm flipH="1">
          <a:off x="1356360" y="6499860"/>
          <a:ext cx="2096" cy="419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93616</xdr:colOff>
      <xdr:row>14</xdr:row>
      <xdr:rowOff>81643</xdr:rowOff>
    </xdr:from>
    <xdr:to>
      <xdr:col>4</xdr:col>
      <xdr:colOff>388620</xdr:colOff>
      <xdr:row>17</xdr:row>
      <xdr:rowOff>38100</xdr:rowOff>
    </xdr:to>
    <xdr:sp macro="" textlink="">
      <xdr:nvSpPr>
        <xdr:cNvPr id="18" name="แผนผังลำดับงาน: กระบวนการ 13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/>
      </xdr:nvSpPr>
      <xdr:spPr>
        <a:xfrm>
          <a:off x="413656" y="4310743"/>
          <a:ext cx="2314304" cy="893717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  </a:t>
          </a:r>
          <a:r>
            <a:rPr lang="th-TH" sz="1200"/>
            <a:t>ประธานคณะกรรมการดำเนินงาน</a:t>
          </a:r>
        </a:p>
        <a:p>
          <a:pPr algn="l"/>
          <a:r>
            <a:rPr lang="th-T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ผู้ช่วยศาสตราจารย์ ดร.ณัฐวุฒิ ดุษฎี                 </a:t>
          </a:r>
        </a:p>
        <a:p>
          <a:pPr algn="l"/>
          <a:r>
            <a:rPr lang="th-T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</a:t>
          </a:r>
          <a:r>
            <a:rPr lang="th-T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รองอธิการบดี                           </a:t>
          </a:r>
          <a:endParaRPr lang="en-US" sz="1100"/>
        </a:p>
      </xdr:txBody>
    </xdr:sp>
    <xdr:clientData/>
  </xdr:twoCellAnchor>
  <xdr:twoCellAnchor>
    <xdr:from>
      <xdr:col>3</xdr:col>
      <xdr:colOff>186143</xdr:colOff>
      <xdr:row>7</xdr:row>
      <xdr:rowOff>237310</xdr:rowOff>
    </xdr:from>
    <xdr:to>
      <xdr:col>7</xdr:col>
      <xdr:colOff>288470</xdr:colOff>
      <xdr:row>11</xdr:row>
      <xdr:rowOff>76200</xdr:rowOff>
    </xdr:to>
    <xdr:sp macro="" textlink="">
      <xdr:nvSpPr>
        <xdr:cNvPr id="26" name="แผนผังลำดับงาน: กระบวนการ 18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/>
      </xdr:nvSpPr>
      <xdr:spPr>
        <a:xfrm>
          <a:off x="1840772" y="2365467"/>
          <a:ext cx="2845527" cy="927462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 </a:t>
          </a:r>
        </a:p>
        <a:p>
          <a:pPr algn="l"/>
          <a:r>
            <a:rPr lang="th-TH" sz="1100" baseline="0"/>
            <a:t>    </a:t>
          </a:r>
          <a:r>
            <a:rPr lang="th-TH" sz="1800" b="1" baseline="0">
              <a:latin typeface="Angsana New" panose="02020603050405020304" pitchFamily="18" charset="-34"/>
              <a:cs typeface="Angsana New" panose="02020603050405020304" pitchFamily="18" charset="-34"/>
            </a:rPr>
            <a:t>รอง</a:t>
          </a:r>
          <a:r>
            <a:rPr lang="th-TH" sz="1800" b="1">
              <a:latin typeface="Angsana New" panose="02020603050405020304" pitchFamily="18" charset="-34"/>
              <a:cs typeface="Angsana New" panose="02020603050405020304" pitchFamily="18" charset="-34"/>
            </a:rPr>
            <a:t>ศาสตราจารย์</a:t>
          </a:r>
          <a:r>
            <a:rPr lang="th-TH" sz="1800" b="1" baseline="0">
              <a:latin typeface="Angsana New" panose="02020603050405020304" pitchFamily="18" charset="-34"/>
              <a:cs typeface="Angsana New" panose="02020603050405020304" pitchFamily="18" charset="-34"/>
            </a:rPr>
            <a:t> ดร.วีรพล  ทองมา</a:t>
          </a:r>
        </a:p>
        <a:p>
          <a:pPr algn="l"/>
          <a:r>
            <a:rPr lang="th-TH" sz="1800" b="1" baseline="0">
              <a:latin typeface="Angsana New" panose="02020603050405020304" pitchFamily="18" charset="-34"/>
              <a:cs typeface="Angsana New" panose="02020603050405020304" pitchFamily="18" charset="-34"/>
            </a:rPr>
            <a:t>          อธิการบดีมหาวิทยาลัยแม่โจ้</a:t>
          </a:r>
          <a:endParaRPr lang="en-US" sz="1800" b="1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5</xdr:col>
      <xdr:colOff>632460</xdr:colOff>
      <xdr:row>14</xdr:row>
      <xdr:rowOff>99060</xdr:rowOff>
    </xdr:from>
    <xdr:to>
      <xdr:col>9</xdr:col>
      <xdr:colOff>91440</xdr:colOff>
      <xdr:row>17</xdr:row>
      <xdr:rowOff>55517</xdr:rowOff>
    </xdr:to>
    <xdr:sp macro="" textlink="">
      <xdr:nvSpPr>
        <xdr:cNvPr id="24" name="แผนผังลำดับงาน: กระบวนการ 1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/>
      </xdr:nvSpPr>
      <xdr:spPr>
        <a:xfrm>
          <a:off x="3657600" y="4328160"/>
          <a:ext cx="2484120" cy="893717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  </a:t>
          </a:r>
          <a:r>
            <a:rPr lang="th-TH" sz="1200"/>
            <a:t>ประธานคณะกรรมการผู้ตรวจประเมิน</a:t>
          </a:r>
        </a:p>
        <a:p>
          <a:pPr algn="l"/>
          <a:r>
            <a:rPr lang="th-TH" sz="1200"/>
            <a:t>       การจัดการพลังงานภายใน</a:t>
          </a:r>
        </a:p>
        <a:p>
          <a:pPr algn="l"/>
          <a:r>
            <a:rPr lang="th-T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ผู้ช่วยศาสตราจารย์ ดร.สราวุธ พลวงษ์ศรี                 </a:t>
          </a:r>
        </a:p>
        <a:p>
          <a:pPr algn="l"/>
          <a:r>
            <a:rPr lang="th-T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</a:t>
          </a:r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2</xdr:row>
      <xdr:rowOff>60960</xdr:rowOff>
    </xdr:from>
    <xdr:to>
      <xdr:col>8</xdr:col>
      <xdr:colOff>617219</xdr:colOff>
      <xdr:row>27</xdr:row>
      <xdr:rowOff>266700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685800"/>
          <a:ext cx="5699759" cy="8016240"/>
        </a:xfrm>
        <a:prstGeom prst="rect">
          <a:avLst/>
        </a:prstGeom>
      </xdr:spPr>
    </xdr:pic>
    <xdr:clientData/>
  </xdr:twoCellAnchor>
  <xdr:twoCellAnchor editAs="oneCell">
    <xdr:from>
      <xdr:col>0</xdr:col>
      <xdr:colOff>76736</xdr:colOff>
      <xdr:row>30</xdr:row>
      <xdr:rowOff>76200</xdr:rowOff>
    </xdr:from>
    <xdr:to>
      <xdr:col>8</xdr:col>
      <xdr:colOff>647700</xdr:colOff>
      <xdr:row>56</xdr:row>
      <xdr:rowOff>251460</xdr:rowOff>
    </xdr:to>
    <xdr:pic>
      <xdr:nvPicPr>
        <xdr:cNvPr id="9" name="รูปภาพ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36" y="9448800"/>
          <a:ext cx="5706844" cy="8298180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</xdr:colOff>
      <xdr:row>59</xdr:row>
      <xdr:rowOff>68580</xdr:rowOff>
    </xdr:from>
    <xdr:to>
      <xdr:col>8</xdr:col>
      <xdr:colOff>632459</xdr:colOff>
      <xdr:row>85</xdr:row>
      <xdr:rowOff>259080</xdr:rowOff>
    </xdr:to>
    <xdr:pic>
      <xdr:nvPicPr>
        <xdr:cNvPr id="10" name="รูปภาพ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18501360"/>
          <a:ext cx="5722619" cy="8313420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</xdr:colOff>
      <xdr:row>88</xdr:row>
      <xdr:rowOff>76200</xdr:rowOff>
    </xdr:from>
    <xdr:to>
      <xdr:col>8</xdr:col>
      <xdr:colOff>640079</xdr:colOff>
      <xdr:row>114</xdr:row>
      <xdr:rowOff>251460</xdr:rowOff>
    </xdr:to>
    <xdr:pic>
      <xdr:nvPicPr>
        <xdr:cNvPr id="11" name="รูปภาพ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27569160"/>
          <a:ext cx="5730239" cy="8298180"/>
        </a:xfrm>
        <a:prstGeom prst="rect">
          <a:avLst/>
        </a:prstGeom>
      </xdr:spPr>
    </xdr:pic>
    <xdr:clientData/>
  </xdr:twoCellAnchor>
  <xdr:twoCellAnchor editAs="oneCell">
    <xdr:from>
      <xdr:col>0</xdr:col>
      <xdr:colOff>91441</xdr:colOff>
      <xdr:row>117</xdr:row>
      <xdr:rowOff>53340</xdr:rowOff>
    </xdr:from>
    <xdr:to>
      <xdr:col>8</xdr:col>
      <xdr:colOff>614833</xdr:colOff>
      <xdr:row>143</xdr:row>
      <xdr:rowOff>259080</xdr:rowOff>
    </xdr:to>
    <xdr:pic>
      <xdr:nvPicPr>
        <xdr:cNvPr id="12" name="รูปภาพ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1" y="36606480"/>
          <a:ext cx="5659272" cy="8328660"/>
        </a:xfrm>
        <a:prstGeom prst="rect">
          <a:avLst/>
        </a:prstGeom>
      </xdr:spPr>
    </xdr:pic>
    <xdr:clientData/>
  </xdr:twoCellAnchor>
  <xdr:twoCellAnchor editAs="oneCell">
    <xdr:from>
      <xdr:col>0</xdr:col>
      <xdr:colOff>99060</xdr:colOff>
      <xdr:row>146</xdr:row>
      <xdr:rowOff>106680</xdr:rowOff>
    </xdr:from>
    <xdr:to>
      <xdr:col>8</xdr:col>
      <xdr:colOff>640080</xdr:colOff>
      <xdr:row>172</xdr:row>
      <xdr:rowOff>243840</xdr:rowOff>
    </xdr:to>
    <xdr:pic>
      <xdr:nvPicPr>
        <xdr:cNvPr id="13" name="รูปภาพ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" y="45720000"/>
          <a:ext cx="5676900" cy="82600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3</xdr:row>
          <xdr:rowOff>22860</xdr:rowOff>
        </xdr:from>
        <xdr:to>
          <xdr:col>1</xdr:col>
          <xdr:colOff>647700</xdr:colOff>
          <xdr:row>3</xdr:row>
          <xdr:rowOff>297180</xdr:rowOff>
        </xdr:to>
        <xdr:sp macro="" textlink="">
          <xdr:nvSpPr>
            <xdr:cNvPr id="1417217" name="Check Box 1" hidden="1">
              <a:extLst>
                <a:ext uri="{63B3BB69-23CF-44E3-9099-C40C66FF867C}">
                  <a14:compatExt spid="_x0000_s1417217"/>
                </a:ext>
                <a:ext uri="{FF2B5EF4-FFF2-40B4-BE49-F238E27FC236}">
                  <a16:creationId xmlns:a16="http://schemas.microsoft.com/office/drawing/2014/main" id="{00000000-0008-0000-0600-000001A0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373380</xdr:colOff>
          <xdr:row>3</xdr:row>
          <xdr:rowOff>45720</xdr:rowOff>
        </xdr:from>
        <xdr:to>
          <xdr:col>5</xdr:col>
          <xdr:colOff>678180</xdr:colOff>
          <xdr:row>4</xdr:row>
          <xdr:rowOff>22860</xdr:rowOff>
        </xdr:to>
        <xdr:sp macro="" textlink="">
          <xdr:nvSpPr>
            <xdr:cNvPr id="1417218" name="Check Box 2" hidden="1">
              <a:extLst>
                <a:ext uri="{63B3BB69-23CF-44E3-9099-C40C66FF867C}">
                  <a14:compatExt spid="_x0000_s1417218"/>
                </a:ext>
                <a:ext uri="{FF2B5EF4-FFF2-40B4-BE49-F238E27FC236}">
                  <a16:creationId xmlns:a16="http://schemas.microsoft.com/office/drawing/2014/main" id="{00000000-0008-0000-0600-000002A0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8</xdr:row>
          <xdr:rowOff>45720</xdr:rowOff>
        </xdr:from>
        <xdr:to>
          <xdr:col>6</xdr:col>
          <xdr:colOff>0</xdr:colOff>
          <xdr:row>9</xdr:row>
          <xdr:rowOff>22860</xdr:rowOff>
        </xdr:to>
        <xdr:sp macro="" textlink="">
          <xdr:nvSpPr>
            <xdr:cNvPr id="1417219" name="Check Box 3" hidden="1">
              <a:extLst>
                <a:ext uri="{63B3BB69-23CF-44E3-9099-C40C66FF867C}">
                  <a14:compatExt spid="_x0000_s1417219"/>
                </a:ext>
                <a:ext uri="{FF2B5EF4-FFF2-40B4-BE49-F238E27FC236}">
                  <a16:creationId xmlns:a16="http://schemas.microsoft.com/office/drawing/2014/main" id="{00000000-0008-0000-0600-000003A0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8</xdr:row>
          <xdr:rowOff>60960</xdr:rowOff>
        </xdr:from>
        <xdr:to>
          <xdr:col>1</xdr:col>
          <xdr:colOff>647700</xdr:colOff>
          <xdr:row>9</xdr:row>
          <xdr:rowOff>22860</xdr:rowOff>
        </xdr:to>
        <xdr:sp macro="" textlink="">
          <xdr:nvSpPr>
            <xdr:cNvPr id="1417220" name="Check Box 4" hidden="1">
              <a:extLst>
                <a:ext uri="{63B3BB69-23CF-44E3-9099-C40C66FF867C}">
                  <a14:compatExt spid="_x0000_s1417220"/>
                </a:ext>
                <a:ext uri="{FF2B5EF4-FFF2-40B4-BE49-F238E27FC236}">
                  <a16:creationId xmlns:a16="http://schemas.microsoft.com/office/drawing/2014/main" id="{00000000-0008-0000-0600-000004A0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365760</xdr:colOff>
          <xdr:row>12</xdr:row>
          <xdr:rowOff>274320</xdr:rowOff>
        </xdr:from>
        <xdr:to>
          <xdr:col>1</xdr:col>
          <xdr:colOff>670560</xdr:colOff>
          <xdr:row>13</xdr:row>
          <xdr:rowOff>236220</xdr:rowOff>
        </xdr:to>
        <xdr:sp macro="" textlink="">
          <xdr:nvSpPr>
            <xdr:cNvPr id="1417221" name="Check Box 5" hidden="1">
              <a:extLst>
                <a:ext uri="{63B3BB69-23CF-44E3-9099-C40C66FF867C}">
                  <a14:compatExt spid="_x0000_s1417221"/>
                </a:ext>
                <a:ext uri="{FF2B5EF4-FFF2-40B4-BE49-F238E27FC236}">
                  <a16:creationId xmlns:a16="http://schemas.microsoft.com/office/drawing/2014/main" id="{00000000-0008-0000-0600-000005A0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10</xdr:row>
          <xdr:rowOff>60960</xdr:rowOff>
        </xdr:from>
        <xdr:to>
          <xdr:col>1</xdr:col>
          <xdr:colOff>647700</xdr:colOff>
          <xdr:row>11</xdr:row>
          <xdr:rowOff>22860</xdr:rowOff>
        </xdr:to>
        <xdr:sp macro="" textlink="">
          <xdr:nvSpPr>
            <xdr:cNvPr id="1417222" name="Check Box 6" hidden="1">
              <a:extLst>
                <a:ext uri="{63B3BB69-23CF-44E3-9099-C40C66FF867C}">
                  <a14:compatExt spid="_x0000_s1417222"/>
                </a:ext>
                <a:ext uri="{FF2B5EF4-FFF2-40B4-BE49-F238E27FC236}">
                  <a16:creationId xmlns:a16="http://schemas.microsoft.com/office/drawing/2014/main" id="{00000000-0008-0000-0600-000006A0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10</xdr:row>
          <xdr:rowOff>45720</xdr:rowOff>
        </xdr:from>
        <xdr:to>
          <xdr:col>6</xdr:col>
          <xdr:colOff>0</xdr:colOff>
          <xdr:row>11</xdr:row>
          <xdr:rowOff>22860</xdr:rowOff>
        </xdr:to>
        <xdr:sp macro="" textlink="">
          <xdr:nvSpPr>
            <xdr:cNvPr id="1417223" name="Check Box 7" hidden="1">
              <a:extLst>
                <a:ext uri="{63B3BB69-23CF-44E3-9099-C40C66FF867C}">
                  <a14:compatExt spid="_x0000_s1417223"/>
                </a:ext>
                <a:ext uri="{FF2B5EF4-FFF2-40B4-BE49-F238E27FC236}">
                  <a16:creationId xmlns:a16="http://schemas.microsoft.com/office/drawing/2014/main" id="{00000000-0008-0000-0600-000007A0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</xdr:col>
      <xdr:colOff>22860</xdr:colOff>
      <xdr:row>86</xdr:row>
      <xdr:rowOff>30480</xdr:rowOff>
    </xdr:from>
    <xdr:ext cx="5417820" cy="403860"/>
    <xdr:pic>
      <xdr:nvPicPr>
        <xdr:cNvPr id="18" name="รูปภาพ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985" t="12122" r="26591" b="80740"/>
        <a:stretch/>
      </xdr:blipFill>
      <xdr:spPr>
        <a:xfrm>
          <a:off x="358140" y="13304520"/>
          <a:ext cx="5417820" cy="403860"/>
        </a:xfrm>
        <a:prstGeom prst="rect">
          <a:avLst/>
        </a:prstGeom>
      </xdr:spPr>
    </xdr:pic>
    <xdr:clientData/>
  </xdr:oneCellAnchor>
  <xdr:twoCellAnchor editAs="oneCell">
    <xdr:from>
      <xdr:col>1</xdr:col>
      <xdr:colOff>45720</xdr:colOff>
      <xdr:row>114</xdr:row>
      <xdr:rowOff>43078</xdr:rowOff>
    </xdr:from>
    <xdr:to>
      <xdr:col>8</xdr:col>
      <xdr:colOff>617220</xdr:colOff>
      <xdr:row>125</xdr:row>
      <xdr:rowOff>274320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30690718"/>
          <a:ext cx="5372100" cy="3667862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</xdr:colOff>
      <xdr:row>86</xdr:row>
      <xdr:rowOff>15240</xdr:rowOff>
    </xdr:from>
    <xdr:to>
      <xdr:col>8</xdr:col>
      <xdr:colOff>632460</xdr:colOff>
      <xdr:row>97</xdr:row>
      <xdr:rowOff>274320</xdr:rowOff>
    </xdr:to>
    <xdr:pic>
      <xdr:nvPicPr>
        <xdr:cNvPr id="10" name="รูปภาพ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080" y="26601420"/>
          <a:ext cx="5382260" cy="3695700"/>
        </a:xfrm>
        <a:prstGeom prst="rect">
          <a:avLst/>
        </a:prstGeom>
      </xdr:spPr>
    </xdr:pic>
    <xdr:clientData/>
  </xdr:twoCellAnchor>
  <xdr:twoCellAnchor editAs="oneCell">
    <xdr:from>
      <xdr:col>1</xdr:col>
      <xdr:colOff>33946</xdr:colOff>
      <xdr:row>129</xdr:row>
      <xdr:rowOff>38100</xdr:rowOff>
    </xdr:from>
    <xdr:to>
      <xdr:col>8</xdr:col>
      <xdr:colOff>609600</xdr:colOff>
      <xdr:row>139</xdr:row>
      <xdr:rowOff>281940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226" y="35372040"/>
          <a:ext cx="5376254" cy="336804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43</xdr:row>
      <xdr:rowOff>39156</xdr:rowOff>
    </xdr:from>
    <xdr:to>
      <xdr:col>8</xdr:col>
      <xdr:colOff>624840</xdr:colOff>
      <xdr:row>54</xdr:row>
      <xdr:rowOff>259080</xdr:rowOff>
    </xdr:to>
    <xdr:pic>
      <xdr:nvPicPr>
        <xdr:cNvPr id="12" name="รูปภาพ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380" y="13191276"/>
          <a:ext cx="5387340" cy="3656544"/>
        </a:xfrm>
        <a:prstGeom prst="rect">
          <a:avLst/>
        </a:prstGeom>
      </xdr:spPr>
    </xdr:pic>
    <xdr:clientData/>
  </xdr:twoCellAnchor>
  <xdr:twoCellAnchor editAs="oneCell">
    <xdr:from>
      <xdr:col>1</xdr:col>
      <xdr:colOff>34968</xdr:colOff>
      <xdr:row>58</xdr:row>
      <xdr:rowOff>30480</xdr:rowOff>
    </xdr:from>
    <xdr:to>
      <xdr:col>8</xdr:col>
      <xdr:colOff>632460</xdr:colOff>
      <xdr:row>69</xdr:row>
      <xdr:rowOff>289560</xdr:rowOff>
    </xdr:to>
    <xdr:pic>
      <xdr:nvPicPr>
        <xdr:cNvPr id="13" name="รูปภาพ 12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248" y="17868900"/>
          <a:ext cx="5398092" cy="3695700"/>
        </a:xfrm>
        <a:prstGeom prst="rect">
          <a:avLst/>
        </a:prstGeom>
      </xdr:spPr>
    </xdr:pic>
    <xdr:clientData/>
  </xdr:twoCellAnchor>
  <xdr:twoCellAnchor editAs="oneCell">
    <xdr:from>
      <xdr:col>1</xdr:col>
      <xdr:colOff>20650</xdr:colOff>
      <xdr:row>71</xdr:row>
      <xdr:rowOff>30480</xdr:rowOff>
    </xdr:from>
    <xdr:to>
      <xdr:col>8</xdr:col>
      <xdr:colOff>632460</xdr:colOff>
      <xdr:row>82</xdr:row>
      <xdr:rowOff>281940</xdr:rowOff>
    </xdr:to>
    <xdr:pic>
      <xdr:nvPicPr>
        <xdr:cNvPr id="14" name="รูปภาพ 13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930" y="21930360"/>
          <a:ext cx="5412410" cy="3688080"/>
        </a:xfrm>
        <a:prstGeom prst="rect">
          <a:avLst/>
        </a:prstGeom>
      </xdr:spPr>
    </xdr:pic>
    <xdr:clientData/>
  </xdr:twoCellAnchor>
  <xdr:twoCellAnchor editAs="oneCell">
    <xdr:from>
      <xdr:col>1</xdr:col>
      <xdr:colOff>31947</xdr:colOff>
      <xdr:row>30</xdr:row>
      <xdr:rowOff>45720</xdr:rowOff>
    </xdr:from>
    <xdr:to>
      <xdr:col>8</xdr:col>
      <xdr:colOff>624840</xdr:colOff>
      <xdr:row>41</xdr:row>
      <xdr:rowOff>297180</xdr:rowOff>
    </xdr:to>
    <xdr:pic>
      <xdr:nvPicPr>
        <xdr:cNvPr id="15" name="รูปภาพ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227" y="9136380"/>
          <a:ext cx="5393493" cy="36880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390525</xdr:colOff>
      <xdr:row>9</xdr:row>
      <xdr:rowOff>466725</xdr:rowOff>
    </xdr:from>
    <xdr:to>
      <xdr:col>5</xdr:col>
      <xdr:colOff>504825</xdr:colOff>
      <xdr:row>9</xdr:row>
      <xdr:rowOff>569913</xdr:rowOff>
    </xdr:to>
    <xdr:sp macro="" textlink="">
      <xdr:nvSpPr>
        <xdr:cNvPr id="7" name="แผนผังลำดับงาน: ตัวเชื่อมต่อ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/>
      </xdr:nvSpPr>
      <xdr:spPr bwMode="auto">
        <a:xfrm>
          <a:off x="4286250" y="3114675"/>
          <a:ext cx="114300" cy="95250"/>
        </a:xfrm>
        <a:prstGeom prst="flowChartConnector">
          <a:avLst/>
        </a:prstGeom>
        <a:ln cap="rnd" cmpd="sng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3</xdr:col>
      <xdr:colOff>381000</xdr:colOff>
      <xdr:row>7</xdr:row>
      <xdr:rowOff>466725</xdr:rowOff>
    </xdr:from>
    <xdr:to>
      <xdr:col>3</xdr:col>
      <xdr:colOff>495300</xdr:colOff>
      <xdr:row>7</xdr:row>
      <xdr:rowOff>548786</xdr:rowOff>
    </xdr:to>
    <xdr:sp macro="" textlink="">
      <xdr:nvSpPr>
        <xdr:cNvPr id="8" name="แผนผังลำดับงาน: ตัวเชื่อมต่อ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/>
      </xdr:nvSpPr>
      <xdr:spPr bwMode="auto">
        <a:xfrm>
          <a:off x="3209925" y="3638550"/>
          <a:ext cx="114300" cy="95250"/>
        </a:xfrm>
        <a:prstGeom prst="flowChartConnector">
          <a:avLst/>
        </a:prstGeom>
        <a:ln cap="rnd" cmpd="sng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2</xdr:col>
      <xdr:colOff>485775</xdr:colOff>
      <xdr:row>9</xdr:row>
      <xdr:rowOff>390525</xdr:rowOff>
    </xdr:from>
    <xdr:to>
      <xdr:col>2</xdr:col>
      <xdr:colOff>600075</xdr:colOff>
      <xdr:row>9</xdr:row>
      <xdr:rowOff>493713</xdr:rowOff>
    </xdr:to>
    <xdr:sp macro="" textlink="">
      <xdr:nvSpPr>
        <xdr:cNvPr id="9" name="แผนผังลำดับงาน: ตัวเชื่อมต่อ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/>
      </xdr:nvSpPr>
      <xdr:spPr bwMode="auto">
        <a:xfrm>
          <a:off x="2143125" y="3019425"/>
          <a:ext cx="114300" cy="95250"/>
        </a:xfrm>
        <a:prstGeom prst="flowChartConnector">
          <a:avLst/>
        </a:prstGeom>
        <a:ln cap="rnd" cmpd="sng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1</xdr:col>
      <xdr:colOff>392430</xdr:colOff>
      <xdr:row>7</xdr:row>
      <xdr:rowOff>429260</xdr:rowOff>
    </xdr:from>
    <xdr:to>
      <xdr:col>1</xdr:col>
      <xdr:colOff>506730</xdr:colOff>
      <xdr:row>7</xdr:row>
      <xdr:rowOff>526242</xdr:rowOff>
    </xdr:to>
    <xdr:sp macro="" textlink="">
      <xdr:nvSpPr>
        <xdr:cNvPr id="10" name="แผนผังลำดับงาน: ตัวเชื่อมต่อ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/>
      </xdr:nvSpPr>
      <xdr:spPr bwMode="auto">
        <a:xfrm>
          <a:off x="981075" y="3038475"/>
          <a:ext cx="114300" cy="95250"/>
        </a:xfrm>
        <a:prstGeom prst="flowChartConnector">
          <a:avLst/>
        </a:prstGeom>
        <a:ln cap="rnd" cmpd="sng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6</xdr:col>
      <xdr:colOff>485775</xdr:colOff>
      <xdr:row>9</xdr:row>
      <xdr:rowOff>432435</xdr:rowOff>
    </xdr:from>
    <xdr:to>
      <xdr:col>6</xdr:col>
      <xdr:colOff>600075</xdr:colOff>
      <xdr:row>9</xdr:row>
      <xdr:rowOff>542502</xdr:rowOff>
    </xdr:to>
    <xdr:sp macro="" textlink="">
      <xdr:nvSpPr>
        <xdr:cNvPr id="12" name="แผนผังลำดับงาน: ตัวเชื่อมต่อ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/>
      </xdr:nvSpPr>
      <xdr:spPr bwMode="auto">
        <a:xfrm>
          <a:off x="6200775" y="3381375"/>
          <a:ext cx="114300" cy="95250"/>
        </a:xfrm>
        <a:prstGeom prst="flowChartConnector">
          <a:avLst/>
        </a:prstGeom>
        <a:ln cap="rnd" cmpd="sng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4</xdr:col>
      <xdr:colOff>381000</xdr:colOff>
      <xdr:row>7</xdr:row>
      <xdr:rowOff>466725</xdr:rowOff>
    </xdr:from>
    <xdr:to>
      <xdr:col>4</xdr:col>
      <xdr:colOff>495300</xdr:colOff>
      <xdr:row>7</xdr:row>
      <xdr:rowOff>548786</xdr:rowOff>
    </xdr:to>
    <xdr:sp macro="" textlink="">
      <xdr:nvSpPr>
        <xdr:cNvPr id="2" name="แผนผังลำดับงาน: ตัวเชื่อมต่อ 7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 bwMode="auto">
        <a:xfrm>
          <a:off x="3209925" y="3638550"/>
          <a:ext cx="114300" cy="95250"/>
        </a:xfrm>
        <a:prstGeom prst="flowChartConnector">
          <a:avLst/>
        </a:prstGeom>
        <a:ln cap="rnd" cmpd="sng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1</xdr:col>
      <xdr:colOff>502920</xdr:colOff>
      <xdr:row>7</xdr:row>
      <xdr:rowOff>525780</xdr:rowOff>
    </xdr:from>
    <xdr:to>
      <xdr:col>2</xdr:col>
      <xdr:colOff>480060</xdr:colOff>
      <xdr:row>9</xdr:row>
      <xdr:rowOff>419100</xdr:rowOff>
    </xdr:to>
    <xdr:sp macro="" textlink="">
      <xdr:nvSpPr>
        <xdr:cNvPr id="6764249" name="Line 1333">
          <a:extLst>
            <a:ext uri="{FF2B5EF4-FFF2-40B4-BE49-F238E27FC236}">
              <a16:creationId xmlns:a16="http://schemas.microsoft.com/office/drawing/2014/main" id="{00000000-0008-0000-0700-0000D9366700}"/>
            </a:ext>
          </a:extLst>
        </xdr:cNvPr>
        <xdr:cNvSpPr>
          <a:spLocks noChangeShapeType="1"/>
        </xdr:cNvSpPr>
      </xdr:nvSpPr>
      <xdr:spPr bwMode="auto">
        <a:xfrm>
          <a:off x="998220" y="2255520"/>
          <a:ext cx="1089660" cy="1082040"/>
        </a:xfrm>
        <a:prstGeom prst="line">
          <a:avLst/>
        </a:prstGeom>
        <a:noFill/>
        <a:ln w="9525">
          <a:solidFill>
            <a:srgbClr val="00B05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601980</xdr:colOff>
      <xdr:row>7</xdr:row>
      <xdr:rowOff>533400</xdr:rowOff>
    </xdr:from>
    <xdr:to>
      <xdr:col>3</xdr:col>
      <xdr:colOff>373380</xdr:colOff>
      <xdr:row>9</xdr:row>
      <xdr:rowOff>441960</xdr:rowOff>
    </xdr:to>
    <xdr:sp macro="" textlink="">
      <xdr:nvSpPr>
        <xdr:cNvPr id="6764250" name="Line 1335">
          <a:extLst>
            <a:ext uri="{FF2B5EF4-FFF2-40B4-BE49-F238E27FC236}">
              <a16:creationId xmlns:a16="http://schemas.microsoft.com/office/drawing/2014/main" id="{00000000-0008-0000-0700-0000DA366700}"/>
            </a:ext>
          </a:extLst>
        </xdr:cNvPr>
        <xdr:cNvSpPr>
          <a:spLocks noChangeShapeType="1"/>
        </xdr:cNvSpPr>
      </xdr:nvSpPr>
      <xdr:spPr bwMode="auto">
        <a:xfrm flipH="1">
          <a:off x="2209800" y="2263140"/>
          <a:ext cx="830580" cy="1097280"/>
        </a:xfrm>
        <a:prstGeom prst="line">
          <a:avLst/>
        </a:prstGeom>
        <a:noFill/>
        <a:ln w="9525">
          <a:solidFill>
            <a:srgbClr val="00B05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510540</xdr:colOff>
      <xdr:row>7</xdr:row>
      <xdr:rowOff>518160</xdr:rowOff>
    </xdr:from>
    <xdr:to>
      <xdr:col>4</xdr:col>
      <xdr:colOff>388620</xdr:colOff>
      <xdr:row>7</xdr:row>
      <xdr:rowOff>518160</xdr:rowOff>
    </xdr:to>
    <xdr:sp macro="" textlink="">
      <xdr:nvSpPr>
        <xdr:cNvPr id="6764251" name="Line 1336">
          <a:extLst>
            <a:ext uri="{FF2B5EF4-FFF2-40B4-BE49-F238E27FC236}">
              <a16:creationId xmlns:a16="http://schemas.microsoft.com/office/drawing/2014/main" id="{00000000-0008-0000-0700-0000DB366700}"/>
            </a:ext>
          </a:extLst>
        </xdr:cNvPr>
        <xdr:cNvSpPr>
          <a:spLocks noChangeShapeType="1"/>
        </xdr:cNvSpPr>
      </xdr:nvSpPr>
      <xdr:spPr bwMode="auto">
        <a:xfrm>
          <a:off x="3177540" y="2247900"/>
          <a:ext cx="845820" cy="0"/>
        </a:xfrm>
        <a:prstGeom prst="line">
          <a:avLst/>
        </a:prstGeom>
        <a:noFill/>
        <a:ln w="9525">
          <a:solidFill>
            <a:srgbClr val="00B05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495300</xdr:colOff>
      <xdr:row>7</xdr:row>
      <xdr:rowOff>533400</xdr:rowOff>
    </xdr:from>
    <xdr:to>
      <xdr:col>5</xdr:col>
      <xdr:colOff>403860</xdr:colOff>
      <xdr:row>9</xdr:row>
      <xdr:rowOff>472440</xdr:rowOff>
    </xdr:to>
    <xdr:sp macro="" textlink="">
      <xdr:nvSpPr>
        <xdr:cNvPr id="6764252" name="Line 1337">
          <a:extLst>
            <a:ext uri="{FF2B5EF4-FFF2-40B4-BE49-F238E27FC236}">
              <a16:creationId xmlns:a16="http://schemas.microsoft.com/office/drawing/2014/main" id="{00000000-0008-0000-0700-0000DC366700}"/>
            </a:ext>
          </a:extLst>
        </xdr:cNvPr>
        <xdr:cNvSpPr>
          <a:spLocks noChangeShapeType="1"/>
        </xdr:cNvSpPr>
      </xdr:nvSpPr>
      <xdr:spPr bwMode="auto">
        <a:xfrm>
          <a:off x="4130040" y="2263140"/>
          <a:ext cx="914400" cy="1127760"/>
        </a:xfrm>
        <a:prstGeom prst="line">
          <a:avLst/>
        </a:prstGeom>
        <a:noFill/>
        <a:ln w="9525">
          <a:solidFill>
            <a:srgbClr val="00B05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495300</xdr:colOff>
      <xdr:row>9</xdr:row>
      <xdr:rowOff>502920</xdr:rowOff>
    </xdr:from>
    <xdr:to>
      <xdr:col>6</xdr:col>
      <xdr:colOff>571500</xdr:colOff>
      <xdr:row>9</xdr:row>
      <xdr:rowOff>548640</xdr:rowOff>
    </xdr:to>
    <xdr:sp macro="" textlink="">
      <xdr:nvSpPr>
        <xdr:cNvPr id="6764253" name="Line 1338">
          <a:extLst>
            <a:ext uri="{FF2B5EF4-FFF2-40B4-BE49-F238E27FC236}">
              <a16:creationId xmlns:a16="http://schemas.microsoft.com/office/drawing/2014/main" id="{00000000-0008-0000-0700-0000DD366700}"/>
            </a:ext>
          </a:extLst>
        </xdr:cNvPr>
        <xdr:cNvSpPr>
          <a:spLocks noChangeShapeType="1"/>
        </xdr:cNvSpPr>
      </xdr:nvSpPr>
      <xdr:spPr bwMode="auto">
        <a:xfrm flipV="1">
          <a:off x="5135880" y="3421380"/>
          <a:ext cx="1143000" cy="45720"/>
        </a:xfrm>
        <a:prstGeom prst="line">
          <a:avLst/>
        </a:prstGeom>
        <a:noFill/>
        <a:ln w="9525">
          <a:solidFill>
            <a:srgbClr val="00B05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424180</xdr:colOff>
      <xdr:row>7</xdr:row>
      <xdr:rowOff>228600</xdr:rowOff>
    </xdr:from>
    <xdr:to>
      <xdr:col>5</xdr:col>
      <xdr:colOff>501650</xdr:colOff>
      <xdr:row>7</xdr:row>
      <xdr:rowOff>234950</xdr:rowOff>
    </xdr:to>
    <xdr:sp macro="" textlink="">
      <xdr:nvSpPr>
        <xdr:cNvPr id="13" name="Line 1338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>
          <a:spLocks noChangeShapeType="1"/>
        </xdr:cNvSpPr>
      </xdr:nvSpPr>
      <xdr:spPr bwMode="auto">
        <a:xfrm>
          <a:off x="919480" y="2406650"/>
          <a:ext cx="4217670" cy="6350"/>
        </a:xfrm>
        <a:prstGeom prst="line">
          <a:avLst/>
        </a:prstGeom>
        <a:noFill/>
        <a:ln w="952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358775</xdr:colOff>
      <xdr:row>7</xdr:row>
      <xdr:rowOff>149225</xdr:rowOff>
    </xdr:from>
    <xdr:to>
      <xdr:col>1</xdr:col>
      <xdr:colOff>473075</xdr:colOff>
      <xdr:row>7</xdr:row>
      <xdr:rowOff>259292</xdr:rowOff>
    </xdr:to>
    <xdr:sp macro="" textlink="">
      <xdr:nvSpPr>
        <xdr:cNvPr id="14" name="แผนผังลำดับงาน: ตัวเชื่อมต่อ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/>
      </xdr:nvSpPr>
      <xdr:spPr bwMode="auto">
        <a:xfrm>
          <a:off x="854075" y="2327275"/>
          <a:ext cx="114300" cy="110067"/>
        </a:xfrm>
        <a:prstGeom prst="flowChartConnector">
          <a:avLst/>
        </a:prstGeom>
        <a:ln cap="rnd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2</xdr:col>
      <xdr:colOff>428625</xdr:colOff>
      <xdr:row>7</xdr:row>
      <xdr:rowOff>161925</xdr:rowOff>
    </xdr:from>
    <xdr:to>
      <xdr:col>2</xdr:col>
      <xdr:colOff>542925</xdr:colOff>
      <xdr:row>7</xdr:row>
      <xdr:rowOff>271992</xdr:rowOff>
    </xdr:to>
    <xdr:sp macro="" textlink="">
      <xdr:nvSpPr>
        <xdr:cNvPr id="15" name="แผนผังลำดับงาน: ตัวเชื่อมต่อ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/>
      </xdr:nvSpPr>
      <xdr:spPr bwMode="auto">
        <a:xfrm>
          <a:off x="2035175" y="2339975"/>
          <a:ext cx="114300" cy="110067"/>
        </a:xfrm>
        <a:prstGeom prst="flowChartConnector">
          <a:avLst/>
        </a:prstGeom>
        <a:ln cap="rnd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3</xdr:col>
      <xdr:colOff>377825</xdr:colOff>
      <xdr:row>7</xdr:row>
      <xdr:rowOff>161925</xdr:rowOff>
    </xdr:from>
    <xdr:to>
      <xdr:col>3</xdr:col>
      <xdr:colOff>492125</xdr:colOff>
      <xdr:row>7</xdr:row>
      <xdr:rowOff>271992</xdr:rowOff>
    </xdr:to>
    <xdr:sp macro="" textlink="">
      <xdr:nvSpPr>
        <xdr:cNvPr id="16" name="แผนผังลำดับงาน: ตัวเชื่อมต่อ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/>
      </xdr:nvSpPr>
      <xdr:spPr bwMode="auto">
        <a:xfrm>
          <a:off x="3044825" y="2339975"/>
          <a:ext cx="114300" cy="110067"/>
        </a:xfrm>
        <a:prstGeom prst="flowChartConnector">
          <a:avLst/>
        </a:prstGeom>
        <a:ln cap="rnd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4</xdr:col>
      <xdr:colOff>377825</xdr:colOff>
      <xdr:row>7</xdr:row>
      <xdr:rowOff>161925</xdr:rowOff>
    </xdr:from>
    <xdr:to>
      <xdr:col>4</xdr:col>
      <xdr:colOff>492125</xdr:colOff>
      <xdr:row>7</xdr:row>
      <xdr:rowOff>271992</xdr:rowOff>
    </xdr:to>
    <xdr:sp macro="" textlink="">
      <xdr:nvSpPr>
        <xdr:cNvPr id="17" name="แผนผังลำดับงาน: ตัวเชื่อมต่อ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/>
      </xdr:nvSpPr>
      <xdr:spPr bwMode="auto">
        <a:xfrm>
          <a:off x="4010025" y="2339975"/>
          <a:ext cx="114300" cy="110067"/>
        </a:xfrm>
        <a:prstGeom prst="flowChartConnector">
          <a:avLst/>
        </a:prstGeom>
        <a:ln cap="rnd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5</xdr:col>
      <xdr:colOff>428625</xdr:colOff>
      <xdr:row>7</xdr:row>
      <xdr:rowOff>161925</xdr:rowOff>
    </xdr:from>
    <xdr:to>
      <xdr:col>5</xdr:col>
      <xdr:colOff>542925</xdr:colOff>
      <xdr:row>7</xdr:row>
      <xdr:rowOff>271992</xdr:rowOff>
    </xdr:to>
    <xdr:sp macro="" textlink="">
      <xdr:nvSpPr>
        <xdr:cNvPr id="18" name="แผนผังลำดับงาน: ตัวเชื่อมต่อ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/>
      </xdr:nvSpPr>
      <xdr:spPr bwMode="auto">
        <a:xfrm>
          <a:off x="5064125" y="2339975"/>
          <a:ext cx="114300" cy="110067"/>
        </a:xfrm>
        <a:prstGeom prst="flowChartConnector">
          <a:avLst/>
        </a:prstGeom>
        <a:ln cap="rnd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6</xdr:col>
      <xdr:colOff>460375</xdr:colOff>
      <xdr:row>9</xdr:row>
      <xdr:rowOff>155575</xdr:rowOff>
    </xdr:from>
    <xdr:to>
      <xdr:col>6</xdr:col>
      <xdr:colOff>574675</xdr:colOff>
      <xdr:row>9</xdr:row>
      <xdr:rowOff>265642</xdr:rowOff>
    </xdr:to>
    <xdr:sp macro="" textlink="">
      <xdr:nvSpPr>
        <xdr:cNvPr id="19" name="แผนผังลำดับงาน: ตัวเชื่อมต่อ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/>
      </xdr:nvSpPr>
      <xdr:spPr bwMode="auto">
        <a:xfrm>
          <a:off x="6162675" y="3521075"/>
          <a:ext cx="114300" cy="110067"/>
        </a:xfrm>
        <a:prstGeom prst="flowChartConnector">
          <a:avLst/>
        </a:prstGeom>
        <a:ln cap="rnd" cmpd="sng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th-TH"/>
        </a:p>
      </xdr:txBody>
    </xdr:sp>
    <xdr:clientData/>
  </xdr:twoCellAnchor>
  <xdr:twoCellAnchor>
    <xdr:from>
      <xdr:col>5</xdr:col>
      <xdr:colOff>527050</xdr:colOff>
      <xdr:row>7</xdr:row>
      <xdr:rowOff>254000</xdr:rowOff>
    </xdr:from>
    <xdr:to>
      <xdr:col>6</xdr:col>
      <xdr:colOff>514350</xdr:colOff>
      <xdr:row>9</xdr:row>
      <xdr:rowOff>228600</xdr:rowOff>
    </xdr:to>
    <xdr:sp macro="" textlink="">
      <xdr:nvSpPr>
        <xdr:cNvPr id="20" name="Line 1338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>
          <a:spLocks noChangeShapeType="1"/>
        </xdr:cNvSpPr>
      </xdr:nvSpPr>
      <xdr:spPr bwMode="auto">
        <a:xfrm>
          <a:off x="5162550" y="2432050"/>
          <a:ext cx="1054100" cy="1162050"/>
        </a:xfrm>
        <a:prstGeom prst="line">
          <a:avLst/>
        </a:prstGeom>
        <a:noFill/>
        <a:ln w="9525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20505</xdr:colOff>
      <xdr:row>6</xdr:row>
      <xdr:rowOff>22860</xdr:rowOff>
    </xdr:from>
    <xdr:to>
      <xdr:col>9</xdr:col>
      <xdr:colOff>655320</xdr:colOff>
      <xdr:row>27</xdr:row>
      <xdr:rowOff>289560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105" y="1821180"/>
          <a:ext cx="5793555" cy="6675120"/>
        </a:xfrm>
        <a:prstGeom prst="rect">
          <a:avLst/>
        </a:prstGeom>
      </xdr:spPr>
    </xdr:pic>
    <xdr:clientData/>
  </xdr:twoCellAnchor>
  <xdr:twoCellAnchor editAs="oneCell">
    <xdr:from>
      <xdr:col>1</xdr:col>
      <xdr:colOff>32064</xdr:colOff>
      <xdr:row>29</xdr:row>
      <xdr:rowOff>45720</xdr:rowOff>
    </xdr:from>
    <xdr:to>
      <xdr:col>9</xdr:col>
      <xdr:colOff>640079</xdr:colOff>
      <xdr:row>56</xdr:row>
      <xdr:rowOff>281940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664" y="8862060"/>
          <a:ext cx="5766755" cy="847344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4</xdr:row>
          <xdr:rowOff>22860</xdr:rowOff>
        </xdr:from>
        <xdr:to>
          <xdr:col>2</xdr:col>
          <xdr:colOff>0</xdr:colOff>
          <xdr:row>5</xdr:row>
          <xdr:rowOff>30480</xdr:rowOff>
        </xdr:to>
        <xdr:sp macro="" textlink="">
          <xdr:nvSpPr>
            <xdr:cNvPr id="1291443" name="Check Box 179" hidden="1">
              <a:extLst>
                <a:ext uri="{63B3BB69-23CF-44E3-9099-C40C66FF867C}">
                  <a14:compatExt spid="_x0000_s1291443"/>
                </a:ext>
                <a:ext uri="{FF2B5EF4-FFF2-40B4-BE49-F238E27FC236}">
                  <a16:creationId xmlns:a16="http://schemas.microsoft.com/office/drawing/2014/main" id="{00000000-0008-0000-0900-0000B3B4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373380</xdr:colOff>
          <xdr:row>4</xdr:row>
          <xdr:rowOff>45720</xdr:rowOff>
        </xdr:from>
        <xdr:to>
          <xdr:col>5</xdr:col>
          <xdr:colOff>678180</xdr:colOff>
          <xdr:row>5</xdr:row>
          <xdr:rowOff>68580</xdr:rowOff>
        </xdr:to>
        <xdr:sp macro="" textlink="">
          <xdr:nvSpPr>
            <xdr:cNvPr id="1291444" name="Check Box 180" hidden="1">
              <a:extLst>
                <a:ext uri="{63B3BB69-23CF-44E3-9099-C40C66FF867C}">
                  <a14:compatExt spid="_x0000_s1291444"/>
                </a:ext>
                <a:ext uri="{FF2B5EF4-FFF2-40B4-BE49-F238E27FC236}">
                  <a16:creationId xmlns:a16="http://schemas.microsoft.com/office/drawing/2014/main" id="{00000000-0008-0000-0900-0000B4B4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9</xdr:row>
          <xdr:rowOff>45720</xdr:rowOff>
        </xdr:from>
        <xdr:to>
          <xdr:col>6</xdr:col>
          <xdr:colOff>0</xdr:colOff>
          <xdr:row>10</xdr:row>
          <xdr:rowOff>68580</xdr:rowOff>
        </xdr:to>
        <xdr:sp macro="" textlink="">
          <xdr:nvSpPr>
            <xdr:cNvPr id="1291445" name="Check Box 181" hidden="1">
              <a:extLst>
                <a:ext uri="{63B3BB69-23CF-44E3-9099-C40C66FF867C}">
                  <a14:compatExt spid="_x0000_s1291445"/>
                </a:ext>
                <a:ext uri="{FF2B5EF4-FFF2-40B4-BE49-F238E27FC236}">
                  <a16:creationId xmlns:a16="http://schemas.microsoft.com/office/drawing/2014/main" id="{00000000-0008-0000-0900-0000B5B4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9</xdr:row>
          <xdr:rowOff>60960</xdr:rowOff>
        </xdr:from>
        <xdr:to>
          <xdr:col>2</xdr:col>
          <xdr:colOff>0</xdr:colOff>
          <xdr:row>10</xdr:row>
          <xdr:rowOff>68580</xdr:rowOff>
        </xdr:to>
        <xdr:sp macro="" textlink="">
          <xdr:nvSpPr>
            <xdr:cNvPr id="1291446" name="Check Box 182" hidden="1">
              <a:extLst>
                <a:ext uri="{63B3BB69-23CF-44E3-9099-C40C66FF867C}">
                  <a14:compatExt spid="_x0000_s1291446"/>
                </a:ext>
                <a:ext uri="{FF2B5EF4-FFF2-40B4-BE49-F238E27FC236}">
                  <a16:creationId xmlns:a16="http://schemas.microsoft.com/office/drawing/2014/main" id="{00000000-0008-0000-0900-0000B6B4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11</xdr:row>
          <xdr:rowOff>60960</xdr:rowOff>
        </xdr:from>
        <xdr:to>
          <xdr:col>2</xdr:col>
          <xdr:colOff>0</xdr:colOff>
          <xdr:row>12</xdr:row>
          <xdr:rowOff>68580</xdr:rowOff>
        </xdr:to>
        <xdr:sp macro="" textlink="">
          <xdr:nvSpPr>
            <xdr:cNvPr id="1291448" name="Check Box 184" hidden="1">
              <a:extLst>
                <a:ext uri="{63B3BB69-23CF-44E3-9099-C40C66FF867C}">
                  <a14:compatExt spid="_x0000_s1291448"/>
                </a:ext>
                <a:ext uri="{FF2B5EF4-FFF2-40B4-BE49-F238E27FC236}">
                  <a16:creationId xmlns:a16="http://schemas.microsoft.com/office/drawing/2014/main" id="{00000000-0008-0000-0900-0000B8B4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11</xdr:row>
          <xdr:rowOff>45720</xdr:rowOff>
        </xdr:from>
        <xdr:to>
          <xdr:col>6</xdr:col>
          <xdr:colOff>0</xdr:colOff>
          <xdr:row>12</xdr:row>
          <xdr:rowOff>68580</xdr:rowOff>
        </xdr:to>
        <xdr:sp macro="" textlink="">
          <xdr:nvSpPr>
            <xdr:cNvPr id="1291449" name="Check Box 185" hidden="1">
              <a:extLst>
                <a:ext uri="{63B3BB69-23CF-44E3-9099-C40C66FF867C}">
                  <a14:compatExt spid="_x0000_s1291449"/>
                </a:ext>
                <a:ext uri="{FF2B5EF4-FFF2-40B4-BE49-F238E27FC236}">
                  <a16:creationId xmlns:a16="http://schemas.microsoft.com/office/drawing/2014/main" id="{00000000-0008-0000-0900-0000B9B4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365760</xdr:colOff>
          <xdr:row>14</xdr:row>
          <xdr:rowOff>0</xdr:rowOff>
        </xdr:from>
        <xdr:to>
          <xdr:col>2</xdr:col>
          <xdr:colOff>22860</xdr:colOff>
          <xdr:row>15</xdr:row>
          <xdr:rowOff>7620</xdr:rowOff>
        </xdr:to>
        <xdr:sp macro="" textlink="">
          <xdr:nvSpPr>
            <xdr:cNvPr id="1291468" name="Check Box 204" hidden="1">
              <a:extLst>
                <a:ext uri="{63B3BB69-23CF-44E3-9099-C40C66FF867C}">
                  <a14:compatExt spid="_x0000_s1291468"/>
                </a:ext>
                <a:ext uri="{FF2B5EF4-FFF2-40B4-BE49-F238E27FC236}">
                  <a16:creationId xmlns:a16="http://schemas.microsoft.com/office/drawing/2014/main" id="{00000000-0008-0000-0900-0000CCB413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30480</xdr:colOff>
      <xdr:row>48</xdr:row>
      <xdr:rowOff>33814</xdr:rowOff>
    </xdr:from>
    <xdr:to>
      <xdr:col>8</xdr:col>
      <xdr:colOff>525780</xdr:colOff>
      <xdr:row>60</xdr:row>
      <xdr:rowOff>312420</xdr:rowOff>
    </xdr:to>
    <xdr:pic>
      <xdr:nvPicPr>
        <xdr:cNvPr id="7" name="รูปภาพ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" y="15083314"/>
          <a:ext cx="5257800" cy="4119086"/>
        </a:xfrm>
        <a:prstGeom prst="rect">
          <a:avLst/>
        </a:prstGeom>
      </xdr:spPr>
    </xdr:pic>
    <xdr:clientData/>
  </xdr:twoCellAnchor>
  <xdr:twoCellAnchor editAs="oneCell">
    <xdr:from>
      <xdr:col>1</xdr:col>
      <xdr:colOff>24132</xdr:colOff>
      <xdr:row>64</xdr:row>
      <xdr:rowOff>45720</xdr:rowOff>
    </xdr:from>
    <xdr:to>
      <xdr:col>8</xdr:col>
      <xdr:colOff>518160</xdr:colOff>
      <xdr:row>76</xdr:row>
      <xdr:rowOff>259080</xdr:rowOff>
    </xdr:to>
    <xdr:pic>
      <xdr:nvPicPr>
        <xdr:cNvPr id="8" name="รูปภาพ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9932" y="20193000"/>
          <a:ext cx="5256528" cy="3962400"/>
        </a:xfrm>
        <a:prstGeom prst="rect">
          <a:avLst/>
        </a:prstGeom>
      </xdr:spPr>
    </xdr:pic>
    <xdr:clientData/>
  </xdr:twoCellAnchor>
  <xdr:twoCellAnchor editAs="oneCell">
    <xdr:from>
      <xdr:col>1</xdr:col>
      <xdr:colOff>43758</xdr:colOff>
      <xdr:row>18</xdr:row>
      <xdr:rowOff>30480</xdr:rowOff>
    </xdr:from>
    <xdr:to>
      <xdr:col>8</xdr:col>
      <xdr:colOff>510540</xdr:colOff>
      <xdr:row>30</xdr:row>
      <xdr:rowOff>281940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9558" y="5608320"/>
          <a:ext cx="5229282" cy="4000500"/>
        </a:xfrm>
        <a:prstGeom prst="rect">
          <a:avLst/>
        </a:prstGeom>
      </xdr:spPr>
    </xdr:pic>
    <xdr:clientData/>
  </xdr:twoCellAnchor>
  <xdr:twoCellAnchor editAs="oneCell">
    <xdr:from>
      <xdr:col>1</xdr:col>
      <xdr:colOff>45628</xdr:colOff>
      <xdr:row>33</xdr:row>
      <xdr:rowOff>45720</xdr:rowOff>
    </xdr:from>
    <xdr:to>
      <xdr:col>8</xdr:col>
      <xdr:colOff>518160</xdr:colOff>
      <xdr:row>45</xdr:row>
      <xdr:rowOff>289560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428" y="10309860"/>
          <a:ext cx="5235032" cy="4084320"/>
        </a:xfrm>
        <a:prstGeom prst="rect">
          <a:avLst/>
        </a:prstGeom>
      </xdr:spPr>
    </xdr:pic>
    <xdr:clientData/>
  </xdr:twoCellAnchor>
  <xdr:twoCellAnchor editAs="oneCell">
    <xdr:from>
      <xdr:col>1</xdr:col>
      <xdr:colOff>33712</xdr:colOff>
      <xdr:row>95</xdr:row>
      <xdr:rowOff>45720</xdr:rowOff>
    </xdr:from>
    <xdr:to>
      <xdr:col>8</xdr:col>
      <xdr:colOff>518160</xdr:colOff>
      <xdr:row>107</xdr:row>
      <xdr:rowOff>281940</xdr:rowOff>
    </xdr:to>
    <xdr:pic>
      <xdr:nvPicPr>
        <xdr:cNvPr id="9" name="รูปภาพ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9512" y="24879300"/>
          <a:ext cx="5246948" cy="398526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121920</xdr:colOff>
          <xdr:row>18</xdr:row>
          <xdr:rowOff>7620</xdr:rowOff>
        </xdr:from>
        <xdr:to>
          <xdr:col>4</xdr:col>
          <xdr:colOff>426720</xdr:colOff>
          <xdr:row>19</xdr:row>
          <xdr:rowOff>83820</xdr:rowOff>
        </xdr:to>
        <xdr:sp macro="" textlink="">
          <xdr:nvSpPr>
            <xdr:cNvPr id="6400001" name="Check Box 1" hidden="1">
              <a:extLst>
                <a:ext uri="{63B3BB69-23CF-44E3-9099-C40C66FF867C}">
                  <a14:compatExt spid="_x0000_s6400001"/>
                </a:ext>
                <a:ext uri="{FF2B5EF4-FFF2-40B4-BE49-F238E27FC236}">
                  <a16:creationId xmlns:a16="http://schemas.microsoft.com/office/drawing/2014/main" id="{00000000-0008-0000-0D00-000001A8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121920</xdr:colOff>
          <xdr:row>19</xdr:row>
          <xdr:rowOff>7620</xdr:rowOff>
        </xdr:from>
        <xdr:to>
          <xdr:col>4</xdr:col>
          <xdr:colOff>426720</xdr:colOff>
          <xdr:row>20</xdr:row>
          <xdr:rowOff>68580</xdr:rowOff>
        </xdr:to>
        <xdr:sp macro="" textlink="">
          <xdr:nvSpPr>
            <xdr:cNvPr id="6400002" name="Check Box 2" hidden="1">
              <a:extLst>
                <a:ext uri="{63B3BB69-23CF-44E3-9099-C40C66FF867C}">
                  <a14:compatExt spid="_x0000_s6400002"/>
                </a:ext>
                <a:ext uri="{FF2B5EF4-FFF2-40B4-BE49-F238E27FC236}">
                  <a16:creationId xmlns:a16="http://schemas.microsoft.com/office/drawing/2014/main" id="{00000000-0008-0000-0D00-000002A8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121920</xdr:colOff>
          <xdr:row>20</xdr:row>
          <xdr:rowOff>7620</xdr:rowOff>
        </xdr:from>
        <xdr:to>
          <xdr:col>4</xdr:col>
          <xdr:colOff>426720</xdr:colOff>
          <xdr:row>21</xdr:row>
          <xdr:rowOff>68580</xdr:rowOff>
        </xdr:to>
        <xdr:sp macro="" textlink="">
          <xdr:nvSpPr>
            <xdr:cNvPr id="6400003" name="Check Box 3" hidden="1">
              <a:extLst>
                <a:ext uri="{63B3BB69-23CF-44E3-9099-C40C66FF867C}">
                  <a14:compatExt spid="_x0000_s6400003"/>
                </a:ext>
                <a:ext uri="{FF2B5EF4-FFF2-40B4-BE49-F238E27FC236}">
                  <a16:creationId xmlns:a16="http://schemas.microsoft.com/office/drawing/2014/main" id="{00000000-0008-0000-0D00-000003A8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18</xdr:row>
          <xdr:rowOff>7620</xdr:rowOff>
        </xdr:from>
        <xdr:to>
          <xdr:col>4</xdr:col>
          <xdr:colOff>419100</xdr:colOff>
          <xdr:row>19</xdr:row>
          <xdr:rowOff>83820</xdr:rowOff>
        </xdr:to>
        <xdr:sp macro="" textlink="">
          <xdr:nvSpPr>
            <xdr:cNvPr id="6400004" name="Check Box 4" hidden="1">
              <a:extLst>
                <a:ext uri="{63B3BB69-23CF-44E3-9099-C40C66FF867C}">
                  <a14:compatExt spid="_x0000_s6400004"/>
                </a:ext>
                <a:ext uri="{FF2B5EF4-FFF2-40B4-BE49-F238E27FC236}">
                  <a16:creationId xmlns:a16="http://schemas.microsoft.com/office/drawing/2014/main" id="{00000000-0008-0000-0D00-000004A8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19</xdr:row>
          <xdr:rowOff>7620</xdr:rowOff>
        </xdr:from>
        <xdr:to>
          <xdr:col>4</xdr:col>
          <xdr:colOff>419100</xdr:colOff>
          <xdr:row>20</xdr:row>
          <xdr:rowOff>68580</xdr:rowOff>
        </xdr:to>
        <xdr:sp macro="" textlink="">
          <xdr:nvSpPr>
            <xdr:cNvPr id="6400005" name="Check Box 5" hidden="1">
              <a:extLst>
                <a:ext uri="{63B3BB69-23CF-44E3-9099-C40C66FF867C}">
                  <a14:compatExt spid="_x0000_s6400005"/>
                </a:ext>
                <a:ext uri="{FF2B5EF4-FFF2-40B4-BE49-F238E27FC236}">
                  <a16:creationId xmlns:a16="http://schemas.microsoft.com/office/drawing/2014/main" id="{00000000-0008-0000-0D00-000005A8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20</xdr:row>
          <xdr:rowOff>7620</xdr:rowOff>
        </xdr:from>
        <xdr:to>
          <xdr:col>4</xdr:col>
          <xdr:colOff>419100</xdr:colOff>
          <xdr:row>21</xdr:row>
          <xdr:rowOff>68580</xdr:rowOff>
        </xdr:to>
        <xdr:sp macro="" textlink="">
          <xdr:nvSpPr>
            <xdr:cNvPr id="6400006" name="Check Box 6" hidden="1">
              <a:extLst>
                <a:ext uri="{63B3BB69-23CF-44E3-9099-C40C66FF867C}">
                  <a14:compatExt spid="_x0000_s6400006"/>
                </a:ext>
                <a:ext uri="{FF2B5EF4-FFF2-40B4-BE49-F238E27FC236}">
                  <a16:creationId xmlns:a16="http://schemas.microsoft.com/office/drawing/2014/main" id="{00000000-0008-0000-0D00-000006A8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609600</xdr:colOff>
      <xdr:row>25</xdr:row>
      <xdr:rowOff>180975</xdr:rowOff>
    </xdr:from>
    <xdr:to>
      <xdr:col>6</xdr:col>
      <xdr:colOff>0</xdr:colOff>
      <xdr:row>25</xdr:row>
      <xdr:rowOff>182563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CxnSpPr/>
      </xdr:nvCxnSpPr>
      <xdr:spPr>
        <a:xfrm>
          <a:off x="1814804" y="6572444"/>
          <a:ext cx="2562808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612775</xdr:colOff>
      <xdr:row>27</xdr:row>
      <xdr:rowOff>236855</xdr:rowOff>
    </xdr:from>
    <xdr:to>
      <xdr:col>4</xdr:col>
      <xdr:colOff>612775</xdr:colOff>
      <xdr:row>27</xdr:row>
      <xdr:rowOff>236855</xdr:rowOff>
    </xdr:to>
    <xdr:cxnSp macro="">
      <xdr:nvCxnSpPr>
        <xdr:cNvPr id="14" name="Straight Connector 12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CxnSpPr/>
      </xdr:nvCxnSpPr>
      <xdr:spPr>
        <a:xfrm>
          <a:off x="1817979" y="7553610"/>
          <a:ext cx="1461796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556260</xdr:colOff>
      <xdr:row>28</xdr:row>
      <xdr:rowOff>30480</xdr:rowOff>
    </xdr:from>
    <xdr:to>
      <xdr:col>4</xdr:col>
      <xdr:colOff>548640</xdr:colOff>
      <xdr:row>29</xdr:row>
      <xdr:rowOff>3110</xdr:rowOff>
    </xdr:to>
    <xdr:grpSp>
      <xdr:nvGrpSpPr>
        <xdr:cNvPr id="15" name="Group 21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GrpSpPr>
          <a:grpSpLocks/>
        </xdr:cNvGrpSpPr>
      </xdr:nvGrpSpPr>
      <xdr:grpSpPr bwMode="auto">
        <a:xfrm>
          <a:off x="1760220" y="7223760"/>
          <a:ext cx="1455420" cy="285050"/>
          <a:chOff x="1600200" y="6963281"/>
          <a:chExt cx="1933575" cy="551944"/>
        </a:xfrm>
      </xdr:grpSpPr>
      <xdr:sp macro="" textlink="">
        <xdr:nvSpPr>
          <xdr:cNvPr id="16" name="Freeform 9">
            <a:extLst>
              <a:ext uri="{FF2B5EF4-FFF2-40B4-BE49-F238E27FC236}">
                <a16:creationId xmlns:a16="http://schemas.microsoft.com/office/drawing/2014/main" id="{00000000-0008-0000-0E00-000010000000}"/>
              </a:ext>
            </a:extLst>
          </xdr:cNvPr>
          <xdr:cNvSpPr/>
        </xdr:nvSpPr>
        <xdr:spPr>
          <a:xfrm>
            <a:off x="1600200" y="6963281"/>
            <a:ext cx="253086" cy="551944"/>
          </a:xfrm>
          <a:custGeom>
            <a:avLst/>
            <a:gdLst>
              <a:gd name="connsiteX0" fmla="*/ 0 w 247650"/>
              <a:gd name="connsiteY0" fmla="*/ 304294 h 551944"/>
              <a:gd name="connsiteX1" fmla="*/ 66675 w 247650"/>
              <a:gd name="connsiteY1" fmla="*/ 189994 h 551944"/>
              <a:gd name="connsiteX2" fmla="*/ 66675 w 247650"/>
              <a:gd name="connsiteY2" fmla="*/ 189994 h 551944"/>
              <a:gd name="connsiteX3" fmla="*/ 152400 w 247650"/>
              <a:gd name="connsiteY3" fmla="*/ 551944 h 551944"/>
              <a:gd name="connsiteX4" fmla="*/ 152400 w 247650"/>
              <a:gd name="connsiteY4" fmla="*/ 551944 h 551944"/>
              <a:gd name="connsiteX5" fmla="*/ 219075 w 247650"/>
              <a:gd name="connsiteY5" fmla="*/ 47119 h 551944"/>
              <a:gd name="connsiteX6" fmla="*/ 247650 w 247650"/>
              <a:gd name="connsiteY6" fmla="*/ 18544 h 551944"/>
              <a:gd name="connsiteX7" fmla="*/ 219075 w 247650"/>
              <a:gd name="connsiteY7" fmla="*/ 18544 h 551944"/>
              <a:gd name="connsiteX8" fmla="*/ 228600 w 247650"/>
              <a:gd name="connsiteY8" fmla="*/ 28069 h 55194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247650" h="551944">
                <a:moveTo>
                  <a:pt x="0" y="304294"/>
                </a:moveTo>
                <a:lnTo>
                  <a:pt x="66675" y="189994"/>
                </a:lnTo>
                <a:lnTo>
                  <a:pt x="66675" y="189994"/>
                </a:lnTo>
                <a:lnTo>
                  <a:pt x="152400" y="551944"/>
                </a:lnTo>
                <a:lnTo>
                  <a:pt x="152400" y="551944"/>
                </a:lnTo>
                <a:cubicBezTo>
                  <a:pt x="163512" y="467807"/>
                  <a:pt x="203200" y="136019"/>
                  <a:pt x="219075" y="47119"/>
                </a:cubicBezTo>
                <a:cubicBezTo>
                  <a:pt x="234950" y="-41781"/>
                  <a:pt x="247650" y="23306"/>
                  <a:pt x="247650" y="18544"/>
                </a:cubicBezTo>
                <a:cubicBezTo>
                  <a:pt x="247650" y="13782"/>
                  <a:pt x="222250" y="16957"/>
                  <a:pt x="219075" y="18544"/>
                </a:cubicBezTo>
                <a:cubicBezTo>
                  <a:pt x="215900" y="20131"/>
                  <a:pt x="228600" y="28069"/>
                  <a:pt x="228600" y="28069"/>
                </a:cubicBezTo>
              </a:path>
            </a:pathLst>
          </a:custGeom>
          <a:noFill/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th-TH"/>
          </a:p>
        </xdr:txBody>
      </xdr:sp>
      <xdr:cxnSp macro="">
        <xdr:nvCxnSpPr>
          <xdr:cNvPr id="17" name="Straight Connector 19">
            <a:extLst>
              <a:ext uri="{FF2B5EF4-FFF2-40B4-BE49-F238E27FC236}">
                <a16:creationId xmlns:a16="http://schemas.microsoft.com/office/drawing/2014/main" id="{00000000-0008-0000-0E00-000011000000}"/>
              </a:ext>
            </a:extLst>
          </xdr:cNvPr>
          <xdr:cNvCxnSpPr/>
        </xdr:nvCxnSpPr>
        <xdr:spPr>
          <a:xfrm>
            <a:off x="1822915" y="6963281"/>
            <a:ext cx="171086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oneCellAnchor>
    <xdr:from>
      <xdr:col>12</xdr:col>
      <xdr:colOff>417195</xdr:colOff>
      <xdr:row>2</xdr:row>
      <xdr:rowOff>15240</xdr:rowOff>
    </xdr:from>
    <xdr:ext cx="3227615" cy="394723"/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A3082380-40F3-4139-AA34-84130011B9BD}"/>
            </a:ext>
          </a:extLst>
        </xdr:cNvPr>
        <xdr:cNvSpPr txBox="1"/>
      </xdr:nvSpPr>
      <xdr:spPr>
        <a:xfrm>
          <a:off x="10224135" y="640080"/>
          <a:ext cx="3227615" cy="394723"/>
        </a:xfrm>
        <a:prstGeom prst="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h-TH" sz="1800">
              <a:latin typeface="TH SarabunPSK" panose="020B0500040200020003" pitchFamily="34" charset="-34"/>
              <a:cs typeface="TH SarabunPSK" panose="020B0500040200020003" pitchFamily="34" charset="-34"/>
            </a:rPr>
            <a:t>แก้ไขข้อมูลในตาราง</a:t>
          </a:r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 ให้เป็นข้อมูลการใช้ไฟฟ้าปี </a:t>
          </a:r>
          <a:r>
            <a:rPr lang="en-US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62</a:t>
          </a:r>
          <a:endParaRPr lang="th-TH" sz="18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9</xdr:row>
      <xdr:rowOff>57150</xdr:rowOff>
    </xdr:from>
    <xdr:to>
      <xdr:col>11</xdr:col>
      <xdr:colOff>47625</xdr:colOff>
      <xdr:row>13</xdr:row>
      <xdr:rowOff>238125</xdr:rowOff>
    </xdr:to>
    <xdr:sp macro="" textlink="">
      <xdr:nvSpPr>
        <xdr:cNvPr id="3" name="คำบรรยายภาพแบบสี่เหลี่ยม 1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>
          <a:spLocks noChangeArrowheads="1"/>
        </xdr:cNvSpPr>
      </xdr:nvSpPr>
      <xdr:spPr bwMode="auto">
        <a:xfrm>
          <a:off x="3682365" y="2411730"/>
          <a:ext cx="2971800" cy="1247775"/>
        </a:xfrm>
        <a:prstGeom prst="wedgeRectCallout">
          <a:avLst>
            <a:gd name="adj1" fmla="val 16880"/>
            <a:gd name="adj2" fmla="val 53815"/>
          </a:avLst>
        </a:prstGeom>
        <a:solidFill>
          <a:srgbClr val="FFFFFF"/>
        </a:solidFill>
        <a:ln w="25400" algn="ctr">
          <a:solidFill>
            <a:srgbClr val="F79646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ไม่มีการใช้ที่หน่วยงาน</a:t>
          </a:r>
        </a:p>
      </xdr:txBody>
    </xdr:sp>
    <xdr:clientData/>
  </xdr:twoCellAnchor>
  <xdr:twoCellAnchor>
    <xdr:from>
      <xdr:col>8</xdr:col>
      <xdr:colOff>201930</xdr:colOff>
      <xdr:row>26</xdr:row>
      <xdr:rowOff>155575</xdr:rowOff>
    </xdr:from>
    <xdr:to>
      <xdr:col>11</xdr:col>
      <xdr:colOff>342915</xdr:colOff>
      <xdr:row>30</xdr:row>
      <xdr:rowOff>247668</xdr:rowOff>
    </xdr:to>
    <xdr:sp macro="" textlink="">
      <xdr:nvSpPr>
        <xdr:cNvPr id="4" name="Rectangular Callout 2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/>
      </xdr:nvSpPr>
      <xdr:spPr>
        <a:xfrm>
          <a:off x="5040630" y="7310755"/>
          <a:ext cx="1901205" cy="1097933"/>
        </a:xfrm>
        <a:prstGeom prst="wedgeRectCallout">
          <a:avLst>
            <a:gd name="adj1" fmla="val -136833"/>
            <a:gd name="adj2" fmla="val -5270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000"/>
            </a:lnSpc>
          </a:pPr>
          <a:r>
            <a:rPr lang="th-TH" sz="1100"/>
            <a:t>กรณีไม่มีเอกสารอ้างอิงค่าความร้อนจากผู้จำหน่ายให้ใช้ค่าความร้อนเฉลี่ยจากที่กำหนดให้ </a:t>
          </a:r>
          <a:r>
            <a:rPr lang="th-TH" sz="1100" baseline="0"/>
            <a:t> </a:t>
          </a:r>
          <a:endParaRPr lang="th-TH" sz="1100"/>
        </a:p>
      </xdr:txBody>
    </xdr:sp>
    <xdr:clientData/>
  </xdr:twoCellAnchor>
  <xdr:twoCellAnchor>
    <xdr:from>
      <xdr:col>18</xdr:col>
      <xdr:colOff>144780</xdr:colOff>
      <xdr:row>7</xdr:row>
      <xdr:rowOff>228600</xdr:rowOff>
    </xdr:from>
    <xdr:to>
      <xdr:col>20</xdr:col>
      <xdr:colOff>87630</xdr:colOff>
      <xdr:row>10</xdr:row>
      <xdr:rowOff>255405</xdr:rowOff>
    </xdr:to>
    <xdr:sp macro="" textlink="">
      <xdr:nvSpPr>
        <xdr:cNvPr id="5" name="Rectangular Callout 1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/>
      </xdr:nvSpPr>
      <xdr:spPr>
        <a:xfrm>
          <a:off x="11407140" y="2049780"/>
          <a:ext cx="1322070" cy="826905"/>
        </a:xfrm>
        <a:prstGeom prst="wedgeRectCallout">
          <a:avLst>
            <a:gd name="adj1" fmla="val -105725"/>
            <a:gd name="adj2" fmla="val -379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100"/>
            </a:lnSpc>
          </a:pPr>
          <a:r>
            <a:rPr lang="th-TH" sz="1100"/>
            <a:t>กรณีเชื้อเพลิงที่ใช้กับเครื่องกำเนิดไฟฟ้าไม่ต้องระบุในหน้านี้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693420</xdr:colOff>
      <xdr:row>11</xdr:row>
      <xdr:rowOff>0</xdr:rowOff>
    </xdr:from>
    <xdr:to>
      <xdr:col>6</xdr:col>
      <xdr:colOff>836295</xdr:colOff>
      <xdr:row>16</xdr:row>
      <xdr:rowOff>49554</xdr:rowOff>
    </xdr:to>
    <xdr:sp macro="" textlink="">
      <xdr:nvSpPr>
        <xdr:cNvPr id="3" name="คำบรรยายภาพแบบสี่เหลี่ยม 1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/>
      </xdr:nvSpPr>
      <xdr:spPr>
        <a:xfrm>
          <a:off x="3345180" y="2857500"/>
          <a:ext cx="2794635" cy="1383054"/>
        </a:xfrm>
        <a:prstGeom prst="wedgeRectCallou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th-TH" sz="1100"/>
            <a:t>ไม่มีการใช้ที่หน่วยงาน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83820</xdr:colOff>
          <xdr:row>1</xdr:row>
          <xdr:rowOff>0</xdr:rowOff>
        </xdr:from>
        <xdr:to>
          <xdr:col>2</xdr:col>
          <xdr:colOff>403860</xdr:colOff>
          <xdr:row>1</xdr:row>
          <xdr:rowOff>236220</xdr:rowOff>
        </xdr:to>
        <xdr:sp macro="" textlink="">
          <xdr:nvSpPr>
            <xdr:cNvPr id="6403073" name="Check Box 1" hidden="1">
              <a:extLst>
                <a:ext uri="{63B3BB69-23CF-44E3-9099-C40C66FF867C}">
                  <a14:compatExt spid="_x0000_s6403073"/>
                </a:ext>
                <a:ext uri="{FF2B5EF4-FFF2-40B4-BE49-F238E27FC236}">
                  <a16:creationId xmlns:a16="http://schemas.microsoft.com/office/drawing/2014/main" id="{00000000-0008-0000-1000-000001B4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1</xdr:row>
          <xdr:rowOff>0</xdr:rowOff>
        </xdr:from>
        <xdr:to>
          <xdr:col>6</xdr:col>
          <xdr:colOff>381000</xdr:colOff>
          <xdr:row>1</xdr:row>
          <xdr:rowOff>236220</xdr:rowOff>
        </xdr:to>
        <xdr:sp macro="" textlink="">
          <xdr:nvSpPr>
            <xdr:cNvPr id="6403074" name="Check Box 2" hidden="1">
              <a:extLst>
                <a:ext uri="{63B3BB69-23CF-44E3-9099-C40C66FF867C}">
                  <a14:compatExt spid="_x0000_s6403074"/>
                </a:ext>
                <a:ext uri="{FF2B5EF4-FFF2-40B4-BE49-F238E27FC236}">
                  <a16:creationId xmlns:a16="http://schemas.microsoft.com/office/drawing/2014/main" id="{00000000-0008-0000-1000-000002B46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594360</xdr:colOff>
      <xdr:row>8</xdr:row>
      <xdr:rowOff>175260</xdr:rowOff>
    </xdr:from>
    <xdr:to>
      <xdr:col>13</xdr:col>
      <xdr:colOff>387996</xdr:colOff>
      <xdr:row>11</xdr:row>
      <xdr:rowOff>162560</xdr:rowOff>
    </xdr:to>
    <xdr:sp macro="" textlink="">
      <xdr:nvSpPr>
        <xdr:cNvPr id="17" name="Rectangular Callout 1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/>
      </xdr:nvSpPr>
      <xdr:spPr>
        <a:xfrm>
          <a:off x="9403080" y="2232660"/>
          <a:ext cx="1851036" cy="787400"/>
        </a:xfrm>
        <a:prstGeom prst="wedgeRectCallout">
          <a:avLst>
            <a:gd name="adj1" fmla="val -78269"/>
            <a:gd name="adj2" fmla="val 4107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ควรแนบใบอนุญาตผลิตพลังงานควบคุมมาด้วย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152401</xdr:colOff>
      <xdr:row>6</xdr:row>
      <xdr:rowOff>137160</xdr:rowOff>
    </xdr:from>
    <xdr:to>
      <xdr:col>4</xdr:col>
      <xdr:colOff>236221</xdr:colOff>
      <xdr:row>9</xdr:row>
      <xdr:rowOff>289560</xdr:rowOff>
    </xdr:to>
    <xdr:sp macro="" textlink="">
      <xdr:nvSpPr>
        <xdr:cNvPr id="2" name="คำบรรยายภาพแบบสี่เหลี่ยม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/>
      </xdr:nvSpPr>
      <xdr:spPr>
        <a:xfrm>
          <a:off x="2179321" y="1699260"/>
          <a:ext cx="2141220" cy="1089660"/>
        </a:xfrm>
        <a:prstGeom prst="wedgeRectCallou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th-TH" sz="1100"/>
            <a:t>ไม่มีการใช้ที่หน่วยงาน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436245</xdr:colOff>
      <xdr:row>24</xdr:row>
      <xdr:rowOff>0</xdr:rowOff>
    </xdr:from>
    <xdr:to>
      <xdr:col>9</xdr:col>
      <xdr:colOff>0</xdr:colOff>
      <xdr:row>24</xdr:row>
      <xdr:rowOff>0</xdr:rowOff>
    </xdr:to>
    <xdr:cxnSp macro="">
      <xdr:nvCxnSpPr>
        <xdr:cNvPr id="2" name="Straight Connector 3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CxnSpPr/>
      </xdr:nvCxnSpPr>
      <xdr:spPr>
        <a:xfrm>
          <a:off x="1945005" y="6187440"/>
          <a:ext cx="3979791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3</xdr:row>
      <xdr:rowOff>251460</xdr:rowOff>
    </xdr:from>
    <xdr:to>
      <xdr:col>3</xdr:col>
      <xdr:colOff>1242060</xdr:colOff>
      <xdr:row>11</xdr:row>
      <xdr:rowOff>281940</xdr:rowOff>
    </xdr:to>
    <xdr:pic>
      <xdr:nvPicPr>
        <xdr:cNvPr id="2" name="Picture 237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188720"/>
          <a:ext cx="5646420" cy="2529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1160974</xdr:colOff>
      <xdr:row>5</xdr:row>
      <xdr:rowOff>127635</xdr:rowOff>
    </xdr:from>
    <xdr:to>
      <xdr:col>3</xdr:col>
      <xdr:colOff>689750</xdr:colOff>
      <xdr:row>8</xdr:row>
      <xdr:rowOff>200290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 txBox="1"/>
      </xdr:nvSpPr>
      <xdr:spPr>
        <a:xfrm>
          <a:off x="1160974" y="1689735"/>
          <a:ext cx="4276036" cy="10099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700"/>
            </a:lnSpc>
          </a:pPr>
          <a:r>
            <a:rPr lang="th-TH" sz="1600" b="1">
              <a:ln>
                <a:noFill/>
              </a:ln>
              <a:solidFill>
                <a:srgbClr val="FF0000"/>
              </a:solidFill>
              <a:latin typeface="Cordia New" pitchFamily="34" charset="-34"/>
              <a:cs typeface="Cordia New" pitchFamily="34" charset="-34"/>
            </a:rPr>
            <a:t>(ใส่กราฟแสดงข้อมูลเปรียบเทียบข้อมูลการใช้พลังงานหรือดัชนีการใช้พลังงานเทียบกับค่าเป้าหมายภายในอาคารหรือเปรียบเทียบข้อมูล (ถ้ามี))</a:t>
          </a:r>
          <a:br>
            <a:rPr lang="th-TH" sz="1600" b="1">
              <a:ln>
                <a:noFill/>
              </a:ln>
              <a:solidFill>
                <a:srgbClr val="FF0000"/>
              </a:solidFill>
              <a:latin typeface="Cordia New" pitchFamily="34" charset="-34"/>
              <a:cs typeface="Cordia New" pitchFamily="34" charset="-34"/>
            </a:rPr>
          </a:br>
          <a:endParaRPr lang="th-TH" sz="1600" b="1">
            <a:ln>
              <a:noFill/>
            </a:ln>
            <a:solidFill>
              <a:srgbClr val="FF0000"/>
            </a:solidFill>
            <a:latin typeface="Cordia New" pitchFamily="34" charset="-34"/>
            <a:cs typeface="Cordia New" pitchFamily="34" charset="-34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224790</xdr:colOff>
      <xdr:row>7</xdr:row>
      <xdr:rowOff>129540</xdr:rowOff>
    </xdr:from>
    <xdr:to>
      <xdr:col>10</xdr:col>
      <xdr:colOff>579120</xdr:colOff>
      <xdr:row>12</xdr:row>
      <xdr:rowOff>179094</xdr:rowOff>
    </xdr:to>
    <xdr:sp macro="" textlink="">
      <xdr:nvSpPr>
        <xdr:cNvPr id="1917953" name="คำบรรยายภาพแบบสี่เหลี่ยม 8">
          <a:extLst>
            <a:ext uri="{FF2B5EF4-FFF2-40B4-BE49-F238E27FC236}">
              <a16:creationId xmlns:a16="http://schemas.microsoft.com/office/drawing/2014/main" id="{00000000-0008-0000-1800-000001441D00}"/>
            </a:ext>
          </a:extLst>
        </xdr:cNvPr>
        <xdr:cNvSpPr>
          <a:spLocks noChangeArrowheads="1"/>
        </xdr:cNvSpPr>
      </xdr:nvSpPr>
      <xdr:spPr bwMode="auto">
        <a:xfrm>
          <a:off x="4187190" y="2225040"/>
          <a:ext cx="2754630" cy="1383054"/>
        </a:xfrm>
        <a:prstGeom prst="wedgeRectCallout">
          <a:avLst>
            <a:gd name="adj1" fmla="val 24843"/>
            <a:gd name="adj2" fmla="val 63741"/>
          </a:avLst>
        </a:prstGeom>
        <a:solidFill>
          <a:srgbClr val="FFFFFF"/>
        </a:solidFill>
        <a:ln w="25400" algn="ctr">
          <a:solidFill>
            <a:srgbClr val="F79646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ไม่มีการใช้ที่หน่วยงาน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388620</xdr:colOff>
          <xdr:row>7</xdr:row>
          <xdr:rowOff>22860</xdr:rowOff>
        </xdr:from>
        <xdr:to>
          <xdr:col>0</xdr:col>
          <xdr:colOff>693420</xdr:colOff>
          <xdr:row>7</xdr:row>
          <xdr:rowOff>251460</xdr:rowOff>
        </xdr:to>
        <xdr:sp macro="" textlink="">
          <xdr:nvSpPr>
            <xdr:cNvPr id="1091586" name="Check Box 2" hidden="1">
              <a:extLst>
                <a:ext uri="{63B3BB69-23CF-44E3-9099-C40C66FF867C}">
                  <a14:compatExt spid="_x0000_s1091586"/>
                </a:ext>
                <a:ext uri="{FF2B5EF4-FFF2-40B4-BE49-F238E27FC236}">
                  <a16:creationId xmlns:a16="http://schemas.microsoft.com/office/drawing/2014/main" id="{00000000-0008-0000-1900-000002A8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388620</xdr:colOff>
          <xdr:row>8</xdr:row>
          <xdr:rowOff>0</xdr:rowOff>
        </xdr:from>
        <xdr:to>
          <xdr:col>0</xdr:col>
          <xdr:colOff>693420</xdr:colOff>
          <xdr:row>8</xdr:row>
          <xdr:rowOff>236220</xdr:rowOff>
        </xdr:to>
        <xdr:sp macro="" textlink="">
          <xdr:nvSpPr>
            <xdr:cNvPr id="1091588" name="Check Box 4" hidden="1">
              <a:extLst>
                <a:ext uri="{63B3BB69-23CF-44E3-9099-C40C66FF867C}">
                  <a14:compatExt spid="_x0000_s1091588"/>
                </a:ext>
                <a:ext uri="{FF2B5EF4-FFF2-40B4-BE49-F238E27FC236}">
                  <a16:creationId xmlns:a16="http://schemas.microsoft.com/office/drawing/2014/main" id="{00000000-0008-0000-1900-000004A8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388620</xdr:colOff>
          <xdr:row>12</xdr:row>
          <xdr:rowOff>22860</xdr:rowOff>
        </xdr:from>
        <xdr:to>
          <xdr:col>0</xdr:col>
          <xdr:colOff>693420</xdr:colOff>
          <xdr:row>12</xdr:row>
          <xdr:rowOff>251460</xdr:rowOff>
        </xdr:to>
        <xdr:sp macro="" textlink="">
          <xdr:nvSpPr>
            <xdr:cNvPr id="1091591" name="Check Box 7" hidden="1">
              <a:extLst>
                <a:ext uri="{63B3BB69-23CF-44E3-9099-C40C66FF867C}">
                  <a14:compatExt spid="_x0000_s1091591"/>
                </a:ext>
                <a:ext uri="{FF2B5EF4-FFF2-40B4-BE49-F238E27FC236}">
                  <a16:creationId xmlns:a16="http://schemas.microsoft.com/office/drawing/2014/main" id="{00000000-0008-0000-1900-000007A8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388620</xdr:colOff>
          <xdr:row>13</xdr:row>
          <xdr:rowOff>0</xdr:rowOff>
        </xdr:from>
        <xdr:to>
          <xdr:col>0</xdr:col>
          <xdr:colOff>693420</xdr:colOff>
          <xdr:row>13</xdr:row>
          <xdr:rowOff>236220</xdr:rowOff>
        </xdr:to>
        <xdr:sp macro="" textlink="">
          <xdr:nvSpPr>
            <xdr:cNvPr id="1091592" name="Check Box 8" hidden="1">
              <a:extLst>
                <a:ext uri="{63B3BB69-23CF-44E3-9099-C40C66FF867C}">
                  <a14:compatExt spid="_x0000_s1091592"/>
                </a:ext>
                <a:ext uri="{FF2B5EF4-FFF2-40B4-BE49-F238E27FC236}">
                  <a16:creationId xmlns:a16="http://schemas.microsoft.com/office/drawing/2014/main" id="{00000000-0008-0000-1900-000008A8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388620</xdr:colOff>
          <xdr:row>14</xdr:row>
          <xdr:rowOff>0</xdr:rowOff>
        </xdr:from>
        <xdr:to>
          <xdr:col>0</xdr:col>
          <xdr:colOff>693420</xdr:colOff>
          <xdr:row>14</xdr:row>
          <xdr:rowOff>236220</xdr:rowOff>
        </xdr:to>
        <xdr:sp macro="" textlink="">
          <xdr:nvSpPr>
            <xdr:cNvPr id="1091593" name="Check Box 9" hidden="1">
              <a:extLst>
                <a:ext uri="{63B3BB69-23CF-44E3-9099-C40C66FF867C}">
                  <a14:compatExt spid="_x0000_s1091593"/>
                </a:ext>
                <a:ext uri="{FF2B5EF4-FFF2-40B4-BE49-F238E27FC236}">
                  <a16:creationId xmlns:a16="http://schemas.microsoft.com/office/drawing/2014/main" id="{00000000-0008-0000-1900-000009A8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388620</xdr:colOff>
          <xdr:row>15</xdr:row>
          <xdr:rowOff>0</xdr:rowOff>
        </xdr:from>
        <xdr:to>
          <xdr:col>0</xdr:col>
          <xdr:colOff>693420</xdr:colOff>
          <xdr:row>15</xdr:row>
          <xdr:rowOff>236220</xdr:rowOff>
        </xdr:to>
        <xdr:sp macro="" textlink="">
          <xdr:nvSpPr>
            <xdr:cNvPr id="1091594" name="Check Box 10" hidden="1">
              <a:extLst>
                <a:ext uri="{63B3BB69-23CF-44E3-9099-C40C66FF867C}">
                  <a14:compatExt spid="_x0000_s1091594"/>
                </a:ext>
                <a:ext uri="{FF2B5EF4-FFF2-40B4-BE49-F238E27FC236}">
                  <a16:creationId xmlns:a16="http://schemas.microsoft.com/office/drawing/2014/main" id="{00000000-0008-0000-1900-00000AA81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400050</xdr:colOff>
      <xdr:row>6</xdr:row>
      <xdr:rowOff>36195</xdr:rowOff>
    </xdr:from>
    <xdr:to>
      <xdr:col>4</xdr:col>
      <xdr:colOff>233695</xdr:colOff>
      <xdr:row>11</xdr:row>
      <xdr:rowOff>78187</xdr:rowOff>
    </xdr:to>
    <xdr:sp macro="" textlink="">
      <xdr:nvSpPr>
        <xdr:cNvPr id="2" name="คำบรรยายภาพแบบสี่เหลี่ยม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/>
      </xdr:nvSpPr>
      <xdr:spPr>
        <a:xfrm>
          <a:off x="3381375" y="1390650"/>
          <a:ext cx="2990850" cy="1247775"/>
        </a:xfrm>
        <a:prstGeom prst="wedgeRectCallou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th-TH" sz="1100"/>
            <a:t>ไม่มีการใช้ที่หน่วยงาน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495300</xdr:colOff>
      <xdr:row>345</xdr:row>
      <xdr:rowOff>0</xdr:rowOff>
    </xdr:from>
    <xdr:to>
      <xdr:col>24</xdr:col>
      <xdr:colOff>161925</xdr:colOff>
      <xdr:row>355</xdr:row>
      <xdr:rowOff>85725</xdr:rowOff>
    </xdr:to>
    <xdr:sp macro="" textlink="">
      <xdr:nvSpPr>
        <xdr:cNvPr id="2" name="Text Box 7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 txBox="1">
          <a:spLocks noChangeArrowheads="1"/>
        </xdr:cNvSpPr>
      </xdr:nvSpPr>
      <xdr:spPr bwMode="auto">
        <a:xfrm>
          <a:off x="10302240" y="90708480"/>
          <a:ext cx="4467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54864" tIns="41148" rIns="0" bIns="0" anchor="t" upright="1"/>
        <a:lstStyle/>
        <a:p>
          <a:pPr algn="l" rtl="1">
            <a:defRPr sz="1000"/>
          </a:pPr>
          <a:r>
            <a:rPr lang="th-TH" sz="2400" b="0" i="0" strike="noStrike">
              <a:solidFill>
                <a:srgbClr val="000000"/>
              </a:solidFill>
              <a:latin typeface="Tahoma"/>
              <a:cs typeface="Tahoma"/>
            </a:rPr>
            <a:t>มาตรการที่ 7</a:t>
          </a:r>
        </a:p>
      </xdr:txBody>
    </xdr:sp>
    <xdr:clientData/>
  </xdr:twoCellAnchor>
  <xdr:twoCellAnchor editAs="oneCell">
    <xdr:from>
      <xdr:col>0</xdr:col>
      <xdr:colOff>198670</xdr:colOff>
      <xdr:row>21</xdr:row>
      <xdr:rowOff>30480</xdr:rowOff>
    </xdr:from>
    <xdr:to>
      <xdr:col>11</xdr:col>
      <xdr:colOff>792480</xdr:colOff>
      <xdr:row>30</xdr:row>
      <xdr:rowOff>167640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670" y="6560820"/>
          <a:ext cx="6011630" cy="2948940"/>
        </a:xfrm>
        <a:prstGeom prst="rect">
          <a:avLst/>
        </a:prstGeom>
      </xdr:spPr>
    </xdr:pic>
    <xdr:clientData/>
  </xdr:twoCellAnchor>
  <xdr:twoCellAnchor editAs="oneCell">
    <xdr:from>
      <xdr:col>0</xdr:col>
      <xdr:colOff>208987</xdr:colOff>
      <xdr:row>49</xdr:row>
      <xdr:rowOff>167640</xdr:rowOff>
    </xdr:from>
    <xdr:to>
      <xdr:col>7</xdr:col>
      <xdr:colOff>99060</xdr:colOff>
      <xdr:row>60</xdr:row>
      <xdr:rowOff>160020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987" y="15445740"/>
          <a:ext cx="3021893" cy="3444240"/>
        </a:xfrm>
        <a:prstGeom prst="rect">
          <a:avLst/>
        </a:prstGeom>
      </xdr:spPr>
    </xdr:pic>
    <xdr:clientData/>
  </xdr:twoCellAnchor>
  <xdr:twoCellAnchor editAs="oneCell">
    <xdr:from>
      <xdr:col>7</xdr:col>
      <xdr:colOff>109296</xdr:colOff>
      <xdr:row>49</xdr:row>
      <xdr:rowOff>182880</xdr:rowOff>
    </xdr:from>
    <xdr:to>
      <xdr:col>11</xdr:col>
      <xdr:colOff>830580</xdr:colOff>
      <xdr:row>60</xdr:row>
      <xdr:rowOff>152400</xdr:rowOff>
    </xdr:to>
    <xdr:pic>
      <xdr:nvPicPr>
        <xdr:cNvPr id="7" name="รูปภาพ 6"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1116" y="15460980"/>
          <a:ext cx="3007284" cy="3421380"/>
        </a:xfrm>
        <a:prstGeom prst="rect">
          <a:avLst/>
        </a:prstGeom>
      </xdr:spPr>
    </xdr:pic>
    <xdr:clientData/>
  </xdr:twoCellAnchor>
  <xdr:twoCellAnchor editAs="oneCell">
    <xdr:from>
      <xdr:col>1</xdr:col>
      <xdr:colOff>68532</xdr:colOff>
      <xdr:row>84</xdr:row>
      <xdr:rowOff>38100</xdr:rowOff>
    </xdr:from>
    <xdr:to>
      <xdr:col>11</xdr:col>
      <xdr:colOff>784860</xdr:colOff>
      <xdr:row>92</xdr:row>
      <xdr:rowOff>205740</xdr:rowOff>
    </xdr:to>
    <xdr:pic>
      <xdr:nvPicPr>
        <xdr:cNvPr id="4" name="รูปภาพ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32" y="25176480"/>
          <a:ext cx="5905548" cy="2484120"/>
        </a:xfrm>
        <a:prstGeom prst="rect">
          <a:avLst/>
        </a:prstGeom>
      </xdr:spPr>
    </xdr:pic>
    <xdr:clientData/>
  </xdr:twoCellAnchor>
  <xdr:twoCellAnchor editAs="oneCell">
    <xdr:from>
      <xdr:col>6</xdr:col>
      <xdr:colOff>297180</xdr:colOff>
      <xdr:row>113</xdr:row>
      <xdr:rowOff>114300</xdr:rowOff>
    </xdr:from>
    <xdr:to>
      <xdr:col>11</xdr:col>
      <xdr:colOff>906779</xdr:colOff>
      <xdr:row>124</xdr:row>
      <xdr:rowOff>121920</xdr:rowOff>
    </xdr:to>
    <xdr:pic>
      <xdr:nvPicPr>
        <xdr:cNvPr id="5" name="รูปภาพ 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0860" y="34229040"/>
          <a:ext cx="3253739" cy="3192780"/>
        </a:xfrm>
        <a:prstGeom prst="rect">
          <a:avLst/>
        </a:prstGeom>
      </xdr:spPr>
    </xdr:pic>
    <xdr:clientData/>
  </xdr:twoCellAnchor>
  <xdr:twoCellAnchor editAs="oneCell">
    <xdr:from>
      <xdr:col>0</xdr:col>
      <xdr:colOff>211900</xdr:colOff>
      <xdr:row>113</xdr:row>
      <xdr:rowOff>121920</xdr:rowOff>
    </xdr:from>
    <xdr:to>
      <xdr:col>6</xdr:col>
      <xdr:colOff>297179</xdr:colOff>
      <xdr:row>124</xdr:row>
      <xdr:rowOff>137160</xdr:rowOff>
    </xdr:to>
    <xdr:pic>
      <xdr:nvPicPr>
        <xdr:cNvPr id="8" name="รูปภาพ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900" y="34236660"/>
          <a:ext cx="2858959" cy="32004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238125</xdr:colOff>
      <xdr:row>6</xdr:row>
      <xdr:rowOff>106680</xdr:rowOff>
    </xdr:from>
    <xdr:to>
      <xdr:col>11</xdr:col>
      <xdr:colOff>609600</xdr:colOff>
      <xdr:row>11</xdr:row>
      <xdr:rowOff>163830</xdr:rowOff>
    </xdr:to>
    <xdr:sp macro="" textlink="">
      <xdr:nvSpPr>
        <xdr:cNvPr id="573502" name="คำบรรยายภาพแบบสี่เหลี่ยม 1">
          <a:extLst>
            <a:ext uri="{FF2B5EF4-FFF2-40B4-BE49-F238E27FC236}">
              <a16:creationId xmlns:a16="http://schemas.microsoft.com/office/drawing/2014/main" id="{00000000-0008-0000-1E00-00003EC00800}"/>
            </a:ext>
          </a:extLst>
        </xdr:cNvPr>
        <xdr:cNvSpPr>
          <a:spLocks noChangeArrowheads="1"/>
        </xdr:cNvSpPr>
      </xdr:nvSpPr>
      <xdr:spPr bwMode="auto">
        <a:xfrm>
          <a:off x="2305050" y="1504950"/>
          <a:ext cx="2990850" cy="1247775"/>
        </a:xfrm>
        <a:prstGeom prst="wedgeRectCallout">
          <a:avLst>
            <a:gd name="adj1" fmla="val 30574"/>
            <a:gd name="adj2" fmla="val -4199"/>
          </a:avLst>
        </a:prstGeom>
        <a:solidFill>
          <a:srgbClr val="FFFFFF"/>
        </a:solidFill>
        <a:ln w="25400" algn="ctr">
          <a:solidFill>
            <a:srgbClr val="F79646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ไม่มีมาตรการด้านความร้อนที่หน่วยงาน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4</xdr:row>
          <xdr:rowOff>22860</xdr:rowOff>
        </xdr:from>
        <xdr:to>
          <xdr:col>1</xdr:col>
          <xdr:colOff>647700</xdr:colOff>
          <xdr:row>5</xdr:row>
          <xdr:rowOff>30480</xdr:rowOff>
        </xdr:to>
        <xdr:sp macro="" textlink="">
          <xdr:nvSpPr>
            <xdr:cNvPr id="91213" name="Check Box 77" hidden="1">
              <a:extLst>
                <a:ext uri="{63B3BB69-23CF-44E3-9099-C40C66FF867C}">
                  <a14:compatExt spid="_x0000_s91213"/>
                </a:ext>
                <a:ext uri="{FF2B5EF4-FFF2-40B4-BE49-F238E27FC236}">
                  <a16:creationId xmlns:a16="http://schemas.microsoft.com/office/drawing/2014/main" id="{00000000-0008-0000-2000-00004D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373380</xdr:colOff>
          <xdr:row>4</xdr:row>
          <xdr:rowOff>45720</xdr:rowOff>
        </xdr:from>
        <xdr:to>
          <xdr:col>5</xdr:col>
          <xdr:colOff>678180</xdr:colOff>
          <xdr:row>5</xdr:row>
          <xdr:rowOff>68580</xdr:rowOff>
        </xdr:to>
        <xdr:sp macro="" textlink="">
          <xdr:nvSpPr>
            <xdr:cNvPr id="91214" name="Check Box 78" hidden="1">
              <a:extLst>
                <a:ext uri="{63B3BB69-23CF-44E3-9099-C40C66FF867C}">
                  <a14:compatExt spid="_x0000_s91214"/>
                </a:ext>
                <a:ext uri="{FF2B5EF4-FFF2-40B4-BE49-F238E27FC236}">
                  <a16:creationId xmlns:a16="http://schemas.microsoft.com/office/drawing/2014/main" id="{00000000-0008-0000-2000-00004E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9</xdr:row>
          <xdr:rowOff>45720</xdr:rowOff>
        </xdr:from>
        <xdr:to>
          <xdr:col>6</xdr:col>
          <xdr:colOff>0</xdr:colOff>
          <xdr:row>10</xdr:row>
          <xdr:rowOff>68580</xdr:rowOff>
        </xdr:to>
        <xdr:sp macro="" textlink="">
          <xdr:nvSpPr>
            <xdr:cNvPr id="91215" name="Check Box 79" hidden="1">
              <a:extLst>
                <a:ext uri="{63B3BB69-23CF-44E3-9099-C40C66FF867C}">
                  <a14:compatExt spid="_x0000_s91215"/>
                </a:ext>
                <a:ext uri="{FF2B5EF4-FFF2-40B4-BE49-F238E27FC236}">
                  <a16:creationId xmlns:a16="http://schemas.microsoft.com/office/drawing/2014/main" id="{00000000-0008-0000-2000-00004F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9</xdr:row>
          <xdr:rowOff>60960</xdr:rowOff>
        </xdr:from>
        <xdr:to>
          <xdr:col>1</xdr:col>
          <xdr:colOff>647700</xdr:colOff>
          <xdr:row>10</xdr:row>
          <xdr:rowOff>68580</xdr:rowOff>
        </xdr:to>
        <xdr:sp macro="" textlink="">
          <xdr:nvSpPr>
            <xdr:cNvPr id="91216" name="Check Box 80" hidden="1">
              <a:extLst>
                <a:ext uri="{63B3BB69-23CF-44E3-9099-C40C66FF867C}">
                  <a14:compatExt spid="_x0000_s91216"/>
                </a:ext>
                <a:ext uri="{FF2B5EF4-FFF2-40B4-BE49-F238E27FC236}">
                  <a16:creationId xmlns:a16="http://schemas.microsoft.com/office/drawing/2014/main" id="{00000000-0008-0000-2000-000050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365760</xdr:colOff>
          <xdr:row>13</xdr:row>
          <xdr:rowOff>274320</xdr:rowOff>
        </xdr:from>
        <xdr:to>
          <xdr:col>1</xdr:col>
          <xdr:colOff>670560</xdr:colOff>
          <xdr:row>15</xdr:row>
          <xdr:rowOff>7620</xdr:rowOff>
        </xdr:to>
        <xdr:sp macro="" textlink="">
          <xdr:nvSpPr>
            <xdr:cNvPr id="91217" name="Check Box 81" hidden="1">
              <a:extLst>
                <a:ext uri="{63B3BB69-23CF-44E3-9099-C40C66FF867C}">
                  <a14:compatExt spid="_x0000_s91217"/>
                </a:ext>
                <a:ext uri="{FF2B5EF4-FFF2-40B4-BE49-F238E27FC236}">
                  <a16:creationId xmlns:a16="http://schemas.microsoft.com/office/drawing/2014/main" id="{00000000-0008-0000-2000-000051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11</xdr:row>
          <xdr:rowOff>60960</xdr:rowOff>
        </xdr:from>
        <xdr:to>
          <xdr:col>1</xdr:col>
          <xdr:colOff>647700</xdr:colOff>
          <xdr:row>12</xdr:row>
          <xdr:rowOff>68580</xdr:rowOff>
        </xdr:to>
        <xdr:sp macro="" textlink="">
          <xdr:nvSpPr>
            <xdr:cNvPr id="91218" name="Check Box 82" hidden="1">
              <a:extLst>
                <a:ext uri="{63B3BB69-23CF-44E3-9099-C40C66FF867C}">
                  <a14:compatExt spid="_x0000_s91218"/>
                </a:ext>
                <a:ext uri="{FF2B5EF4-FFF2-40B4-BE49-F238E27FC236}">
                  <a16:creationId xmlns:a16="http://schemas.microsoft.com/office/drawing/2014/main" id="{00000000-0008-0000-2000-000052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11</xdr:row>
          <xdr:rowOff>45720</xdr:rowOff>
        </xdr:from>
        <xdr:to>
          <xdr:col>6</xdr:col>
          <xdr:colOff>0</xdr:colOff>
          <xdr:row>12</xdr:row>
          <xdr:rowOff>68580</xdr:rowOff>
        </xdr:to>
        <xdr:sp macro="" textlink="">
          <xdr:nvSpPr>
            <xdr:cNvPr id="91219" name="Check Box 83" hidden="1">
              <a:extLst>
                <a:ext uri="{63B3BB69-23CF-44E3-9099-C40C66FF867C}">
                  <a14:compatExt spid="_x0000_s91219"/>
                </a:ext>
                <a:ext uri="{FF2B5EF4-FFF2-40B4-BE49-F238E27FC236}">
                  <a16:creationId xmlns:a16="http://schemas.microsoft.com/office/drawing/2014/main" id="{00000000-0008-0000-2000-000053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365760</xdr:colOff>
          <xdr:row>14</xdr:row>
          <xdr:rowOff>274320</xdr:rowOff>
        </xdr:from>
        <xdr:to>
          <xdr:col>1</xdr:col>
          <xdr:colOff>670560</xdr:colOff>
          <xdr:row>16</xdr:row>
          <xdr:rowOff>7620</xdr:rowOff>
        </xdr:to>
        <xdr:sp macro="" textlink="">
          <xdr:nvSpPr>
            <xdr:cNvPr id="91220" name="Check Box 84" hidden="1">
              <a:extLst>
                <a:ext uri="{63B3BB69-23CF-44E3-9099-C40C66FF867C}">
                  <a14:compatExt spid="_x0000_s91220"/>
                </a:ext>
                <a:ext uri="{FF2B5EF4-FFF2-40B4-BE49-F238E27FC236}">
                  <a16:creationId xmlns:a16="http://schemas.microsoft.com/office/drawing/2014/main" id="{00000000-0008-0000-2000-000054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365760</xdr:colOff>
          <xdr:row>13</xdr:row>
          <xdr:rowOff>274320</xdr:rowOff>
        </xdr:from>
        <xdr:to>
          <xdr:col>1</xdr:col>
          <xdr:colOff>670560</xdr:colOff>
          <xdr:row>15</xdr:row>
          <xdr:rowOff>7620</xdr:rowOff>
        </xdr:to>
        <xdr:sp macro="" textlink="">
          <xdr:nvSpPr>
            <xdr:cNvPr id="91221" name="Check Box 85" hidden="1">
              <a:extLst>
                <a:ext uri="{63B3BB69-23CF-44E3-9099-C40C66FF867C}">
                  <a14:compatExt spid="_x0000_s91221"/>
                </a:ext>
                <a:ext uri="{FF2B5EF4-FFF2-40B4-BE49-F238E27FC236}">
                  <a16:creationId xmlns:a16="http://schemas.microsoft.com/office/drawing/2014/main" id="{00000000-0008-0000-2000-00005564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30480</xdr:colOff>
      <xdr:row>65</xdr:row>
      <xdr:rowOff>30946</xdr:rowOff>
    </xdr:from>
    <xdr:to>
      <xdr:col>8</xdr:col>
      <xdr:colOff>640080</xdr:colOff>
      <xdr:row>74</xdr:row>
      <xdr:rowOff>289559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80" y="5654506"/>
          <a:ext cx="5532120" cy="3070393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77</xdr:row>
      <xdr:rowOff>22860</xdr:rowOff>
    </xdr:from>
    <xdr:to>
      <xdr:col>8</xdr:col>
      <xdr:colOff>617220</xdr:colOff>
      <xdr:row>86</xdr:row>
      <xdr:rowOff>281940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00000000-0008-0000-2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9395460"/>
          <a:ext cx="5463540" cy="3070860"/>
        </a:xfrm>
        <a:prstGeom prst="rect">
          <a:avLst/>
        </a:prstGeom>
      </xdr:spPr>
    </xdr:pic>
    <xdr:clientData/>
  </xdr:twoCellAnchor>
  <xdr:twoCellAnchor editAs="oneCell">
    <xdr:from>
      <xdr:col>1</xdr:col>
      <xdr:colOff>46978</xdr:colOff>
      <xdr:row>103</xdr:row>
      <xdr:rowOff>45720</xdr:rowOff>
    </xdr:from>
    <xdr:to>
      <xdr:col>8</xdr:col>
      <xdr:colOff>647700</xdr:colOff>
      <xdr:row>113</xdr:row>
      <xdr:rowOff>274320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00000000-0008-0000-2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778" y="13479780"/>
          <a:ext cx="5523242" cy="33528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10</xdr:row>
          <xdr:rowOff>0</xdr:rowOff>
        </xdr:from>
        <xdr:to>
          <xdr:col>2</xdr:col>
          <xdr:colOff>350520</xdr:colOff>
          <xdr:row>11</xdr:row>
          <xdr:rowOff>0</xdr:rowOff>
        </xdr:to>
        <xdr:sp macro="" textlink="">
          <xdr:nvSpPr>
            <xdr:cNvPr id="67585" name="Check Box 1" hidden="1">
              <a:extLst>
                <a:ext uri="{63B3BB69-23CF-44E3-9099-C40C66FF867C}">
                  <a14:compatExt spid="_x0000_s67585"/>
                </a:ext>
                <a:ext uri="{FF2B5EF4-FFF2-40B4-BE49-F238E27FC236}">
                  <a16:creationId xmlns:a16="http://schemas.microsoft.com/office/drawing/2014/main" id="{00000000-0008-0000-2100-000001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11</xdr:row>
          <xdr:rowOff>0</xdr:rowOff>
        </xdr:from>
        <xdr:to>
          <xdr:col>2</xdr:col>
          <xdr:colOff>350520</xdr:colOff>
          <xdr:row>12</xdr:row>
          <xdr:rowOff>0</xdr:rowOff>
        </xdr:to>
        <xdr:sp macro="" textlink="">
          <xdr:nvSpPr>
            <xdr:cNvPr id="67586" name="Check Box 2" hidden="1">
              <a:extLst>
                <a:ext uri="{63B3BB69-23CF-44E3-9099-C40C66FF867C}">
                  <a14:compatExt spid="_x0000_s67586"/>
                </a:ext>
                <a:ext uri="{FF2B5EF4-FFF2-40B4-BE49-F238E27FC236}">
                  <a16:creationId xmlns:a16="http://schemas.microsoft.com/office/drawing/2014/main" id="{00000000-0008-0000-2100-000002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14</xdr:row>
          <xdr:rowOff>0</xdr:rowOff>
        </xdr:from>
        <xdr:to>
          <xdr:col>2</xdr:col>
          <xdr:colOff>350520</xdr:colOff>
          <xdr:row>15</xdr:row>
          <xdr:rowOff>0</xdr:rowOff>
        </xdr:to>
        <xdr:sp macro="" textlink="">
          <xdr:nvSpPr>
            <xdr:cNvPr id="67587" name="Check Box 3" hidden="1">
              <a:extLst>
                <a:ext uri="{63B3BB69-23CF-44E3-9099-C40C66FF867C}">
                  <a14:compatExt spid="_x0000_s67587"/>
                </a:ext>
                <a:ext uri="{FF2B5EF4-FFF2-40B4-BE49-F238E27FC236}">
                  <a16:creationId xmlns:a16="http://schemas.microsoft.com/office/drawing/2014/main" id="{00000000-0008-0000-2100-000003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18</xdr:row>
          <xdr:rowOff>0</xdr:rowOff>
        </xdr:from>
        <xdr:to>
          <xdr:col>2</xdr:col>
          <xdr:colOff>350520</xdr:colOff>
          <xdr:row>19</xdr:row>
          <xdr:rowOff>0</xdr:rowOff>
        </xdr:to>
        <xdr:sp macro="" textlink="">
          <xdr:nvSpPr>
            <xdr:cNvPr id="67594" name="Check Box 10" hidden="1">
              <a:extLst>
                <a:ext uri="{63B3BB69-23CF-44E3-9099-C40C66FF867C}">
                  <a14:compatExt spid="_x0000_s67594"/>
                </a:ext>
                <a:ext uri="{FF2B5EF4-FFF2-40B4-BE49-F238E27FC236}">
                  <a16:creationId xmlns:a16="http://schemas.microsoft.com/office/drawing/2014/main" id="{00000000-0008-0000-2100-00000A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19</xdr:row>
          <xdr:rowOff>0</xdr:rowOff>
        </xdr:from>
        <xdr:to>
          <xdr:col>2</xdr:col>
          <xdr:colOff>350520</xdr:colOff>
          <xdr:row>20</xdr:row>
          <xdr:rowOff>0</xdr:rowOff>
        </xdr:to>
        <xdr:sp macro="" textlink="">
          <xdr:nvSpPr>
            <xdr:cNvPr id="67595" name="Check Box 11" hidden="1">
              <a:extLst>
                <a:ext uri="{63B3BB69-23CF-44E3-9099-C40C66FF867C}">
                  <a14:compatExt spid="_x0000_s67595"/>
                </a:ext>
                <a:ext uri="{FF2B5EF4-FFF2-40B4-BE49-F238E27FC236}">
                  <a16:creationId xmlns:a16="http://schemas.microsoft.com/office/drawing/2014/main" id="{00000000-0008-0000-2100-00000B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22</xdr:row>
          <xdr:rowOff>0</xdr:rowOff>
        </xdr:from>
        <xdr:to>
          <xdr:col>2</xdr:col>
          <xdr:colOff>350520</xdr:colOff>
          <xdr:row>23</xdr:row>
          <xdr:rowOff>0</xdr:rowOff>
        </xdr:to>
        <xdr:sp macro="" textlink="">
          <xdr:nvSpPr>
            <xdr:cNvPr id="67596" name="Check Box 12" hidden="1">
              <a:extLst>
                <a:ext uri="{63B3BB69-23CF-44E3-9099-C40C66FF867C}">
                  <a14:compatExt spid="_x0000_s67596"/>
                </a:ext>
                <a:ext uri="{FF2B5EF4-FFF2-40B4-BE49-F238E27FC236}">
                  <a16:creationId xmlns:a16="http://schemas.microsoft.com/office/drawing/2014/main" id="{00000000-0008-0000-2100-00000C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10</xdr:row>
          <xdr:rowOff>0</xdr:rowOff>
        </xdr:from>
        <xdr:to>
          <xdr:col>2</xdr:col>
          <xdr:colOff>350520</xdr:colOff>
          <xdr:row>11</xdr:row>
          <xdr:rowOff>7620</xdr:rowOff>
        </xdr:to>
        <xdr:sp macro="" textlink="">
          <xdr:nvSpPr>
            <xdr:cNvPr id="67663" name="Check Box 79" hidden="1">
              <a:extLst>
                <a:ext uri="{63B3BB69-23CF-44E3-9099-C40C66FF867C}">
                  <a14:compatExt spid="_x0000_s67663"/>
                </a:ext>
                <a:ext uri="{FF2B5EF4-FFF2-40B4-BE49-F238E27FC236}">
                  <a16:creationId xmlns:a16="http://schemas.microsoft.com/office/drawing/2014/main" id="{00000000-0008-0000-2100-00004F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10</xdr:row>
          <xdr:rowOff>0</xdr:rowOff>
        </xdr:from>
        <xdr:to>
          <xdr:col>2</xdr:col>
          <xdr:colOff>350520</xdr:colOff>
          <xdr:row>11</xdr:row>
          <xdr:rowOff>7620</xdr:rowOff>
        </xdr:to>
        <xdr:sp macro="" textlink="">
          <xdr:nvSpPr>
            <xdr:cNvPr id="67664" name="Check Box 80" hidden="1">
              <a:extLst>
                <a:ext uri="{63B3BB69-23CF-44E3-9099-C40C66FF867C}">
                  <a14:compatExt spid="_x0000_s67664"/>
                </a:ext>
                <a:ext uri="{FF2B5EF4-FFF2-40B4-BE49-F238E27FC236}">
                  <a16:creationId xmlns:a16="http://schemas.microsoft.com/office/drawing/2014/main" id="{00000000-0008-0000-2100-000050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10</xdr:row>
          <xdr:rowOff>0</xdr:rowOff>
        </xdr:from>
        <xdr:to>
          <xdr:col>2</xdr:col>
          <xdr:colOff>350520</xdr:colOff>
          <xdr:row>11</xdr:row>
          <xdr:rowOff>7620</xdr:rowOff>
        </xdr:to>
        <xdr:sp macro="" textlink="">
          <xdr:nvSpPr>
            <xdr:cNvPr id="67665" name="Check Box 81" hidden="1">
              <a:extLst>
                <a:ext uri="{63B3BB69-23CF-44E3-9099-C40C66FF867C}">
                  <a14:compatExt spid="_x0000_s67665"/>
                </a:ext>
                <a:ext uri="{FF2B5EF4-FFF2-40B4-BE49-F238E27FC236}">
                  <a16:creationId xmlns:a16="http://schemas.microsoft.com/office/drawing/2014/main" id="{00000000-0008-0000-2100-000051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10</xdr:row>
          <xdr:rowOff>0</xdr:rowOff>
        </xdr:from>
        <xdr:to>
          <xdr:col>2</xdr:col>
          <xdr:colOff>350520</xdr:colOff>
          <xdr:row>11</xdr:row>
          <xdr:rowOff>7620</xdr:rowOff>
        </xdr:to>
        <xdr:sp macro="" textlink="">
          <xdr:nvSpPr>
            <xdr:cNvPr id="67666" name="Check Box 82" hidden="1">
              <a:extLst>
                <a:ext uri="{63B3BB69-23CF-44E3-9099-C40C66FF867C}">
                  <a14:compatExt spid="_x0000_s67666"/>
                </a:ext>
                <a:ext uri="{FF2B5EF4-FFF2-40B4-BE49-F238E27FC236}">
                  <a16:creationId xmlns:a16="http://schemas.microsoft.com/office/drawing/2014/main" id="{00000000-0008-0000-2100-000052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11</xdr:row>
          <xdr:rowOff>0</xdr:rowOff>
        </xdr:from>
        <xdr:to>
          <xdr:col>2</xdr:col>
          <xdr:colOff>350520</xdr:colOff>
          <xdr:row>12</xdr:row>
          <xdr:rowOff>7620</xdr:rowOff>
        </xdr:to>
        <xdr:sp macro="" textlink="">
          <xdr:nvSpPr>
            <xdr:cNvPr id="67667" name="Check Box 83" hidden="1">
              <a:extLst>
                <a:ext uri="{63B3BB69-23CF-44E3-9099-C40C66FF867C}">
                  <a14:compatExt spid="_x0000_s67667"/>
                </a:ext>
                <a:ext uri="{FF2B5EF4-FFF2-40B4-BE49-F238E27FC236}">
                  <a16:creationId xmlns:a16="http://schemas.microsoft.com/office/drawing/2014/main" id="{00000000-0008-0000-2100-000053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14</xdr:row>
          <xdr:rowOff>0</xdr:rowOff>
        </xdr:from>
        <xdr:to>
          <xdr:col>2</xdr:col>
          <xdr:colOff>350520</xdr:colOff>
          <xdr:row>15</xdr:row>
          <xdr:rowOff>7620</xdr:rowOff>
        </xdr:to>
        <xdr:sp macro="" textlink="">
          <xdr:nvSpPr>
            <xdr:cNvPr id="67668" name="Check Box 84" hidden="1">
              <a:extLst>
                <a:ext uri="{63B3BB69-23CF-44E3-9099-C40C66FF867C}">
                  <a14:compatExt spid="_x0000_s67668"/>
                </a:ext>
                <a:ext uri="{FF2B5EF4-FFF2-40B4-BE49-F238E27FC236}">
                  <a16:creationId xmlns:a16="http://schemas.microsoft.com/office/drawing/2014/main" id="{00000000-0008-0000-2100-000054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18</xdr:row>
          <xdr:rowOff>0</xdr:rowOff>
        </xdr:from>
        <xdr:to>
          <xdr:col>2</xdr:col>
          <xdr:colOff>350520</xdr:colOff>
          <xdr:row>19</xdr:row>
          <xdr:rowOff>7620</xdr:rowOff>
        </xdr:to>
        <xdr:sp macro="" textlink="">
          <xdr:nvSpPr>
            <xdr:cNvPr id="67669" name="Check Box 85" hidden="1">
              <a:extLst>
                <a:ext uri="{63B3BB69-23CF-44E3-9099-C40C66FF867C}">
                  <a14:compatExt spid="_x0000_s67669"/>
                </a:ext>
                <a:ext uri="{FF2B5EF4-FFF2-40B4-BE49-F238E27FC236}">
                  <a16:creationId xmlns:a16="http://schemas.microsoft.com/office/drawing/2014/main" id="{00000000-0008-0000-2100-000055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19</xdr:row>
          <xdr:rowOff>0</xdr:rowOff>
        </xdr:from>
        <xdr:to>
          <xdr:col>2</xdr:col>
          <xdr:colOff>350520</xdr:colOff>
          <xdr:row>20</xdr:row>
          <xdr:rowOff>7620</xdr:rowOff>
        </xdr:to>
        <xdr:sp macro="" textlink="">
          <xdr:nvSpPr>
            <xdr:cNvPr id="67670" name="Check Box 86" hidden="1">
              <a:extLst>
                <a:ext uri="{63B3BB69-23CF-44E3-9099-C40C66FF867C}">
                  <a14:compatExt spid="_x0000_s67670"/>
                </a:ext>
                <a:ext uri="{FF2B5EF4-FFF2-40B4-BE49-F238E27FC236}">
                  <a16:creationId xmlns:a16="http://schemas.microsoft.com/office/drawing/2014/main" id="{00000000-0008-0000-2100-000056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22</xdr:row>
          <xdr:rowOff>0</xdr:rowOff>
        </xdr:from>
        <xdr:to>
          <xdr:col>2</xdr:col>
          <xdr:colOff>350520</xdr:colOff>
          <xdr:row>23</xdr:row>
          <xdr:rowOff>7620</xdr:rowOff>
        </xdr:to>
        <xdr:sp macro="" textlink="">
          <xdr:nvSpPr>
            <xdr:cNvPr id="67671" name="Check Box 87" hidden="1">
              <a:extLst>
                <a:ext uri="{63B3BB69-23CF-44E3-9099-C40C66FF867C}">
                  <a14:compatExt spid="_x0000_s67671"/>
                </a:ext>
                <a:ext uri="{FF2B5EF4-FFF2-40B4-BE49-F238E27FC236}">
                  <a16:creationId xmlns:a16="http://schemas.microsoft.com/office/drawing/2014/main" id="{00000000-0008-0000-2100-00005708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4</xdr:row>
          <xdr:rowOff>7620</xdr:rowOff>
        </xdr:from>
        <xdr:to>
          <xdr:col>1</xdr:col>
          <xdr:colOff>381000</xdr:colOff>
          <xdr:row>4</xdr:row>
          <xdr:rowOff>251460</xdr:rowOff>
        </xdr:to>
        <xdr:sp macro="" textlink="">
          <xdr:nvSpPr>
            <xdr:cNvPr id="3411969" name="Check Box 1" hidden="1">
              <a:extLst>
                <a:ext uri="{63B3BB69-23CF-44E3-9099-C40C66FF867C}">
                  <a14:compatExt spid="_x0000_s3411969"/>
                </a:ext>
                <a:ext uri="{FF2B5EF4-FFF2-40B4-BE49-F238E27FC236}">
                  <a16:creationId xmlns:a16="http://schemas.microsoft.com/office/drawing/2014/main" id="{00000000-0008-0000-2200-000001103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6</xdr:row>
          <xdr:rowOff>7620</xdr:rowOff>
        </xdr:from>
        <xdr:to>
          <xdr:col>1</xdr:col>
          <xdr:colOff>381000</xdr:colOff>
          <xdr:row>6</xdr:row>
          <xdr:rowOff>251460</xdr:rowOff>
        </xdr:to>
        <xdr:sp macro="" textlink="">
          <xdr:nvSpPr>
            <xdr:cNvPr id="3411970" name="Check Box 2" hidden="1">
              <a:extLst>
                <a:ext uri="{63B3BB69-23CF-44E3-9099-C40C66FF867C}">
                  <a14:compatExt spid="_x0000_s3411970"/>
                </a:ext>
                <a:ext uri="{FF2B5EF4-FFF2-40B4-BE49-F238E27FC236}">
                  <a16:creationId xmlns:a16="http://schemas.microsoft.com/office/drawing/2014/main" id="{00000000-0008-0000-2200-000002103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8</xdr:row>
          <xdr:rowOff>7620</xdr:rowOff>
        </xdr:from>
        <xdr:to>
          <xdr:col>1</xdr:col>
          <xdr:colOff>381000</xdr:colOff>
          <xdr:row>8</xdr:row>
          <xdr:rowOff>251460</xdr:rowOff>
        </xdr:to>
        <xdr:sp macro="" textlink="">
          <xdr:nvSpPr>
            <xdr:cNvPr id="3411971" name="Check Box 3" hidden="1">
              <a:extLst>
                <a:ext uri="{63B3BB69-23CF-44E3-9099-C40C66FF867C}">
                  <a14:compatExt spid="_x0000_s3411971"/>
                </a:ext>
                <a:ext uri="{FF2B5EF4-FFF2-40B4-BE49-F238E27FC236}">
                  <a16:creationId xmlns:a16="http://schemas.microsoft.com/office/drawing/2014/main" id="{00000000-0008-0000-2200-000003103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10</xdr:row>
          <xdr:rowOff>7620</xdr:rowOff>
        </xdr:from>
        <xdr:to>
          <xdr:col>1</xdr:col>
          <xdr:colOff>381000</xdr:colOff>
          <xdr:row>10</xdr:row>
          <xdr:rowOff>251460</xdr:rowOff>
        </xdr:to>
        <xdr:sp macro="" textlink="">
          <xdr:nvSpPr>
            <xdr:cNvPr id="3411972" name="Check Box 4" hidden="1">
              <a:extLst>
                <a:ext uri="{63B3BB69-23CF-44E3-9099-C40C66FF867C}">
                  <a14:compatExt spid="_x0000_s3411972"/>
                </a:ext>
                <a:ext uri="{FF2B5EF4-FFF2-40B4-BE49-F238E27FC236}">
                  <a16:creationId xmlns:a16="http://schemas.microsoft.com/office/drawing/2014/main" id="{00000000-0008-0000-2200-000004103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11</xdr:row>
          <xdr:rowOff>22860</xdr:rowOff>
        </xdr:from>
        <xdr:to>
          <xdr:col>3</xdr:col>
          <xdr:colOff>312420</xdr:colOff>
          <xdr:row>11</xdr:row>
          <xdr:rowOff>304800</xdr:rowOff>
        </xdr:to>
        <xdr:sp macro="" textlink="">
          <xdr:nvSpPr>
            <xdr:cNvPr id="6454276" name="Check Box 4" hidden="1">
              <a:extLst>
                <a:ext uri="{63B3BB69-23CF-44E3-9099-C40C66FF867C}">
                  <a14:compatExt spid="_x0000_s6454276"/>
                </a:ext>
                <a:ext uri="{FF2B5EF4-FFF2-40B4-BE49-F238E27FC236}">
                  <a16:creationId xmlns:a16="http://schemas.microsoft.com/office/drawing/2014/main" id="{00000000-0008-0000-2300-0000047C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12</xdr:row>
          <xdr:rowOff>0</xdr:rowOff>
        </xdr:from>
        <xdr:to>
          <xdr:col>3</xdr:col>
          <xdr:colOff>327660</xdr:colOff>
          <xdr:row>12</xdr:row>
          <xdr:rowOff>266700</xdr:rowOff>
        </xdr:to>
        <xdr:sp macro="" textlink="">
          <xdr:nvSpPr>
            <xdr:cNvPr id="6454277" name="Check Box 5" hidden="1">
              <a:extLst>
                <a:ext uri="{63B3BB69-23CF-44E3-9099-C40C66FF867C}">
                  <a14:compatExt spid="_x0000_s6454277"/>
                </a:ext>
                <a:ext uri="{FF2B5EF4-FFF2-40B4-BE49-F238E27FC236}">
                  <a16:creationId xmlns:a16="http://schemas.microsoft.com/office/drawing/2014/main" id="{00000000-0008-0000-2300-0000057C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13</xdr:row>
          <xdr:rowOff>7620</xdr:rowOff>
        </xdr:from>
        <xdr:to>
          <xdr:col>3</xdr:col>
          <xdr:colOff>312420</xdr:colOff>
          <xdr:row>14</xdr:row>
          <xdr:rowOff>0</xdr:rowOff>
        </xdr:to>
        <xdr:sp macro="" textlink="">
          <xdr:nvSpPr>
            <xdr:cNvPr id="6454278" name="Check Box 6" hidden="1">
              <a:extLst>
                <a:ext uri="{63B3BB69-23CF-44E3-9099-C40C66FF867C}">
                  <a14:compatExt spid="_x0000_s6454278"/>
                </a:ext>
                <a:ext uri="{FF2B5EF4-FFF2-40B4-BE49-F238E27FC236}">
                  <a16:creationId xmlns:a16="http://schemas.microsoft.com/office/drawing/2014/main" id="{00000000-0008-0000-2300-0000067C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31</xdr:row>
          <xdr:rowOff>22860</xdr:rowOff>
        </xdr:from>
        <xdr:to>
          <xdr:col>3</xdr:col>
          <xdr:colOff>312420</xdr:colOff>
          <xdr:row>31</xdr:row>
          <xdr:rowOff>304800</xdr:rowOff>
        </xdr:to>
        <xdr:sp macro="" textlink="">
          <xdr:nvSpPr>
            <xdr:cNvPr id="6454279" name="Check Box 7" hidden="1">
              <a:extLst>
                <a:ext uri="{63B3BB69-23CF-44E3-9099-C40C66FF867C}">
                  <a14:compatExt spid="_x0000_s6454279"/>
                </a:ext>
                <a:ext uri="{FF2B5EF4-FFF2-40B4-BE49-F238E27FC236}">
                  <a16:creationId xmlns:a16="http://schemas.microsoft.com/office/drawing/2014/main" id="{00000000-0008-0000-2300-0000077C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</xdr:colOff>
          <xdr:row>32</xdr:row>
          <xdr:rowOff>0</xdr:rowOff>
        </xdr:from>
        <xdr:to>
          <xdr:col>3</xdr:col>
          <xdr:colOff>327660</xdr:colOff>
          <xdr:row>32</xdr:row>
          <xdr:rowOff>266700</xdr:rowOff>
        </xdr:to>
        <xdr:sp macro="" textlink="">
          <xdr:nvSpPr>
            <xdr:cNvPr id="6454280" name="Check Box 8" hidden="1">
              <a:extLst>
                <a:ext uri="{63B3BB69-23CF-44E3-9099-C40C66FF867C}">
                  <a14:compatExt spid="_x0000_s6454280"/>
                </a:ext>
                <a:ext uri="{FF2B5EF4-FFF2-40B4-BE49-F238E27FC236}">
                  <a16:creationId xmlns:a16="http://schemas.microsoft.com/office/drawing/2014/main" id="{00000000-0008-0000-2300-0000087C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33</xdr:row>
          <xdr:rowOff>7620</xdr:rowOff>
        </xdr:from>
        <xdr:to>
          <xdr:col>3</xdr:col>
          <xdr:colOff>312420</xdr:colOff>
          <xdr:row>33</xdr:row>
          <xdr:rowOff>289560</xdr:rowOff>
        </xdr:to>
        <xdr:sp macro="" textlink="">
          <xdr:nvSpPr>
            <xdr:cNvPr id="6454281" name="Check Box 9" hidden="1">
              <a:extLst>
                <a:ext uri="{63B3BB69-23CF-44E3-9099-C40C66FF867C}">
                  <a14:compatExt spid="_x0000_s6454281"/>
                </a:ext>
                <a:ext uri="{FF2B5EF4-FFF2-40B4-BE49-F238E27FC236}">
                  <a16:creationId xmlns:a16="http://schemas.microsoft.com/office/drawing/2014/main" id="{00000000-0008-0000-2300-0000097C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12</xdr:col>
      <xdr:colOff>421005</xdr:colOff>
      <xdr:row>1</xdr:row>
      <xdr:rowOff>44450</xdr:rowOff>
    </xdr:from>
    <xdr:ext cx="4548617" cy="697114"/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04DCD4E2-78C0-4FC9-940F-89A524122188}"/>
            </a:ext>
          </a:extLst>
        </xdr:cNvPr>
        <xdr:cNvSpPr txBox="1"/>
      </xdr:nvSpPr>
      <xdr:spPr>
        <a:xfrm>
          <a:off x="9879965" y="308610"/>
          <a:ext cx="4548617" cy="697114"/>
        </a:xfrm>
        <a:prstGeom prst="rect">
          <a:avLst/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th-TH" sz="1800">
              <a:latin typeface="TH SarabunPSK" panose="020B0500040200020003" pitchFamily="34" charset="-34"/>
              <a:cs typeface="TH SarabunPSK" panose="020B0500040200020003" pitchFamily="34" charset="-34"/>
            </a:rPr>
            <a:t>ขาดภาพและการคำนวณผลไฟ้าของแต่ละมารการ</a:t>
          </a:r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endParaRPr lang="en-US" sz="180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/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(ทำเพิ่มในชีทที่ถัดไป </a:t>
          </a:r>
          <a:r>
            <a:rPr lang="en-US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&gt;</a:t>
          </a:r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ภาพ</a:t>
          </a:r>
          <a:r>
            <a:rPr lang="en-US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+</a:t>
          </a:r>
          <a:r>
            <a:rPr lang="th-TH" sz="1800" baseline="0">
              <a:latin typeface="TH SarabunPSK" panose="020B0500040200020003" pitchFamily="34" charset="-34"/>
              <a:cs typeface="TH SarabunPSK" panose="020B0500040200020003" pitchFamily="34" charset="-34"/>
            </a:rPr>
            <a:t>คำนวณผลไฟฟ้าและการคำนวณด้านไฟฟ้า)</a:t>
          </a:r>
          <a:endParaRPr lang="th-TH" sz="18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4</xdr:row>
      <xdr:rowOff>279282</xdr:rowOff>
    </xdr:from>
    <xdr:to>
      <xdr:col>7</xdr:col>
      <xdr:colOff>723899</xdr:colOff>
      <xdr:row>14</xdr:row>
      <xdr:rowOff>83819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" y="1528962"/>
          <a:ext cx="5638799" cy="2928737"/>
        </a:xfrm>
        <a:prstGeom prst="rect">
          <a:avLst/>
        </a:prstGeom>
      </xdr:spPr>
    </xdr:pic>
    <xdr:clientData/>
  </xdr:twoCellAnchor>
  <xdr:twoCellAnchor editAs="oneCell">
    <xdr:from>
      <xdr:col>2</xdr:col>
      <xdr:colOff>518160</xdr:colOff>
      <xdr:row>14</xdr:row>
      <xdr:rowOff>198120</xdr:rowOff>
    </xdr:from>
    <xdr:to>
      <xdr:col>7</xdr:col>
      <xdr:colOff>152400</xdr:colOff>
      <xdr:row>26</xdr:row>
      <xdr:rowOff>7620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0" y="4572000"/>
          <a:ext cx="4351020" cy="355854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139240</xdr:colOff>
      <xdr:row>5</xdr:row>
      <xdr:rowOff>30480</xdr:rowOff>
    </xdr:from>
    <xdr:to>
      <xdr:col>7</xdr:col>
      <xdr:colOff>655320</xdr:colOff>
      <xdr:row>15</xdr:row>
      <xdr:rowOff>68580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160" y="1592580"/>
          <a:ext cx="5598620" cy="3162300"/>
        </a:xfrm>
        <a:prstGeom prst="rect">
          <a:avLst/>
        </a:prstGeom>
      </xdr:spPr>
    </xdr:pic>
    <xdr:clientData/>
  </xdr:twoCellAnchor>
  <xdr:twoCellAnchor editAs="oneCell">
    <xdr:from>
      <xdr:col>1</xdr:col>
      <xdr:colOff>132113</xdr:colOff>
      <xdr:row>15</xdr:row>
      <xdr:rowOff>83820</xdr:rowOff>
    </xdr:from>
    <xdr:to>
      <xdr:col>4</xdr:col>
      <xdr:colOff>807720</xdr:colOff>
      <xdr:row>26</xdr:row>
      <xdr:rowOff>266700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33" y="4770120"/>
          <a:ext cx="2832067" cy="3619500"/>
        </a:xfrm>
        <a:prstGeom prst="rect">
          <a:avLst/>
        </a:prstGeom>
      </xdr:spPr>
    </xdr:pic>
    <xdr:clientData/>
  </xdr:twoCellAnchor>
  <xdr:twoCellAnchor editAs="oneCell">
    <xdr:from>
      <xdr:col>4</xdr:col>
      <xdr:colOff>815340</xdr:colOff>
      <xdr:row>15</xdr:row>
      <xdr:rowOff>81710</xdr:rowOff>
    </xdr:from>
    <xdr:to>
      <xdr:col>7</xdr:col>
      <xdr:colOff>662940</xdr:colOff>
      <xdr:row>26</xdr:row>
      <xdr:rowOff>304800</xdr:rowOff>
    </xdr:to>
    <xdr:pic>
      <xdr:nvPicPr>
        <xdr:cNvPr id="6" name="รูปภาพ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3720" y="4768010"/>
          <a:ext cx="2773680" cy="365971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348615</xdr:colOff>
      <xdr:row>11</xdr:row>
      <xdr:rowOff>68580</xdr:rowOff>
    </xdr:from>
    <xdr:to>
      <xdr:col>7</xdr:col>
      <xdr:colOff>615315</xdr:colOff>
      <xdr:row>14</xdr:row>
      <xdr:rowOff>190500</xdr:rowOff>
    </xdr:to>
    <xdr:sp macro="" textlink="">
      <xdr:nvSpPr>
        <xdr:cNvPr id="2" name="คำบรรยายภาพแบบสี่เหลี่ยม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SpPr/>
      </xdr:nvSpPr>
      <xdr:spPr>
        <a:xfrm>
          <a:off x="3168015" y="2987040"/>
          <a:ext cx="2987040" cy="1455420"/>
        </a:xfrm>
        <a:prstGeom prst="wedgeRectCallou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th-TH" sz="1100"/>
            <a:t>ไม่มีการใช้ที่หน่วยงาน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11</xdr:row>
          <xdr:rowOff>22860</xdr:rowOff>
        </xdr:from>
        <xdr:to>
          <xdr:col>2</xdr:col>
          <xdr:colOff>312420</xdr:colOff>
          <xdr:row>11</xdr:row>
          <xdr:rowOff>304800</xdr:rowOff>
        </xdr:to>
        <xdr:sp macro="" textlink="">
          <xdr:nvSpPr>
            <xdr:cNvPr id="6422529" name="Check Box 1" hidden="1">
              <a:extLst>
                <a:ext uri="{63B3BB69-23CF-44E3-9099-C40C66FF867C}">
                  <a14:compatExt spid="_x0000_s6422529"/>
                </a:ext>
                <a:ext uri="{FF2B5EF4-FFF2-40B4-BE49-F238E27FC236}">
                  <a16:creationId xmlns:a16="http://schemas.microsoft.com/office/drawing/2014/main" id="{00000000-0008-0000-2400-00000100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</xdr:colOff>
          <xdr:row>12</xdr:row>
          <xdr:rowOff>0</xdr:rowOff>
        </xdr:from>
        <xdr:to>
          <xdr:col>2</xdr:col>
          <xdr:colOff>327660</xdr:colOff>
          <xdr:row>12</xdr:row>
          <xdr:rowOff>266700</xdr:rowOff>
        </xdr:to>
        <xdr:sp macro="" textlink="">
          <xdr:nvSpPr>
            <xdr:cNvPr id="6422530" name="Check Box 2" hidden="1">
              <a:extLst>
                <a:ext uri="{63B3BB69-23CF-44E3-9099-C40C66FF867C}">
                  <a14:compatExt spid="_x0000_s6422530"/>
                </a:ext>
                <a:ext uri="{FF2B5EF4-FFF2-40B4-BE49-F238E27FC236}">
                  <a16:creationId xmlns:a16="http://schemas.microsoft.com/office/drawing/2014/main" id="{00000000-0008-0000-2400-00000200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13</xdr:row>
          <xdr:rowOff>7620</xdr:rowOff>
        </xdr:from>
        <xdr:to>
          <xdr:col>2</xdr:col>
          <xdr:colOff>312420</xdr:colOff>
          <xdr:row>13</xdr:row>
          <xdr:rowOff>289560</xdr:rowOff>
        </xdr:to>
        <xdr:sp macro="" textlink="">
          <xdr:nvSpPr>
            <xdr:cNvPr id="6422531" name="Check Box 3" hidden="1">
              <a:extLst>
                <a:ext uri="{63B3BB69-23CF-44E3-9099-C40C66FF867C}">
                  <a14:compatExt spid="_x0000_s6422531"/>
                </a:ext>
                <a:ext uri="{FF2B5EF4-FFF2-40B4-BE49-F238E27FC236}">
                  <a16:creationId xmlns:a16="http://schemas.microsoft.com/office/drawing/2014/main" id="{00000000-0008-0000-2400-00000300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238125</xdr:colOff>
      <xdr:row>6</xdr:row>
      <xdr:rowOff>106680</xdr:rowOff>
    </xdr:from>
    <xdr:to>
      <xdr:col>11</xdr:col>
      <xdr:colOff>609600</xdr:colOff>
      <xdr:row>11</xdr:row>
      <xdr:rowOff>163830</xdr:rowOff>
    </xdr:to>
    <xdr:sp macro="" textlink="">
      <xdr:nvSpPr>
        <xdr:cNvPr id="2" name="คำบรรยายภาพแบบสี่เหลี่ยม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SpPr>
          <a:spLocks noChangeArrowheads="1"/>
        </xdr:cNvSpPr>
      </xdr:nvSpPr>
      <xdr:spPr bwMode="auto">
        <a:xfrm>
          <a:off x="2303145" y="1668780"/>
          <a:ext cx="2985135" cy="1390650"/>
        </a:xfrm>
        <a:prstGeom prst="wedgeRectCallout">
          <a:avLst>
            <a:gd name="adj1" fmla="val 30574"/>
            <a:gd name="adj2" fmla="val -4199"/>
          </a:avLst>
        </a:prstGeom>
        <a:solidFill>
          <a:srgbClr val="FFFFFF"/>
        </a:solidFill>
        <a:ln w="25400" algn="ctr">
          <a:solidFill>
            <a:srgbClr val="F79646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ไม่มีมาตรการด้านความร้อนที่หน่วยงาน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5</xdr:row>
          <xdr:rowOff>0</xdr:rowOff>
        </xdr:from>
        <xdr:to>
          <xdr:col>2</xdr:col>
          <xdr:colOff>350520</xdr:colOff>
          <xdr:row>6</xdr:row>
          <xdr:rowOff>7620</xdr:rowOff>
        </xdr:to>
        <xdr:sp macro="" textlink="">
          <xdr:nvSpPr>
            <xdr:cNvPr id="2816001" name="Check Box 1" hidden="1">
              <a:extLst>
                <a:ext uri="{63B3BB69-23CF-44E3-9099-C40C66FF867C}">
                  <a14:compatExt spid="_x0000_s2816001"/>
                </a:ext>
                <a:ext uri="{FF2B5EF4-FFF2-40B4-BE49-F238E27FC236}">
                  <a16:creationId xmlns:a16="http://schemas.microsoft.com/office/drawing/2014/main" id="{00000000-0008-0000-2600-000001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5</xdr:row>
          <xdr:rowOff>0</xdr:rowOff>
        </xdr:from>
        <xdr:to>
          <xdr:col>2</xdr:col>
          <xdr:colOff>350520</xdr:colOff>
          <xdr:row>6</xdr:row>
          <xdr:rowOff>0</xdr:rowOff>
        </xdr:to>
        <xdr:sp macro="" textlink="">
          <xdr:nvSpPr>
            <xdr:cNvPr id="2816030" name="Check Box 30" hidden="1">
              <a:extLst>
                <a:ext uri="{63B3BB69-23CF-44E3-9099-C40C66FF867C}">
                  <a14:compatExt spid="_x0000_s2816030"/>
                </a:ext>
                <a:ext uri="{FF2B5EF4-FFF2-40B4-BE49-F238E27FC236}">
                  <a16:creationId xmlns:a16="http://schemas.microsoft.com/office/drawing/2014/main" id="{00000000-0008-0000-2600-00001E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6</xdr:row>
          <xdr:rowOff>0</xdr:rowOff>
        </xdr:from>
        <xdr:to>
          <xdr:col>2</xdr:col>
          <xdr:colOff>350520</xdr:colOff>
          <xdr:row>6</xdr:row>
          <xdr:rowOff>304800</xdr:rowOff>
        </xdr:to>
        <xdr:sp macro="" textlink="">
          <xdr:nvSpPr>
            <xdr:cNvPr id="2816031" name="Check Box 31" hidden="1">
              <a:extLst>
                <a:ext uri="{63B3BB69-23CF-44E3-9099-C40C66FF867C}">
                  <a14:compatExt spid="_x0000_s2816031"/>
                </a:ext>
                <a:ext uri="{FF2B5EF4-FFF2-40B4-BE49-F238E27FC236}">
                  <a16:creationId xmlns:a16="http://schemas.microsoft.com/office/drawing/2014/main" id="{00000000-0008-0000-2600-00001F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9</xdr:row>
          <xdr:rowOff>0</xdr:rowOff>
        </xdr:from>
        <xdr:to>
          <xdr:col>2</xdr:col>
          <xdr:colOff>350520</xdr:colOff>
          <xdr:row>9</xdr:row>
          <xdr:rowOff>304800</xdr:rowOff>
        </xdr:to>
        <xdr:sp macro="" textlink="">
          <xdr:nvSpPr>
            <xdr:cNvPr id="2816032" name="Check Box 32" hidden="1">
              <a:extLst>
                <a:ext uri="{63B3BB69-23CF-44E3-9099-C40C66FF867C}">
                  <a14:compatExt spid="_x0000_s2816032"/>
                </a:ext>
                <a:ext uri="{FF2B5EF4-FFF2-40B4-BE49-F238E27FC236}">
                  <a16:creationId xmlns:a16="http://schemas.microsoft.com/office/drawing/2014/main" id="{00000000-0008-0000-2600-000020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15240</xdr:colOff>
      <xdr:row>30</xdr:row>
      <xdr:rowOff>15240</xdr:rowOff>
    </xdr:from>
    <xdr:to>
      <xdr:col>6</xdr:col>
      <xdr:colOff>533400</xdr:colOff>
      <xdr:row>41</xdr:row>
      <xdr:rowOff>281940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00000000-0008-0000-2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4739640"/>
          <a:ext cx="5196840" cy="370332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13</xdr:row>
          <xdr:rowOff>0</xdr:rowOff>
        </xdr:from>
        <xdr:to>
          <xdr:col>2</xdr:col>
          <xdr:colOff>350520</xdr:colOff>
          <xdr:row>13</xdr:row>
          <xdr:rowOff>274320</xdr:rowOff>
        </xdr:to>
        <xdr:sp macro="" textlink="">
          <xdr:nvSpPr>
            <xdr:cNvPr id="2816033" name="Check Box 33" hidden="1">
              <a:extLst>
                <a:ext uri="{63B3BB69-23CF-44E3-9099-C40C66FF867C}">
                  <a14:compatExt spid="_x0000_s2816033"/>
                </a:ext>
                <a:ext uri="{FF2B5EF4-FFF2-40B4-BE49-F238E27FC236}">
                  <a16:creationId xmlns:a16="http://schemas.microsoft.com/office/drawing/2014/main" id="{00000000-0008-0000-2600-000021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13</xdr:row>
          <xdr:rowOff>0</xdr:rowOff>
        </xdr:from>
        <xdr:to>
          <xdr:col>2</xdr:col>
          <xdr:colOff>350520</xdr:colOff>
          <xdr:row>13</xdr:row>
          <xdr:rowOff>266700</xdr:rowOff>
        </xdr:to>
        <xdr:sp macro="" textlink="">
          <xdr:nvSpPr>
            <xdr:cNvPr id="2816034" name="Check Box 34" hidden="1">
              <a:extLst>
                <a:ext uri="{63B3BB69-23CF-44E3-9099-C40C66FF867C}">
                  <a14:compatExt spid="_x0000_s2816034"/>
                </a:ext>
                <a:ext uri="{FF2B5EF4-FFF2-40B4-BE49-F238E27FC236}">
                  <a16:creationId xmlns:a16="http://schemas.microsoft.com/office/drawing/2014/main" id="{00000000-0008-0000-2600-000022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14</xdr:row>
          <xdr:rowOff>0</xdr:rowOff>
        </xdr:from>
        <xdr:to>
          <xdr:col>2</xdr:col>
          <xdr:colOff>350520</xdr:colOff>
          <xdr:row>14</xdr:row>
          <xdr:rowOff>304800</xdr:rowOff>
        </xdr:to>
        <xdr:sp macro="" textlink="">
          <xdr:nvSpPr>
            <xdr:cNvPr id="2816035" name="Check Box 35" hidden="1">
              <a:extLst>
                <a:ext uri="{63B3BB69-23CF-44E3-9099-C40C66FF867C}">
                  <a14:compatExt spid="_x0000_s2816035"/>
                </a:ext>
                <a:ext uri="{FF2B5EF4-FFF2-40B4-BE49-F238E27FC236}">
                  <a16:creationId xmlns:a16="http://schemas.microsoft.com/office/drawing/2014/main" id="{00000000-0008-0000-2600-000023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17</xdr:row>
          <xdr:rowOff>0</xdr:rowOff>
        </xdr:from>
        <xdr:to>
          <xdr:col>2</xdr:col>
          <xdr:colOff>350520</xdr:colOff>
          <xdr:row>17</xdr:row>
          <xdr:rowOff>304800</xdr:rowOff>
        </xdr:to>
        <xdr:sp macro="" textlink="">
          <xdr:nvSpPr>
            <xdr:cNvPr id="2816036" name="Check Box 36" hidden="1">
              <a:extLst>
                <a:ext uri="{63B3BB69-23CF-44E3-9099-C40C66FF867C}">
                  <a14:compatExt spid="_x0000_s2816036"/>
                </a:ext>
                <a:ext uri="{FF2B5EF4-FFF2-40B4-BE49-F238E27FC236}">
                  <a16:creationId xmlns:a16="http://schemas.microsoft.com/office/drawing/2014/main" id="{00000000-0008-0000-2600-000024F82A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53340</xdr:colOff>
      <xdr:row>45</xdr:row>
      <xdr:rowOff>38100</xdr:rowOff>
    </xdr:from>
    <xdr:to>
      <xdr:col>6</xdr:col>
      <xdr:colOff>563880</xdr:colOff>
      <xdr:row>56</xdr:row>
      <xdr:rowOff>289560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00000000-0008-0000-2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14135100"/>
          <a:ext cx="5189220" cy="368808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4</xdr:row>
          <xdr:rowOff>0</xdr:rowOff>
        </xdr:from>
        <xdr:to>
          <xdr:col>2</xdr:col>
          <xdr:colOff>350520</xdr:colOff>
          <xdr:row>5</xdr:row>
          <xdr:rowOff>7620</xdr:rowOff>
        </xdr:to>
        <xdr:sp macro="" textlink="">
          <xdr:nvSpPr>
            <xdr:cNvPr id="3410945" name="Check Box 1" hidden="1">
              <a:extLst>
                <a:ext uri="{63B3BB69-23CF-44E3-9099-C40C66FF867C}">
                  <a14:compatExt spid="_x0000_s3410945"/>
                </a:ext>
                <a:ext uri="{FF2B5EF4-FFF2-40B4-BE49-F238E27FC236}">
                  <a16:creationId xmlns:a16="http://schemas.microsoft.com/office/drawing/2014/main" id="{00000000-0008-0000-2700-0000010C3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5</xdr:row>
          <xdr:rowOff>0</xdr:rowOff>
        </xdr:from>
        <xdr:to>
          <xdr:col>2</xdr:col>
          <xdr:colOff>350520</xdr:colOff>
          <xdr:row>5</xdr:row>
          <xdr:rowOff>304800</xdr:rowOff>
        </xdr:to>
        <xdr:sp macro="" textlink="">
          <xdr:nvSpPr>
            <xdr:cNvPr id="3410946" name="Check Box 2" hidden="1">
              <a:extLst>
                <a:ext uri="{63B3BB69-23CF-44E3-9099-C40C66FF867C}">
                  <a14:compatExt spid="_x0000_s3410946"/>
                </a:ext>
                <a:ext uri="{FF2B5EF4-FFF2-40B4-BE49-F238E27FC236}">
                  <a16:creationId xmlns:a16="http://schemas.microsoft.com/office/drawing/2014/main" id="{00000000-0008-0000-2700-0000020C3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8</xdr:row>
          <xdr:rowOff>0</xdr:rowOff>
        </xdr:from>
        <xdr:to>
          <xdr:col>2</xdr:col>
          <xdr:colOff>350520</xdr:colOff>
          <xdr:row>8</xdr:row>
          <xdr:rowOff>304800</xdr:rowOff>
        </xdr:to>
        <xdr:sp macro="" textlink="">
          <xdr:nvSpPr>
            <xdr:cNvPr id="3410947" name="Check Box 3" hidden="1">
              <a:extLst>
                <a:ext uri="{63B3BB69-23CF-44E3-9099-C40C66FF867C}">
                  <a14:compatExt spid="_x0000_s3410947"/>
                </a:ext>
                <a:ext uri="{FF2B5EF4-FFF2-40B4-BE49-F238E27FC236}">
                  <a16:creationId xmlns:a16="http://schemas.microsoft.com/office/drawing/2014/main" id="{00000000-0008-0000-2700-0000030C34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53340</xdr:colOff>
      <xdr:row>15</xdr:row>
      <xdr:rowOff>43026</xdr:rowOff>
    </xdr:from>
    <xdr:to>
      <xdr:col>6</xdr:col>
      <xdr:colOff>685800</xdr:colOff>
      <xdr:row>26</xdr:row>
      <xdr:rowOff>274320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4607406"/>
          <a:ext cx="5311140" cy="3667914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609600</xdr:colOff>
      <xdr:row>25</xdr:row>
      <xdr:rowOff>180975</xdr:rowOff>
    </xdr:from>
    <xdr:to>
      <xdr:col>6</xdr:col>
      <xdr:colOff>0</xdr:colOff>
      <xdr:row>25</xdr:row>
      <xdr:rowOff>182563</xdr:rowOff>
    </xdr:to>
    <xdr:cxnSp macro="">
      <xdr:nvCxnSpPr>
        <xdr:cNvPr id="2" name="Straight Connector 12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CxnSpPr/>
      </xdr:nvCxnSpPr>
      <xdr:spPr>
        <a:xfrm>
          <a:off x="1813560" y="6635115"/>
          <a:ext cx="256794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612775</xdr:colOff>
      <xdr:row>27</xdr:row>
      <xdr:rowOff>236855</xdr:rowOff>
    </xdr:from>
    <xdr:to>
      <xdr:col>4</xdr:col>
      <xdr:colOff>612775</xdr:colOff>
      <xdr:row>27</xdr:row>
      <xdr:rowOff>236855</xdr:rowOff>
    </xdr:to>
    <xdr:cxnSp macro="">
      <xdr:nvCxnSpPr>
        <xdr:cNvPr id="3" name="Straight Connector 12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CxnSpPr/>
      </xdr:nvCxnSpPr>
      <xdr:spPr>
        <a:xfrm>
          <a:off x="1816735" y="7163435"/>
          <a:ext cx="146304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556260</xdr:colOff>
      <xdr:row>28</xdr:row>
      <xdr:rowOff>30480</xdr:rowOff>
    </xdr:from>
    <xdr:to>
      <xdr:col>4</xdr:col>
      <xdr:colOff>548640</xdr:colOff>
      <xdr:row>29</xdr:row>
      <xdr:rowOff>3110</xdr:rowOff>
    </xdr:to>
    <xdr:grpSp>
      <xdr:nvGrpSpPr>
        <xdr:cNvPr id="4" name="Group 21">
          <a:extLst>
            <a:ext uri="{FF2B5EF4-FFF2-40B4-BE49-F238E27FC236}">
              <a16:creationId xmlns:a16="http://schemas.microsoft.com/office/drawing/2014/main" id="{00000000-0008-0000-2A00-000004000000}"/>
            </a:ext>
          </a:extLst>
        </xdr:cNvPr>
        <xdr:cNvGrpSpPr>
          <a:grpSpLocks/>
        </xdr:cNvGrpSpPr>
      </xdr:nvGrpSpPr>
      <xdr:grpSpPr bwMode="auto">
        <a:xfrm>
          <a:off x="1760220" y="7223760"/>
          <a:ext cx="1455420" cy="285050"/>
          <a:chOff x="1600200" y="6963281"/>
          <a:chExt cx="1933575" cy="551944"/>
        </a:xfrm>
      </xdr:grpSpPr>
      <xdr:sp macro="" textlink="">
        <xdr:nvSpPr>
          <xdr:cNvPr id="5" name="Freeform 9">
            <a:extLst>
              <a:ext uri="{FF2B5EF4-FFF2-40B4-BE49-F238E27FC236}">
                <a16:creationId xmlns:a16="http://schemas.microsoft.com/office/drawing/2014/main" id="{00000000-0008-0000-2A00-000005000000}"/>
              </a:ext>
            </a:extLst>
          </xdr:cNvPr>
          <xdr:cNvSpPr/>
        </xdr:nvSpPr>
        <xdr:spPr>
          <a:xfrm>
            <a:off x="1600200" y="6963281"/>
            <a:ext cx="253086" cy="551944"/>
          </a:xfrm>
          <a:custGeom>
            <a:avLst/>
            <a:gdLst>
              <a:gd name="connsiteX0" fmla="*/ 0 w 247650"/>
              <a:gd name="connsiteY0" fmla="*/ 304294 h 551944"/>
              <a:gd name="connsiteX1" fmla="*/ 66675 w 247650"/>
              <a:gd name="connsiteY1" fmla="*/ 189994 h 551944"/>
              <a:gd name="connsiteX2" fmla="*/ 66675 w 247650"/>
              <a:gd name="connsiteY2" fmla="*/ 189994 h 551944"/>
              <a:gd name="connsiteX3" fmla="*/ 152400 w 247650"/>
              <a:gd name="connsiteY3" fmla="*/ 551944 h 551944"/>
              <a:gd name="connsiteX4" fmla="*/ 152400 w 247650"/>
              <a:gd name="connsiteY4" fmla="*/ 551944 h 551944"/>
              <a:gd name="connsiteX5" fmla="*/ 219075 w 247650"/>
              <a:gd name="connsiteY5" fmla="*/ 47119 h 551944"/>
              <a:gd name="connsiteX6" fmla="*/ 247650 w 247650"/>
              <a:gd name="connsiteY6" fmla="*/ 18544 h 551944"/>
              <a:gd name="connsiteX7" fmla="*/ 219075 w 247650"/>
              <a:gd name="connsiteY7" fmla="*/ 18544 h 551944"/>
              <a:gd name="connsiteX8" fmla="*/ 228600 w 247650"/>
              <a:gd name="connsiteY8" fmla="*/ 28069 h 55194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</a:cxnLst>
            <a:rect l="l" t="t" r="r" b="b"/>
            <a:pathLst>
              <a:path w="247650" h="551944">
                <a:moveTo>
                  <a:pt x="0" y="304294"/>
                </a:moveTo>
                <a:lnTo>
                  <a:pt x="66675" y="189994"/>
                </a:lnTo>
                <a:lnTo>
                  <a:pt x="66675" y="189994"/>
                </a:lnTo>
                <a:lnTo>
                  <a:pt x="152400" y="551944"/>
                </a:lnTo>
                <a:lnTo>
                  <a:pt x="152400" y="551944"/>
                </a:lnTo>
                <a:cubicBezTo>
                  <a:pt x="163512" y="467807"/>
                  <a:pt x="203200" y="136019"/>
                  <a:pt x="219075" y="47119"/>
                </a:cubicBezTo>
                <a:cubicBezTo>
                  <a:pt x="234950" y="-41781"/>
                  <a:pt x="247650" y="23306"/>
                  <a:pt x="247650" y="18544"/>
                </a:cubicBezTo>
                <a:cubicBezTo>
                  <a:pt x="247650" y="13782"/>
                  <a:pt x="222250" y="16957"/>
                  <a:pt x="219075" y="18544"/>
                </a:cubicBezTo>
                <a:cubicBezTo>
                  <a:pt x="215900" y="20131"/>
                  <a:pt x="228600" y="28069"/>
                  <a:pt x="228600" y="28069"/>
                </a:cubicBezTo>
              </a:path>
            </a:pathLst>
          </a:custGeom>
          <a:noFill/>
          <a:ln w="317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th-TH"/>
          </a:p>
        </xdr:txBody>
      </xdr:sp>
      <xdr:cxnSp macro="">
        <xdr:nvCxnSpPr>
          <xdr:cNvPr id="6" name="Straight Connector 19">
            <a:extLst>
              <a:ext uri="{FF2B5EF4-FFF2-40B4-BE49-F238E27FC236}">
                <a16:creationId xmlns:a16="http://schemas.microsoft.com/office/drawing/2014/main" id="{00000000-0008-0000-2A00-000006000000}"/>
              </a:ext>
            </a:extLst>
          </xdr:cNvPr>
          <xdr:cNvCxnSpPr/>
        </xdr:nvCxnSpPr>
        <xdr:spPr>
          <a:xfrm>
            <a:off x="1822915" y="6963281"/>
            <a:ext cx="1710860" cy="0"/>
          </a:xfrm>
          <a:prstGeom prst="line">
            <a:avLst/>
          </a:prstGeom>
          <a:ln w="1270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8</xdr:row>
      <xdr:rowOff>57150</xdr:rowOff>
    </xdr:from>
    <xdr:to>
      <xdr:col>11</xdr:col>
      <xdr:colOff>47625</xdr:colOff>
      <xdr:row>12</xdr:row>
      <xdr:rowOff>238125</xdr:rowOff>
    </xdr:to>
    <xdr:sp macro="" textlink="">
      <xdr:nvSpPr>
        <xdr:cNvPr id="2" name="คำบรรยายภาพแบบสี่เหลี่ยม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SpPr>
          <a:spLocks noChangeArrowheads="1"/>
        </xdr:cNvSpPr>
      </xdr:nvSpPr>
      <xdr:spPr bwMode="auto">
        <a:xfrm>
          <a:off x="3682365" y="2411730"/>
          <a:ext cx="2971800" cy="1247775"/>
        </a:xfrm>
        <a:prstGeom prst="wedgeRectCallout">
          <a:avLst>
            <a:gd name="adj1" fmla="val 16880"/>
            <a:gd name="adj2" fmla="val 53815"/>
          </a:avLst>
        </a:prstGeom>
        <a:solidFill>
          <a:srgbClr val="FFFFFF"/>
        </a:solidFill>
        <a:ln w="25400" algn="ctr">
          <a:solidFill>
            <a:srgbClr val="F79646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ไม่มีการใช้ที่หน่วยงาน</a:t>
          </a:r>
        </a:p>
      </xdr:txBody>
    </xdr:sp>
    <xdr:clientData/>
  </xdr:twoCellAnchor>
  <xdr:twoCellAnchor>
    <xdr:from>
      <xdr:col>8</xdr:col>
      <xdr:colOff>201930</xdr:colOff>
      <xdr:row>25</xdr:row>
      <xdr:rowOff>155575</xdr:rowOff>
    </xdr:from>
    <xdr:to>
      <xdr:col>11</xdr:col>
      <xdr:colOff>342915</xdr:colOff>
      <xdr:row>29</xdr:row>
      <xdr:rowOff>247668</xdr:rowOff>
    </xdr:to>
    <xdr:sp macro="" textlink="">
      <xdr:nvSpPr>
        <xdr:cNvPr id="3" name="Rectangular Callout 2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SpPr/>
      </xdr:nvSpPr>
      <xdr:spPr>
        <a:xfrm>
          <a:off x="5048250" y="7044055"/>
          <a:ext cx="1901205" cy="1097933"/>
        </a:xfrm>
        <a:prstGeom prst="wedgeRectCallout">
          <a:avLst>
            <a:gd name="adj1" fmla="val -136833"/>
            <a:gd name="adj2" fmla="val -5270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000"/>
            </a:lnSpc>
          </a:pPr>
          <a:r>
            <a:rPr lang="th-TH" sz="1100"/>
            <a:t>กรณีไม่มีเอกสารอ้างอิงค่าความร้อนจากผู้จำหน่ายให้ใช้ค่าความร้อนเฉลี่ยจากที่กำหนดให้ </a:t>
          </a:r>
          <a:r>
            <a:rPr lang="th-TH" sz="1100" baseline="0"/>
            <a:t> </a:t>
          </a:r>
          <a:endParaRPr lang="th-TH" sz="1100"/>
        </a:p>
      </xdr:txBody>
    </xdr:sp>
    <xdr:clientData/>
  </xdr:twoCellAnchor>
  <xdr:twoCellAnchor>
    <xdr:from>
      <xdr:col>18</xdr:col>
      <xdr:colOff>144780</xdr:colOff>
      <xdr:row>6</xdr:row>
      <xdr:rowOff>228600</xdr:rowOff>
    </xdr:from>
    <xdr:to>
      <xdr:col>20</xdr:col>
      <xdr:colOff>87630</xdr:colOff>
      <xdr:row>9</xdr:row>
      <xdr:rowOff>255405</xdr:rowOff>
    </xdr:to>
    <xdr:sp macro="" textlink="">
      <xdr:nvSpPr>
        <xdr:cNvPr id="4" name="Rectangular Callout 1">
          <a:extLst>
            <a:ext uri="{FF2B5EF4-FFF2-40B4-BE49-F238E27FC236}">
              <a16:creationId xmlns:a16="http://schemas.microsoft.com/office/drawing/2014/main" id="{00000000-0008-0000-2B00-000004000000}"/>
            </a:ext>
          </a:extLst>
        </xdr:cNvPr>
        <xdr:cNvSpPr/>
      </xdr:nvSpPr>
      <xdr:spPr>
        <a:xfrm>
          <a:off x="11407140" y="2049780"/>
          <a:ext cx="1322070" cy="826905"/>
        </a:xfrm>
        <a:prstGeom prst="wedgeRectCallout">
          <a:avLst>
            <a:gd name="adj1" fmla="val -105725"/>
            <a:gd name="adj2" fmla="val -379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100"/>
            </a:lnSpc>
          </a:pPr>
          <a:r>
            <a:rPr lang="th-TH" sz="1100"/>
            <a:t>กรณีเชื้อเพลิงที่ใช้กับเครื่องกำเนิดไฟฟ้าไม่ต้องระบุในหน้านี้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68580</xdr:colOff>
      <xdr:row>2</xdr:row>
      <xdr:rowOff>60960</xdr:rowOff>
    </xdr:from>
    <xdr:to>
      <xdr:col>12</xdr:col>
      <xdr:colOff>632460</xdr:colOff>
      <xdr:row>13</xdr:row>
      <xdr:rowOff>243840</xdr:rowOff>
    </xdr:to>
    <xdr:graphicFrame macro="">
      <xdr:nvGraphicFramePr>
        <xdr:cNvPr id="2216590" name="แผนภูมิ 7">
          <a:extLst>
            <a:ext uri="{FF2B5EF4-FFF2-40B4-BE49-F238E27FC236}">
              <a16:creationId xmlns:a16="http://schemas.microsoft.com/office/drawing/2014/main" id="{00000000-0008-0000-2C00-00008ED22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76200</xdr:colOff>
      <xdr:row>18</xdr:row>
      <xdr:rowOff>45720</xdr:rowOff>
    </xdr:from>
    <xdr:to>
      <xdr:col>12</xdr:col>
      <xdr:colOff>617220</xdr:colOff>
      <xdr:row>29</xdr:row>
      <xdr:rowOff>190500</xdr:rowOff>
    </xdr:to>
    <xdr:graphicFrame macro="">
      <xdr:nvGraphicFramePr>
        <xdr:cNvPr id="4" name="แผนภูมิ 8">
          <a:extLst>
            <a:ext uri="{FF2B5EF4-FFF2-40B4-BE49-F238E27FC236}">
              <a16:creationId xmlns:a16="http://schemas.microsoft.com/office/drawing/2014/main" id="{00000000-0008-0000-2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0.89307</cdr:x>
      <cdr:y>0.81033</cdr:y>
    </cdr:from>
    <cdr:to>
      <cdr:x>0.97224</cdr:x>
      <cdr:y>0.85989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6194425" y="3105150"/>
          <a:ext cx="539750" cy="201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25400" cap="flat" cmpd="sng" algn="ctr">
          <a:noFill/>
          <a:prstDash val="solid"/>
        </a:ln>
        <a:effectLst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ctr"/>
        <a:lstStyle xmlns:a="http://schemas.openxmlformats.org/drawingml/2006/main">
          <a:lvl1pPr marL="0" indent="0">
            <a:defRPr sz="1100">
              <a:solidFill>
                <a:sysClr val="window" lastClr="FFFFFF"/>
              </a:solidFill>
              <a:latin typeface="Calibri"/>
            </a:defRPr>
          </a:lvl1pPr>
          <a:lvl2pPr marL="457200" indent="0">
            <a:defRPr sz="1100">
              <a:solidFill>
                <a:sysClr val="window" lastClr="FFFFFF"/>
              </a:solidFill>
              <a:latin typeface="Calibri"/>
            </a:defRPr>
          </a:lvl2pPr>
          <a:lvl3pPr marL="914400" indent="0">
            <a:defRPr sz="1100">
              <a:solidFill>
                <a:sysClr val="window" lastClr="FFFFFF"/>
              </a:solidFill>
              <a:latin typeface="Calibri"/>
            </a:defRPr>
          </a:lvl3pPr>
          <a:lvl4pPr marL="1371600" indent="0">
            <a:defRPr sz="1100">
              <a:solidFill>
                <a:sysClr val="window" lastClr="FFFFFF"/>
              </a:solidFill>
              <a:latin typeface="Calibri"/>
            </a:defRPr>
          </a:lvl4pPr>
          <a:lvl5pPr marL="1828800" indent="0">
            <a:defRPr sz="1100">
              <a:solidFill>
                <a:sysClr val="window" lastClr="FFFFFF"/>
              </a:solidFill>
              <a:latin typeface="Calibri"/>
            </a:defRPr>
          </a:lvl5pPr>
          <a:lvl6pPr marL="2286000" indent="0">
            <a:defRPr sz="1100">
              <a:solidFill>
                <a:sysClr val="window" lastClr="FFFFFF"/>
              </a:solidFill>
              <a:latin typeface="Calibri"/>
            </a:defRPr>
          </a:lvl6pPr>
          <a:lvl7pPr marL="2743200" indent="0">
            <a:defRPr sz="1100">
              <a:solidFill>
                <a:sysClr val="window" lastClr="FFFFFF"/>
              </a:solidFill>
              <a:latin typeface="Calibri"/>
            </a:defRPr>
          </a:lvl7pPr>
          <a:lvl8pPr marL="3200400" indent="0">
            <a:defRPr sz="1100">
              <a:solidFill>
                <a:sysClr val="window" lastClr="FFFFFF"/>
              </a:solidFill>
              <a:latin typeface="Calibri"/>
            </a:defRPr>
          </a:lvl8pPr>
          <a:lvl9pPr marL="3657600" indent="0">
            <a:defRPr sz="1100">
              <a:solidFill>
                <a:sysClr val="window" lastClr="FFFFFF"/>
              </a:solidFill>
              <a:latin typeface="Calibri"/>
            </a:defRPr>
          </a:lvl9pPr>
        </a:lstStyle>
        <a:p xmlns:a="http://schemas.openxmlformats.org/drawingml/2006/main">
          <a:pPr algn="ctr"/>
          <a:r>
            <a:rPr lang="th-TH" sz="12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เดือน</a:t>
          </a:r>
        </a:p>
      </cdr:txBody>
    </cdr:sp>
  </cdr:relSizeAnchor>
  <cdr:relSizeAnchor xmlns:cdr="http://schemas.openxmlformats.org/drawingml/2006/chartDrawing">
    <cdr:from>
      <cdr:x>0.02378</cdr:x>
      <cdr:y>0.06497</cdr:y>
    </cdr:from>
    <cdr:to>
      <cdr:x>0.10049</cdr:x>
      <cdr:y>0.11734</cdr:y>
    </cdr:to>
    <cdr:sp macro="" textlink="">
      <cdr:nvSpPr>
        <cdr:cNvPr id="4" name="Rectangle 3"/>
        <cdr:cNvSpPr/>
      </cdr:nvSpPr>
      <cdr:spPr>
        <a:xfrm xmlns:a="http://schemas.openxmlformats.org/drawingml/2006/main">
          <a:off x="171450" y="247650"/>
          <a:ext cx="539750" cy="201084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25400" cap="flat" cmpd="sng" algn="ctr">
          <a:noFill/>
          <a:prstDash val="solid"/>
        </a:ln>
        <a:effectLst xmlns:a="http://schemas.openxmlformats.org/drawingml/2006/main"/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tlCol="0" anchor="ctr"/>
        <a:lstStyle xmlns:a="http://schemas.openxmlformats.org/drawingml/2006/main">
          <a:lvl1pPr marL="0" indent="0">
            <a:defRPr sz="1100">
              <a:solidFill>
                <a:sysClr val="window" lastClr="FFFFFF"/>
              </a:solidFill>
              <a:latin typeface="Calibri"/>
            </a:defRPr>
          </a:lvl1pPr>
          <a:lvl2pPr marL="457200" indent="0">
            <a:defRPr sz="1100">
              <a:solidFill>
                <a:sysClr val="window" lastClr="FFFFFF"/>
              </a:solidFill>
              <a:latin typeface="Calibri"/>
            </a:defRPr>
          </a:lvl2pPr>
          <a:lvl3pPr marL="914400" indent="0">
            <a:defRPr sz="1100">
              <a:solidFill>
                <a:sysClr val="window" lastClr="FFFFFF"/>
              </a:solidFill>
              <a:latin typeface="Calibri"/>
            </a:defRPr>
          </a:lvl3pPr>
          <a:lvl4pPr marL="1371600" indent="0">
            <a:defRPr sz="1100">
              <a:solidFill>
                <a:sysClr val="window" lastClr="FFFFFF"/>
              </a:solidFill>
              <a:latin typeface="Calibri"/>
            </a:defRPr>
          </a:lvl4pPr>
          <a:lvl5pPr marL="1828800" indent="0">
            <a:defRPr sz="1100">
              <a:solidFill>
                <a:sysClr val="window" lastClr="FFFFFF"/>
              </a:solidFill>
              <a:latin typeface="Calibri"/>
            </a:defRPr>
          </a:lvl5pPr>
          <a:lvl6pPr marL="2286000" indent="0">
            <a:defRPr sz="1100">
              <a:solidFill>
                <a:sysClr val="window" lastClr="FFFFFF"/>
              </a:solidFill>
              <a:latin typeface="Calibri"/>
            </a:defRPr>
          </a:lvl6pPr>
          <a:lvl7pPr marL="2743200" indent="0">
            <a:defRPr sz="1100">
              <a:solidFill>
                <a:sysClr val="window" lastClr="FFFFFF"/>
              </a:solidFill>
              <a:latin typeface="Calibri"/>
            </a:defRPr>
          </a:lvl7pPr>
          <a:lvl8pPr marL="3200400" indent="0">
            <a:defRPr sz="1100">
              <a:solidFill>
                <a:sysClr val="window" lastClr="FFFFFF"/>
              </a:solidFill>
              <a:latin typeface="Calibri"/>
            </a:defRPr>
          </a:lvl8pPr>
          <a:lvl9pPr marL="3657600" indent="0">
            <a:defRPr sz="1100">
              <a:solidFill>
                <a:sysClr val="window" lastClr="FFFFFF"/>
              </a:solidFill>
              <a:latin typeface="Calibri"/>
            </a:defRPr>
          </a:lvl9pPr>
        </a:lstStyle>
        <a:p xmlns:a="http://schemas.openxmlformats.org/drawingml/2006/main">
          <a:pPr algn="ctr"/>
          <a:r>
            <a:rPr lang="en-US" sz="1200" b="1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MJ</a:t>
          </a:r>
          <a:endParaRPr lang="th-TH" sz="1200" b="1">
            <a:solidFill>
              <a:sysClr val="windowText" lastClr="000000"/>
            </a:solidFill>
            <a:latin typeface="TH SarabunPSK" pitchFamily="34" charset="-34"/>
            <a:cs typeface="TH SarabunPSK" pitchFamily="34" charset="-34"/>
          </a:endParaRPr>
        </a:p>
      </cdr:txBody>
    </cdr:sp>
  </cdr:relSizeAnchor>
  <cdr:relSizeAnchor xmlns:cdr="http://schemas.openxmlformats.org/drawingml/2006/chartDrawing">
    <cdr:from>
      <cdr:x>0.30465</cdr:x>
      <cdr:y>0.30438</cdr:y>
    </cdr:from>
    <cdr:to>
      <cdr:x>0.7333</cdr:x>
      <cdr:y>0.70745</cdr:y>
    </cdr:to>
    <cdr:sp macro="" textlink="">
      <cdr:nvSpPr>
        <cdr:cNvPr id="5" name="คำบรรยายภาพแบบสี่เหลี่ยม 4"/>
        <cdr:cNvSpPr/>
      </cdr:nvSpPr>
      <cdr:spPr>
        <a:xfrm xmlns:a="http://schemas.openxmlformats.org/drawingml/2006/main">
          <a:off x="2131060" y="1094740"/>
          <a:ext cx="2998480" cy="1449705"/>
        </a:xfrm>
        <a:prstGeom xmlns:a="http://schemas.openxmlformats.org/drawingml/2006/main" prst="wedgeRectCallout">
          <a:avLst/>
        </a:prstGeom>
      </cdr:spPr>
      <c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th-TH" sz="1100"/>
            <a:t>ไม่มีการใช้ที่หน่วยงาน</a:t>
          </a:r>
        </a:p>
      </cdr:txBody>
    </cdr:sp>
  </cdr:relSizeAnchor>
</c:userShapes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693420</xdr:colOff>
      <xdr:row>11</xdr:row>
      <xdr:rowOff>0</xdr:rowOff>
    </xdr:from>
    <xdr:to>
      <xdr:col>6</xdr:col>
      <xdr:colOff>836295</xdr:colOff>
      <xdr:row>16</xdr:row>
      <xdr:rowOff>49554</xdr:rowOff>
    </xdr:to>
    <xdr:sp macro="" textlink="">
      <xdr:nvSpPr>
        <xdr:cNvPr id="2" name="คำบรรยายภาพแบบสี่เหลี่ยม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SpPr/>
      </xdr:nvSpPr>
      <xdr:spPr>
        <a:xfrm>
          <a:off x="3345180" y="2857500"/>
          <a:ext cx="2794635" cy="1383054"/>
        </a:xfrm>
        <a:prstGeom prst="wedgeRectCallou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th-TH" sz="1100"/>
            <a:t>ไม่มีการใช้ที่หน่วยงาน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106680</xdr:colOff>
          <xdr:row>1</xdr:row>
          <xdr:rowOff>30480</xdr:rowOff>
        </xdr:from>
        <xdr:to>
          <xdr:col>2</xdr:col>
          <xdr:colOff>419100</xdr:colOff>
          <xdr:row>1</xdr:row>
          <xdr:rowOff>266700</xdr:rowOff>
        </xdr:to>
        <xdr:sp macro="" textlink="">
          <xdr:nvSpPr>
            <xdr:cNvPr id="6479873" name="Check Box 1" hidden="1">
              <a:extLst>
                <a:ext uri="{63B3BB69-23CF-44E3-9099-C40C66FF867C}">
                  <a14:compatExt spid="_x0000_s6479873"/>
                </a:ext>
                <a:ext uri="{FF2B5EF4-FFF2-40B4-BE49-F238E27FC236}">
                  <a16:creationId xmlns:a16="http://schemas.microsoft.com/office/drawing/2014/main" id="{00000000-0008-0000-2D00-000001E0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1</xdr:row>
          <xdr:rowOff>38100</xdr:rowOff>
        </xdr:from>
        <xdr:to>
          <xdr:col>6</xdr:col>
          <xdr:colOff>388620</xdr:colOff>
          <xdr:row>1</xdr:row>
          <xdr:rowOff>274320</xdr:rowOff>
        </xdr:to>
        <xdr:sp macro="" textlink="">
          <xdr:nvSpPr>
            <xdr:cNvPr id="6479874" name="Check Box 2" hidden="1">
              <a:extLst>
                <a:ext uri="{63B3BB69-23CF-44E3-9099-C40C66FF867C}">
                  <a14:compatExt spid="_x0000_s6479874"/>
                </a:ext>
                <a:ext uri="{FF2B5EF4-FFF2-40B4-BE49-F238E27FC236}">
                  <a16:creationId xmlns:a16="http://schemas.microsoft.com/office/drawing/2014/main" id="{00000000-0008-0000-2D00-000002E06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10</xdr:col>
      <xdr:colOff>594360</xdr:colOff>
      <xdr:row>8</xdr:row>
      <xdr:rowOff>175260</xdr:rowOff>
    </xdr:from>
    <xdr:to>
      <xdr:col>13</xdr:col>
      <xdr:colOff>387996</xdr:colOff>
      <xdr:row>11</xdr:row>
      <xdr:rowOff>162560</xdr:rowOff>
    </xdr:to>
    <xdr:sp macro="" textlink="">
      <xdr:nvSpPr>
        <xdr:cNvPr id="5" name="Rectangular Callout 1">
          <a:extLst>
            <a:ext uri="{FF2B5EF4-FFF2-40B4-BE49-F238E27FC236}">
              <a16:creationId xmlns:a16="http://schemas.microsoft.com/office/drawing/2014/main" id="{00000000-0008-0000-2D00-000005000000}"/>
            </a:ext>
          </a:extLst>
        </xdr:cNvPr>
        <xdr:cNvSpPr/>
      </xdr:nvSpPr>
      <xdr:spPr>
        <a:xfrm>
          <a:off x="9403080" y="2232660"/>
          <a:ext cx="1851036" cy="787400"/>
        </a:xfrm>
        <a:prstGeom prst="wedgeRectCallout">
          <a:avLst>
            <a:gd name="adj1" fmla="val -78269"/>
            <a:gd name="adj2" fmla="val 4107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th-TH" sz="1100"/>
            <a:t>ควรแนบใบอนุญาตผลิตพลังงานควบคุมมาด้วย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320040</xdr:rowOff>
    </xdr:from>
    <xdr:to>
      <xdr:col>9</xdr:col>
      <xdr:colOff>914400</xdr:colOff>
      <xdr:row>12</xdr:row>
      <xdr:rowOff>22860</xdr:rowOff>
    </xdr:to>
    <xdr:graphicFrame macro="">
      <xdr:nvGraphicFramePr>
        <xdr:cNvPr id="2" name="Chart 8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285962</xdr:colOff>
      <xdr:row>10</xdr:row>
      <xdr:rowOff>21167</xdr:rowOff>
    </xdr:from>
    <xdr:to>
      <xdr:col>9</xdr:col>
      <xdr:colOff>813253</xdr:colOff>
      <xdr:row>10</xdr:row>
      <xdr:rowOff>310945</xdr:rowOff>
    </xdr:to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SpPr txBox="1"/>
      </xdr:nvSpPr>
      <xdr:spPr>
        <a:xfrm>
          <a:off x="5741882" y="3389207"/>
          <a:ext cx="527291" cy="289778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th-TH" sz="1400">
              <a:latin typeface="TH SarabunPSK" pitchFamily="34" charset="-34"/>
              <a:cs typeface="TH SarabunPSK" pitchFamily="34" charset="-34"/>
            </a:rPr>
            <a:t>เดือน</a:t>
          </a:r>
        </a:p>
      </xdr:txBody>
    </xdr:sp>
    <xdr:clientData/>
  </xdr:twoCellAnchor>
</xdr:wsDr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0.1109</cdr:x>
      <cdr:y>0.01919</cdr:y>
    </cdr:from>
    <cdr:to>
      <cdr:x>0.18243</cdr:x>
      <cdr:y>0.08939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33425" y="66675"/>
          <a:ext cx="476250" cy="2755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>
              <a:latin typeface="TH SarabunPSK" pitchFamily="34" charset="-34"/>
              <a:cs typeface="TH SarabunPSK" pitchFamily="34" charset="-34"/>
            </a:rPr>
            <a:t>MJ</a:t>
          </a:r>
          <a:endParaRPr lang="th-TH" sz="1400">
            <a:latin typeface="TH SarabunPSK" pitchFamily="34" charset="-34"/>
            <a:cs typeface="TH SarabunPSK" pitchFamily="34" charset="-34"/>
          </a:endParaRPr>
        </a:p>
      </cdr:txBody>
    </cdr:sp>
  </cdr:relSizeAnchor>
</c:userShapes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0</xdr:row>
      <xdr:rowOff>38100</xdr:rowOff>
    </xdr:from>
    <xdr:to>
      <xdr:col>3</xdr:col>
      <xdr:colOff>1737360</xdr:colOff>
      <xdr:row>11</xdr:row>
      <xdr:rowOff>281940</xdr:rowOff>
    </xdr:to>
    <xdr:graphicFrame macro="">
      <xdr:nvGraphicFramePr>
        <xdr:cNvPr id="6465732" name="แผนภูมิ 1">
          <a:extLst>
            <a:ext uri="{FF2B5EF4-FFF2-40B4-BE49-F238E27FC236}">
              <a16:creationId xmlns:a16="http://schemas.microsoft.com/office/drawing/2014/main" id="{00000000-0008-0000-3100-0000C4A86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13</xdr:row>
      <xdr:rowOff>53340</xdr:rowOff>
    </xdr:from>
    <xdr:to>
      <xdr:col>3</xdr:col>
      <xdr:colOff>1737360</xdr:colOff>
      <xdr:row>24</xdr:row>
      <xdr:rowOff>297180</xdr:rowOff>
    </xdr:to>
    <xdr:graphicFrame macro="">
      <xdr:nvGraphicFramePr>
        <xdr:cNvPr id="6465733" name="แผนภูมิ 1">
          <a:extLst>
            <a:ext uri="{FF2B5EF4-FFF2-40B4-BE49-F238E27FC236}">
              <a16:creationId xmlns:a16="http://schemas.microsoft.com/office/drawing/2014/main" id="{00000000-0008-0000-3100-0000C5A86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16</xdr:row>
      <xdr:rowOff>53340</xdr:rowOff>
    </xdr:from>
    <xdr:to>
      <xdr:col>4</xdr:col>
      <xdr:colOff>853440</xdr:colOff>
      <xdr:row>26</xdr:row>
      <xdr:rowOff>190500</xdr:rowOff>
    </xdr:to>
    <xdr:graphicFrame macro="">
      <xdr:nvGraphicFramePr>
        <xdr:cNvPr id="7" name="Chart 10">
          <a:extLst>
            <a:ext uri="{FF2B5EF4-FFF2-40B4-BE49-F238E27FC236}">
              <a16:creationId xmlns:a16="http://schemas.microsoft.com/office/drawing/2014/main" id="{00000000-0008-0000-32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1429346</xdr:colOff>
      <xdr:row>16</xdr:row>
      <xdr:rowOff>46785</xdr:rowOff>
    </xdr:from>
    <xdr:to>
      <xdr:col>3</xdr:col>
      <xdr:colOff>732461</xdr:colOff>
      <xdr:row>16</xdr:row>
      <xdr:rowOff>281296</xdr:rowOff>
    </xdr:to>
    <xdr:pic>
      <xdr:nvPicPr>
        <xdr:cNvPr id="6051521" name="Picture 38">
          <a:extLst>
            <a:ext uri="{FF2B5EF4-FFF2-40B4-BE49-F238E27FC236}">
              <a16:creationId xmlns:a16="http://schemas.microsoft.com/office/drawing/2014/main" id="{00000000-0008-0000-3200-0000C1565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9346" y="5175045"/>
          <a:ext cx="3501735" cy="2345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1636395</xdr:colOff>
      <xdr:row>17</xdr:row>
      <xdr:rowOff>197485</xdr:rowOff>
    </xdr:from>
    <xdr:to>
      <xdr:col>3</xdr:col>
      <xdr:colOff>426720</xdr:colOff>
      <xdr:row>21</xdr:row>
      <xdr:rowOff>322009</xdr:rowOff>
    </xdr:to>
    <xdr:sp macro="" textlink="">
      <xdr:nvSpPr>
        <xdr:cNvPr id="8" name="คำบรรยายภาพแบบสี่เหลี่ยม 7">
          <a:extLst>
            <a:ext uri="{FF2B5EF4-FFF2-40B4-BE49-F238E27FC236}">
              <a16:creationId xmlns:a16="http://schemas.microsoft.com/office/drawing/2014/main" id="{00000000-0008-0000-3200-000008000000}"/>
            </a:ext>
          </a:extLst>
        </xdr:cNvPr>
        <xdr:cNvSpPr/>
      </xdr:nvSpPr>
      <xdr:spPr>
        <a:xfrm>
          <a:off x="1636395" y="5638165"/>
          <a:ext cx="2988945" cy="1374204"/>
        </a:xfrm>
        <a:prstGeom prst="wedgeRectCallou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th-TH" sz="1100"/>
            <a:t>ไม่มีการใช้ที่หน่วยงาน</a:t>
          </a:r>
        </a:p>
      </xdr:txBody>
    </xdr:sp>
    <xdr:clientData/>
  </xdr:twoCellAnchor>
  <xdr:twoCellAnchor>
    <xdr:from>
      <xdr:col>0</xdr:col>
      <xdr:colOff>0</xdr:colOff>
      <xdr:row>1</xdr:row>
      <xdr:rowOff>83820</xdr:rowOff>
    </xdr:from>
    <xdr:to>
      <xdr:col>4</xdr:col>
      <xdr:colOff>899160</xdr:colOff>
      <xdr:row>12</xdr:row>
      <xdr:rowOff>228600</xdr:rowOff>
    </xdr:to>
    <xdr:graphicFrame macro="">
      <xdr:nvGraphicFramePr>
        <xdr:cNvPr id="6051519" name="แผนภูมิ 7">
          <a:extLst>
            <a:ext uri="{FF2B5EF4-FFF2-40B4-BE49-F238E27FC236}">
              <a16:creationId xmlns:a16="http://schemas.microsoft.com/office/drawing/2014/main" id="{00000000-0008-0000-3200-0000BF565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436245</xdr:colOff>
      <xdr:row>24</xdr:row>
      <xdr:rowOff>0</xdr:rowOff>
    </xdr:from>
    <xdr:to>
      <xdr:col>10</xdr:col>
      <xdr:colOff>42156</xdr:colOff>
      <xdr:row>24</xdr:row>
      <xdr:rowOff>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3300-000004000000}"/>
            </a:ext>
          </a:extLst>
        </xdr:cNvPr>
        <xdr:cNvCxnSpPr/>
      </xdr:nvCxnSpPr>
      <xdr:spPr>
        <a:xfrm>
          <a:off x="1943100" y="6238875"/>
          <a:ext cx="41760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0</xdr:row>
      <xdr:rowOff>144780</xdr:rowOff>
    </xdr:from>
    <xdr:to>
      <xdr:col>17</xdr:col>
      <xdr:colOff>358140</xdr:colOff>
      <xdr:row>13</xdr:row>
      <xdr:rowOff>220980</xdr:rowOff>
    </xdr:to>
    <xdr:graphicFrame macro="">
      <xdr:nvGraphicFramePr>
        <xdr:cNvPr id="2738751" name="แผนภูมิ 3">
          <a:extLst>
            <a:ext uri="{FF2B5EF4-FFF2-40B4-BE49-F238E27FC236}">
              <a16:creationId xmlns:a16="http://schemas.microsoft.com/office/drawing/2014/main" id="{00000000-0008-0000-3400-00003FCA2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609600</xdr:colOff>
      <xdr:row>51</xdr:row>
      <xdr:rowOff>180975</xdr:rowOff>
    </xdr:from>
    <xdr:to>
      <xdr:col>6</xdr:col>
      <xdr:colOff>0</xdr:colOff>
      <xdr:row>51</xdr:row>
      <xdr:rowOff>182563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0000000-0008-0000-3500-000009000000}"/>
            </a:ext>
          </a:extLst>
        </xdr:cNvPr>
        <xdr:cNvCxnSpPr/>
      </xdr:nvCxnSpPr>
      <xdr:spPr>
        <a:xfrm>
          <a:off x="1819275" y="13563600"/>
          <a:ext cx="293370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609600</xdr:colOff>
      <xdr:row>25</xdr:row>
      <xdr:rowOff>180975</xdr:rowOff>
    </xdr:from>
    <xdr:to>
      <xdr:col>6</xdr:col>
      <xdr:colOff>0</xdr:colOff>
      <xdr:row>25</xdr:row>
      <xdr:rowOff>182563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3500-00000D000000}"/>
            </a:ext>
          </a:extLst>
        </xdr:cNvPr>
        <xdr:cNvCxnSpPr/>
      </xdr:nvCxnSpPr>
      <xdr:spPr>
        <a:xfrm>
          <a:off x="1819275" y="13563600"/>
          <a:ext cx="2933700" cy="1588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19</xdr:row>
      <xdr:rowOff>251460</xdr:rowOff>
    </xdr:from>
    <xdr:to>
      <xdr:col>22</xdr:col>
      <xdr:colOff>205740</xdr:colOff>
      <xdr:row>39</xdr:row>
      <xdr:rowOff>60960</xdr:rowOff>
    </xdr:to>
    <xdr:graphicFrame macro="">
      <xdr:nvGraphicFramePr>
        <xdr:cNvPr id="6155920" name="แผนภูมิ 7">
          <a:extLst>
            <a:ext uri="{FF2B5EF4-FFF2-40B4-BE49-F238E27FC236}">
              <a16:creationId xmlns:a16="http://schemas.microsoft.com/office/drawing/2014/main" id="{00000000-0008-0000-3500-000090EE5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60960</xdr:colOff>
      <xdr:row>12</xdr:row>
      <xdr:rowOff>182880</xdr:rowOff>
    </xdr:from>
    <xdr:to>
      <xdr:col>12</xdr:col>
      <xdr:colOff>838200</xdr:colOff>
      <xdr:row>24</xdr:row>
      <xdr:rowOff>15240</xdr:rowOff>
    </xdr:to>
    <xdr:graphicFrame macro="">
      <xdr:nvGraphicFramePr>
        <xdr:cNvPr id="5715475" name="แผนภูมิ 7">
          <a:extLst>
            <a:ext uri="{FF2B5EF4-FFF2-40B4-BE49-F238E27FC236}">
              <a16:creationId xmlns:a16="http://schemas.microsoft.com/office/drawing/2014/main" id="{00000000-0008-0000-3600-000013365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220980</xdr:colOff>
      <xdr:row>3</xdr:row>
      <xdr:rowOff>15240</xdr:rowOff>
    </xdr:from>
    <xdr:to>
      <xdr:col>21</xdr:col>
      <xdr:colOff>350520</xdr:colOff>
      <xdr:row>17</xdr:row>
      <xdr:rowOff>99060</xdr:rowOff>
    </xdr:to>
    <xdr:graphicFrame macro="">
      <xdr:nvGraphicFramePr>
        <xdr:cNvPr id="5715476" name="แผนภูมิ 1">
          <a:extLst>
            <a:ext uri="{FF2B5EF4-FFF2-40B4-BE49-F238E27FC236}">
              <a16:creationId xmlns:a16="http://schemas.microsoft.com/office/drawing/2014/main" id="{00000000-0008-0000-3600-000014365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220980</xdr:colOff>
      <xdr:row>18</xdr:row>
      <xdr:rowOff>167640</xdr:rowOff>
    </xdr:from>
    <xdr:to>
      <xdr:col>21</xdr:col>
      <xdr:colOff>350520</xdr:colOff>
      <xdr:row>29</xdr:row>
      <xdr:rowOff>243840</xdr:rowOff>
    </xdr:to>
    <xdr:graphicFrame macro="">
      <xdr:nvGraphicFramePr>
        <xdr:cNvPr id="5715477" name="แผนภูมิ 1">
          <a:extLst>
            <a:ext uri="{FF2B5EF4-FFF2-40B4-BE49-F238E27FC236}">
              <a16:creationId xmlns:a16="http://schemas.microsoft.com/office/drawing/2014/main" id="{00000000-0008-0000-3600-000015365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4</xdr:row>
      <xdr:rowOff>0</xdr:rowOff>
    </xdr:from>
    <xdr:to>
      <xdr:col>4</xdr:col>
      <xdr:colOff>419100</xdr:colOff>
      <xdr:row>4</xdr:row>
      <xdr:rowOff>0</xdr:rowOff>
    </xdr:to>
    <xdr:sp macro="" textlink="">
      <xdr:nvSpPr>
        <xdr:cNvPr id="6112662" name="Rectangle 270">
          <a:extLst>
            <a:ext uri="{FF2B5EF4-FFF2-40B4-BE49-F238E27FC236}">
              <a16:creationId xmlns:a16="http://schemas.microsoft.com/office/drawing/2014/main" id="{00000000-0008-0000-3700-000096455D00}"/>
            </a:ext>
          </a:extLst>
        </xdr:cNvPr>
        <xdr:cNvSpPr>
          <a:spLocks noChangeArrowheads="1"/>
        </xdr:cNvSpPr>
      </xdr:nvSpPr>
      <xdr:spPr bwMode="auto">
        <a:xfrm>
          <a:off x="990600" y="998220"/>
          <a:ext cx="2171700" cy="0"/>
        </a:xfrm>
        <a:prstGeom prst="rect">
          <a:avLst/>
        </a:prstGeom>
        <a:solidFill>
          <a:srgbClr val="FFFF00">
            <a:alpha val="3098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60960</xdr:colOff>
      <xdr:row>5</xdr:row>
      <xdr:rowOff>68580</xdr:rowOff>
    </xdr:from>
    <xdr:to>
      <xdr:col>8</xdr:col>
      <xdr:colOff>617220</xdr:colOff>
      <xdr:row>30</xdr:row>
      <xdr:rowOff>259080</xdr:rowOff>
    </xdr:to>
    <xdr:pic>
      <xdr:nvPicPr>
        <xdr:cNvPr id="8" name="รูปภาพ 7">
          <a:extLst>
            <a:ext uri="{FF2B5EF4-FFF2-40B4-BE49-F238E27FC236}">
              <a16:creationId xmlns:a16="http://schemas.microsoft.com/office/drawing/2014/main" id="{00000000-0008-0000-37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" y="1447800"/>
          <a:ext cx="6042660" cy="8001000"/>
        </a:xfrm>
        <a:prstGeom prst="rect">
          <a:avLst/>
        </a:prstGeom>
      </xdr:spPr>
    </xdr:pic>
    <xdr:clientData/>
  </xdr:twoCellAnchor>
  <xdr:twoCellAnchor editAs="oneCell">
    <xdr:from>
      <xdr:col>0</xdr:col>
      <xdr:colOff>99060</xdr:colOff>
      <xdr:row>33</xdr:row>
      <xdr:rowOff>76200</xdr:rowOff>
    </xdr:from>
    <xdr:to>
      <xdr:col>8</xdr:col>
      <xdr:colOff>624839</xdr:colOff>
      <xdr:row>62</xdr:row>
      <xdr:rowOff>259080</xdr:rowOff>
    </xdr:to>
    <xdr:pic>
      <xdr:nvPicPr>
        <xdr:cNvPr id="9" name="รูปภาพ 8">
          <a:extLst>
            <a:ext uri="{FF2B5EF4-FFF2-40B4-BE49-F238E27FC236}">
              <a16:creationId xmlns:a16="http://schemas.microsoft.com/office/drawing/2014/main" id="{00000000-0008-0000-37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" y="10172700"/>
          <a:ext cx="6012179" cy="912876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65</xdr:row>
      <xdr:rowOff>83820</xdr:rowOff>
    </xdr:from>
    <xdr:to>
      <xdr:col>8</xdr:col>
      <xdr:colOff>640079</xdr:colOff>
      <xdr:row>93</xdr:row>
      <xdr:rowOff>236220</xdr:rowOff>
    </xdr:to>
    <xdr:pic>
      <xdr:nvPicPr>
        <xdr:cNvPr id="10" name="รูปภาพ 9">
          <a:extLst>
            <a:ext uri="{FF2B5EF4-FFF2-40B4-BE49-F238E27FC236}">
              <a16:creationId xmlns:a16="http://schemas.microsoft.com/office/drawing/2014/main" id="{00000000-0008-0000-37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20032980"/>
          <a:ext cx="6012179" cy="8900160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</xdr:colOff>
      <xdr:row>96</xdr:row>
      <xdr:rowOff>30480</xdr:rowOff>
    </xdr:from>
    <xdr:to>
      <xdr:col>8</xdr:col>
      <xdr:colOff>640080</xdr:colOff>
      <xdr:row>124</xdr:row>
      <xdr:rowOff>274320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29664660"/>
          <a:ext cx="6073140" cy="8991600"/>
        </a:xfrm>
        <a:prstGeom prst="rect">
          <a:avLst/>
        </a:prstGeom>
      </xdr:spPr>
    </xdr:pic>
    <xdr:clientData/>
  </xdr:twoCellAnchor>
  <xdr:twoCellAnchor editAs="oneCell">
    <xdr:from>
      <xdr:col>0</xdr:col>
      <xdr:colOff>68580</xdr:colOff>
      <xdr:row>127</xdr:row>
      <xdr:rowOff>45720</xdr:rowOff>
    </xdr:from>
    <xdr:to>
      <xdr:col>8</xdr:col>
      <xdr:colOff>647699</xdr:colOff>
      <xdr:row>155</xdr:row>
      <xdr:rowOff>266700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" y="39364920"/>
          <a:ext cx="6065519" cy="8968740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</xdr:colOff>
      <xdr:row>158</xdr:row>
      <xdr:rowOff>53340</xdr:rowOff>
    </xdr:from>
    <xdr:to>
      <xdr:col>8</xdr:col>
      <xdr:colOff>647700</xdr:colOff>
      <xdr:row>186</xdr:row>
      <xdr:rowOff>266700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00000000-0008-0000-3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49057560"/>
          <a:ext cx="6080760" cy="8961120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342900</xdr:colOff>
          <xdr:row>4</xdr:row>
          <xdr:rowOff>22860</xdr:rowOff>
        </xdr:from>
        <xdr:to>
          <xdr:col>2</xdr:col>
          <xdr:colOff>647700</xdr:colOff>
          <xdr:row>5</xdr:row>
          <xdr:rowOff>30480</xdr:rowOff>
        </xdr:to>
        <xdr:sp macro="" textlink="">
          <xdr:nvSpPr>
            <xdr:cNvPr id="1377330" name="Check Box 50" hidden="1">
              <a:extLst>
                <a:ext uri="{63B3BB69-23CF-44E3-9099-C40C66FF867C}">
                  <a14:compatExt spid="_x0000_s1377330"/>
                </a:ext>
                <a:ext uri="{FF2B5EF4-FFF2-40B4-BE49-F238E27FC236}">
                  <a16:creationId xmlns:a16="http://schemas.microsoft.com/office/drawing/2014/main" id="{00000000-0008-0000-3800-0000320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373380</xdr:colOff>
          <xdr:row>4</xdr:row>
          <xdr:rowOff>45720</xdr:rowOff>
        </xdr:from>
        <xdr:to>
          <xdr:col>6</xdr:col>
          <xdr:colOff>678180</xdr:colOff>
          <xdr:row>5</xdr:row>
          <xdr:rowOff>68580</xdr:rowOff>
        </xdr:to>
        <xdr:sp macro="" textlink="">
          <xdr:nvSpPr>
            <xdr:cNvPr id="1377331" name="Check Box 51" hidden="1">
              <a:extLst>
                <a:ext uri="{63B3BB69-23CF-44E3-9099-C40C66FF867C}">
                  <a14:compatExt spid="_x0000_s1377331"/>
                </a:ext>
                <a:ext uri="{FF2B5EF4-FFF2-40B4-BE49-F238E27FC236}">
                  <a16:creationId xmlns:a16="http://schemas.microsoft.com/office/drawing/2014/main" id="{00000000-0008-0000-3800-0000330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9</xdr:row>
          <xdr:rowOff>45720</xdr:rowOff>
        </xdr:from>
        <xdr:to>
          <xdr:col>7</xdr:col>
          <xdr:colOff>0</xdr:colOff>
          <xdr:row>10</xdr:row>
          <xdr:rowOff>68580</xdr:rowOff>
        </xdr:to>
        <xdr:sp macro="" textlink="">
          <xdr:nvSpPr>
            <xdr:cNvPr id="1377332" name="Check Box 52" hidden="1">
              <a:extLst>
                <a:ext uri="{63B3BB69-23CF-44E3-9099-C40C66FF867C}">
                  <a14:compatExt spid="_x0000_s1377332"/>
                </a:ext>
                <a:ext uri="{FF2B5EF4-FFF2-40B4-BE49-F238E27FC236}">
                  <a16:creationId xmlns:a16="http://schemas.microsoft.com/office/drawing/2014/main" id="{00000000-0008-0000-3800-0000340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342900</xdr:colOff>
          <xdr:row>9</xdr:row>
          <xdr:rowOff>60960</xdr:rowOff>
        </xdr:from>
        <xdr:to>
          <xdr:col>2</xdr:col>
          <xdr:colOff>647700</xdr:colOff>
          <xdr:row>10</xdr:row>
          <xdr:rowOff>68580</xdr:rowOff>
        </xdr:to>
        <xdr:sp macro="" textlink="">
          <xdr:nvSpPr>
            <xdr:cNvPr id="1377333" name="Check Box 53" hidden="1">
              <a:extLst>
                <a:ext uri="{63B3BB69-23CF-44E3-9099-C40C66FF867C}">
                  <a14:compatExt spid="_x0000_s1377333"/>
                </a:ext>
                <a:ext uri="{FF2B5EF4-FFF2-40B4-BE49-F238E27FC236}">
                  <a16:creationId xmlns:a16="http://schemas.microsoft.com/office/drawing/2014/main" id="{00000000-0008-0000-3800-0000350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365760</xdr:colOff>
          <xdr:row>13</xdr:row>
          <xdr:rowOff>274320</xdr:rowOff>
        </xdr:from>
        <xdr:to>
          <xdr:col>2</xdr:col>
          <xdr:colOff>670560</xdr:colOff>
          <xdr:row>15</xdr:row>
          <xdr:rowOff>7620</xdr:rowOff>
        </xdr:to>
        <xdr:sp macro="" textlink="">
          <xdr:nvSpPr>
            <xdr:cNvPr id="1377334" name="Check Box 54" hidden="1">
              <a:extLst>
                <a:ext uri="{63B3BB69-23CF-44E3-9099-C40C66FF867C}">
                  <a14:compatExt spid="_x0000_s1377334"/>
                </a:ext>
                <a:ext uri="{FF2B5EF4-FFF2-40B4-BE49-F238E27FC236}">
                  <a16:creationId xmlns:a16="http://schemas.microsoft.com/office/drawing/2014/main" id="{00000000-0008-0000-3800-0000360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342900</xdr:colOff>
          <xdr:row>11</xdr:row>
          <xdr:rowOff>60960</xdr:rowOff>
        </xdr:from>
        <xdr:to>
          <xdr:col>2</xdr:col>
          <xdr:colOff>647700</xdr:colOff>
          <xdr:row>12</xdr:row>
          <xdr:rowOff>68580</xdr:rowOff>
        </xdr:to>
        <xdr:sp macro="" textlink="">
          <xdr:nvSpPr>
            <xdr:cNvPr id="1377335" name="Check Box 55" hidden="1">
              <a:extLst>
                <a:ext uri="{63B3BB69-23CF-44E3-9099-C40C66FF867C}">
                  <a14:compatExt spid="_x0000_s1377335"/>
                </a:ext>
                <a:ext uri="{FF2B5EF4-FFF2-40B4-BE49-F238E27FC236}">
                  <a16:creationId xmlns:a16="http://schemas.microsoft.com/office/drawing/2014/main" id="{00000000-0008-0000-3800-0000370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11</xdr:row>
          <xdr:rowOff>45720</xdr:rowOff>
        </xdr:from>
        <xdr:to>
          <xdr:col>7</xdr:col>
          <xdr:colOff>0</xdr:colOff>
          <xdr:row>12</xdr:row>
          <xdr:rowOff>68580</xdr:rowOff>
        </xdr:to>
        <xdr:sp macro="" textlink="">
          <xdr:nvSpPr>
            <xdr:cNvPr id="1377336" name="Check Box 56" hidden="1">
              <a:extLst>
                <a:ext uri="{63B3BB69-23CF-44E3-9099-C40C66FF867C}">
                  <a14:compatExt spid="_x0000_s1377336"/>
                </a:ext>
                <a:ext uri="{FF2B5EF4-FFF2-40B4-BE49-F238E27FC236}">
                  <a16:creationId xmlns:a16="http://schemas.microsoft.com/office/drawing/2014/main" id="{00000000-0008-0000-3800-0000380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365760</xdr:colOff>
          <xdr:row>14</xdr:row>
          <xdr:rowOff>274320</xdr:rowOff>
        </xdr:from>
        <xdr:to>
          <xdr:col>2</xdr:col>
          <xdr:colOff>670560</xdr:colOff>
          <xdr:row>16</xdr:row>
          <xdr:rowOff>7620</xdr:rowOff>
        </xdr:to>
        <xdr:sp macro="" textlink="">
          <xdr:nvSpPr>
            <xdr:cNvPr id="1377337" name="Check Box 57" hidden="1">
              <a:extLst>
                <a:ext uri="{63B3BB69-23CF-44E3-9099-C40C66FF867C}">
                  <a14:compatExt spid="_x0000_s1377337"/>
                </a:ext>
                <a:ext uri="{FF2B5EF4-FFF2-40B4-BE49-F238E27FC236}">
                  <a16:creationId xmlns:a16="http://schemas.microsoft.com/office/drawing/2014/main" id="{00000000-0008-0000-3800-0000390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365760</xdr:colOff>
          <xdr:row>13</xdr:row>
          <xdr:rowOff>274320</xdr:rowOff>
        </xdr:from>
        <xdr:to>
          <xdr:col>2</xdr:col>
          <xdr:colOff>670560</xdr:colOff>
          <xdr:row>15</xdr:row>
          <xdr:rowOff>7620</xdr:rowOff>
        </xdr:to>
        <xdr:sp macro="" textlink="">
          <xdr:nvSpPr>
            <xdr:cNvPr id="1377338" name="Check Box 58" hidden="1">
              <a:extLst>
                <a:ext uri="{63B3BB69-23CF-44E3-9099-C40C66FF867C}">
                  <a14:compatExt spid="_x0000_s1377338"/>
                </a:ext>
                <a:ext uri="{FF2B5EF4-FFF2-40B4-BE49-F238E27FC236}">
                  <a16:creationId xmlns:a16="http://schemas.microsoft.com/office/drawing/2014/main" id="{00000000-0008-0000-3800-00003A0415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5080</xdr:colOff>
      <xdr:row>46</xdr:row>
      <xdr:rowOff>30480</xdr:rowOff>
    </xdr:from>
    <xdr:to>
      <xdr:col>8</xdr:col>
      <xdr:colOff>670560</xdr:colOff>
      <xdr:row>57</xdr:row>
      <xdr:rowOff>213360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800" y="14142720"/>
          <a:ext cx="5466080" cy="3619500"/>
        </a:xfrm>
        <a:prstGeom prst="rect">
          <a:avLst/>
        </a:prstGeom>
      </xdr:spPr>
    </xdr:pic>
    <xdr:clientData/>
  </xdr:twoCellAnchor>
  <xdr:twoCellAnchor editAs="oneCell">
    <xdr:from>
      <xdr:col>1</xdr:col>
      <xdr:colOff>47548</xdr:colOff>
      <xdr:row>17</xdr:row>
      <xdr:rowOff>45720</xdr:rowOff>
    </xdr:from>
    <xdr:to>
      <xdr:col>8</xdr:col>
      <xdr:colOff>647699</xdr:colOff>
      <xdr:row>28</xdr:row>
      <xdr:rowOff>259080</xdr:rowOff>
    </xdr:to>
    <xdr:pic>
      <xdr:nvPicPr>
        <xdr:cNvPr id="7" name="รูปภาพ 6">
          <a:extLst>
            <a:ext uri="{FF2B5EF4-FFF2-40B4-BE49-F238E27FC236}">
              <a16:creationId xmlns:a16="http://schemas.microsoft.com/office/drawing/2014/main" id="{00000000-0008-0000-3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268" y="5356860"/>
          <a:ext cx="5400751" cy="364998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31</xdr:row>
      <xdr:rowOff>31840</xdr:rowOff>
    </xdr:from>
    <xdr:to>
      <xdr:col>8</xdr:col>
      <xdr:colOff>655320</xdr:colOff>
      <xdr:row>42</xdr:row>
      <xdr:rowOff>243840</xdr:rowOff>
    </xdr:to>
    <xdr:pic>
      <xdr:nvPicPr>
        <xdr:cNvPr id="8" name="รูปภาพ 7">
          <a:extLst>
            <a:ext uri="{FF2B5EF4-FFF2-40B4-BE49-F238E27FC236}">
              <a16:creationId xmlns:a16="http://schemas.microsoft.com/office/drawing/2014/main" id="{00000000-0008-0000-38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580" y="9716860"/>
          <a:ext cx="5433060" cy="3648620"/>
        </a:xfrm>
        <a:prstGeom prst="rect">
          <a:avLst/>
        </a:prstGeom>
      </xdr:spPr>
    </xdr:pic>
    <xdr:clientData/>
  </xdr:twoCellAnchor>
  <xdr:twoCellAnchor editAs="oneCell">
    <xdr:from>
      <xdr:col>1</xdr:col>
      <xdr:colOff>54104</xdr:colOff>
      <xdr:row>78</xdr:row>
      <xdr:rowOff>38100</xdr:rowOff>
    </xdr:from>
    <xdr:to>
      <xdr:col>8</xdr:col>
      <xdr:colOff>670560</xdr:colOff>
      <xdr:row>89</xdr:row>
      <xdr:rowOff>213360</xdr:rowOff>
    </xdr:to>
    <xdr:pic>
      <xdr:nvPicPr>
        <xdr:cNvPr id="10" name="รูปภาพ 9">
          <a:extLst>
            <a:ext uri="{FF2B5EF4-FFF2-40B4-BE49-F238E27FC236}">
              <a16:creationId xmlns:a16="http://schemas.microsoft.com/office/drawing/2014/main" id="{00000000-0008-0000-38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824" y="22959060"/>
          <a:ext cx="5417056" cy="3108960"/>
        </a:xfrm>
        <a:prstGeom prst="rect">
          <a:avLst/>
        </a:prstGeom>
      </xdr:spPr>
    </xdr:pic>
    <xdr:clientData/>
  </xdr:twoCellAnchor>
  <xdr:twoCellAnchor editAs="oneCell">
    <xdr:from>
      <xdr:col>1</xdr:col>
      <xdr:colOff>60960</xdr:colOff>
      <xdr:row>63</xdr:row>
      <xdr:rowOff>38100</xdr:rowOff>
    </xdr:from>
    <xdr:to>
      <xdr:col>8</xdr:col>
      <xdr:colOff>662940</xdr:colOff>
      <xdr:row>74</xdr:row>
      <xdr:rowOff>236220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00000000-0008-0000-3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19095720"/>
          <a:ext cx="5402580" cy="3131820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6</xdr:row>
      <xdr:rowOff>472440</xdr:rowOff>
    </xdr:from>
    <xdr:to>
      <xdr:col>2</xdr:col>
      <xdr:colOff>320040</xdr:colOff>
      <xdr:row>6</xdr:row>
      <xdr:rowOff>609600</xdr:rowOff>
    </xdr:to>
    <xdr:cxnSp macro="">
      <xdr:nvCxnSpPr>
        <xdr:cNvPr id="4" name="ตัวเชื่อมต่อตรง 3">
          <a:extLst>
            <a:ext uri="{FF2B5EF4-FFF2-40B4-BE49-F238E27FC236}">
              <a16:creationId xmlns:a16="http://schemas.microsoft.com/office/drawing/2014/main" id="{00000000-0008-0000-3A00-000004000000}"/>
            </a:ext>
          </a:extLst>
        </xdr:cNvPr>
        <xdr:cNvCxnSpPr/>
      </xdr:nvCxnSpPr>
      <xdr:spPr>
        <a:xfrm flipV="1">
          <a:off x="5638800" y="2087880"/>
          <a:ext cx="167640" cy="1371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6</xdr:row>
      <xdr:rowOff>426720</xdr:rowOff>
    </xdr:from>
    <xdr:to>
      <xdr:col>4</xdr:col>
      <xdr:colOff>358140</xdr:colOff>
      <xdr:row>6</xdr:row>
      <xdr:rowOff>563880</xdr:rowOff>
    </xdr:to>
    <xdr:cxnSp macro="">
      <xdr:nvCxnSpPr>
        <xdr:cNvPr id="31" name="ตัวเชื่อมต่อตรง 30">
          <a:extLst>
            <a:ext uri="{FF2B5EF4-FFF2-40B4-BE49-F238E27FC236}">
              <a16:creationId xmlns:a16="http://schemas.microsoft.com/office/drawing/2014/main" id="{00000000-0008-0000-3A00-00001F000000}"/>
            </a:ext>
          </a:extLst>
        </xdr:cNvPr>
        <xdr:cNvCxnSpPr/>
      </xdr:nvCxnSpPr>
      <xdr:spPr>
        <a:xfrm flipV="1">
          <a:off x="6576060" y="2042160"/>
          <a:ext cx="167640" cy="13716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152400</xdr:colOff>
      <xdr:row>6</xdr:row>
      <xdr:rowOff>472440</xdr:rowOff>
    </xdr:from>
    <xdr:to>
      <xdr:col>2</xdr:col>
      <xdr:colOff>320040</xdr:colOff>
      <xdr:row>6</xdr:row>
      <xdr:rowOff>609600</xdr:rowOff>
    </xdr:to>
    <xdr:cxnSp macro="">
      <xdr:nvCxnSpPr>
        <xdr:cNvPr id="5" name="ตัวเชื่อมต่อตรง 4">
          <a:extLst>
            <a:ext uri="{FF2B5EF4-FFF2-40B4-BE49-F238E27FC236}">
              <a16:creationId xmlns:a16="http://schemas.microsoft.com/office/drawing/2014/main" id="{00000000-0008-0000-3A00-000005000000}"/>
            </a:ext>
          </a:extLst>
        </xdr:cNvPr>
        <xdr:cNvCxnSpPr/>
      </xdr:nvCxnSpPr>
      <xdr:spPr>
        <a:xfrm flipV="1">
          <a:off x="5638800" y="1645920"/>
          <a:ext cx="1676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6</xdr:row>
      <xdr:rowOff>426720</xdr:rowOff>
    </xdr:from>
    <xdr:to>
      <xdr:col>4</xdr:col>
      <xdr:colOff>358140</xdr:colOff>
      <xdr:row>6</xdr:row>
      <xdr:rowOff>563880</xdr:rowOff>
    </xdr:to>
    <xdr:cxnSp macro="">
      <xdr:nvCxnSpPr>
        <xdr:cNvPr id="6" name="ตัวเชื่อมต่อตรง 5">
          <a:extLst>
            <a:ext uri="{FF2B5EF4-FFF2-40B4-BE49-F238E27FC236}">
              <a16:creationId xmlns:a16="http://schemas.microsoft.com/office/drawing/2014/main" id="{00000000-0008-0000-3A00-000006000000}"/>
            </a:ext>
          </a:extLst>
        </xdr:cNvPr>
        <xdr:cNvCxnSpPr/>
      </xdr:nvCxnSpPr>
      <xdr:spPr>
        <a:xfrm flipV="1">
          <a:off x="6576060" y="1645920"/>
          <a:ext cx="1676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152400</xdr:colOff>
      <xdr:row>6</xdr:row>
      <xdr:rowOff>472440</xdr:rowOff>
    </xdr:from>
    <xdr:to>
      <xdr:col>2</xdr:col>
      <xdr:colOff>320040</xdr:colOff>
      <xdr:row>6</xdr:row>
      <xdr:rowOff>609600</xdr:rowOff>
    </xdr:to>
    <xdr:cxnSp macro="">
      <xdr:nvCxnSpPr>
        <xdr:cNvPr id="11" name="ตัวเชื่อมต่อตรง 3">
          <a:extLst>
            <a:ext uri="{FF2B5EF4-FFF2-40B4-BE49-F238E27FC236}">
              <a16:creationId xmlns:a16="http://schemas.microsoft.com/office/drawing/2014/main" id="{00000000-0008-0000-3A00-00000B000000}"/>
            </a:ext>
          </a:extLst>
        </xdr:cNvPr>
        <xdr:cNvCxnSpPr/>
      </xdr:nvCxnSpPr>
      <xdr:spPr>
        <a:xfrm flipV="1">
          <a:off x="5638800" y="1767840"/>
          <a:ext cx="1676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6</xdr:row>
      <xdr:rowOff>426720</xdr:rowOff>
    </xdr:from>
    <xdr:to>
      <xdr:col>4</xdr:col>
      <xdr:colOff>358140</xdr:colOff>
      <xdr:row>6</xdr:row>
      <xdr:rowOff>563880</xdr:rowOff>
    </xdr:to>
    <xdr:cxnSp macro="">
      <xdr:nvCxnSpPr>
        <xdr:cNvPr id="12" name="ตัวเชื่อมต่อตรง 30">
          <a:extLst>
            <a:ext uri="{FF2B5EF4-FFF2-40B4-BE49-F238E27FC236}">
              <a16:creationId xmlns:a16="http://schemas.microsoft.com/office/drawing/2014/main" id="{00000000-0008-0000-3A00-00000C000000}"/>
            </a:ext>
          </a:extLst>
        </xdr:cNvPr>
        <xdr:cNvCxnSpPr/>
      </xdr:nvCxnSpPr>
      <xdr:spPr>
        <a:xfrm flipV="1">
          <a:off x="6576060" y="1767840"/>
          <a:ext cx="1676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152400</xdr:colOff>
      <xdr:row>6</xdr:row>
      <xdr:rowOff>472440</xdr:rowOff>
    </xdr:from>
    <xdr:to>
      <xdr:col>2</xdr:col>
      <xdr:colOff>320040</xdr:colOff>
      <xdr:row>6</xdr:row>
      <xdr:rowOff>609600</xdr:rowOff>
    </xdr:to>
    <xdr:cxnSp macro="">
      <xdr:nvCxnSpPr>
        <xdr:cNvPr id="13" name="ตัวเชื่อมต่อตรง 4">
          <a:extLst>
            <a:ext uri="{FF2B5EF4-FFF2-40B4-BE49-F238E27FC236}">
              <a16:creationId xmlns:a16="http://schemas.microsoft.com/office/drawing/2014/main" id="{00000000-0008-0000-3A00-00000D000000}"/>
            </a:ext>
          </a:extLst>
        </xdr:cNvPr>
        <xdr:cNvCxnSpPr/>
      </xdr:nvCxnSpPr>
      <xdr:spPr>
        <a:xfrm flipV="1">
          <a:off x="5638800" y="1767840"/>
          <a:ext cx="1676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6</xdr:row>
      <xdr:rowOff>426720</xdr:rowOff>
    </xdr:from>
    <xdr:to>
      <xdr:col>4</xdr:col>
      <xdr:colOff>358140</xdr:colOff>
      <xdr:row>6</xdr:row>
      <xdr:rowOff>563880</xdr:rowOff>
    </xdr:to>
    <xdr:cxnSp macro="">
      <xdr:nvCxnSpPr>
        <xdr:cNvPr id="14" name="ตัวเชื่อมต่อตรง 5">
          <a:extLst>
            <a:ext uri="{FF2B5EF4-FFF2-40B4-BE49-F238E27FC236}">
              <a16:creationId xmlns:a16="http://schemas.microsoft.com/office/drawing/2014/main" id="{00000000-0008-0000-3A00-00000E000000}"/>
            </a:ext>
          </a:extLst>
        </xdr:cNvPr>
        <xdr:cNvCxnSpPr/>
      </xdr:nvCxnSpPr>
      <xdr:spPr>
        <a:xfrm flipV="1">
          <a:off x="6576060" y="1767840"/>
          <a:ext cx="1676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451</xdr:row>
      <xdr:rowOff>68580</xdr:rowOff>
    </xdr:from>
    <xdr:to>
      <xdr:col>8</xdr:col>
      <xdr:colOff>609600</xdr:colOff>
      <xdr:row>482</xdr:row>
      <xdr:rowOff>30480</xdr:rowOff>
    </xdr:to>
    <xdr:pic>
      <xdr:nvPicPr>
        <xdr:cNvPr id="16" name="รูปภาพ 15">
          <a:extLst>
            <a:ext uri="{FF2B5EF4-FFF2-40B4-BE49-F238E27FC236}">
              <a16:creationId xmlns:a16="http://schemas.microsoft.com/office/drawing/2014/main" id="{00000000-0008-0000-3D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" y="89123520"/>
          <a:ext cx="6035040" cy="586740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</xdr:row>
      <xdr:rowOff>45720</xdr:rowOff>
    </xdr:from>
    <xdr:to>
      <xdr:col>8</xdr:col>
      <xdr:colOff>647700</xdr:colOff>
      <xdr:row>42</xdr:row>
      <xdr:rowOff>160020</xdr:rowOff>
    </xdr:to>
    <xdr:pic>
      <xdr:nvPicPr>
        <xdr:cNvPr id="8" name="รูปภาพ 7">
          <a:extLst>
            <a:ext uri="{FF2B5EF4-FFF2-40B4-BE49-F238E27FC236}">
              <a16:creationId xmlns:a16="http://schemas.microsoft.com/office/drawing/2014/main" id="{00000000-0008-0000-3D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857250" y="1200150"/>
          <a:ext cx="7924800" cy="6057900"/>
        </a:xfrm>
        <a:prstGeom prst="rect">
          <a:avLst/>
        </a:prstGeom>
      </xdr:spPr>
    </xdr:pic>
    <xdr:clientData/>
  </xdr:twoCellAnchor>
  <xdr:twoCellAnchor editAs="oneCell">
    <xdr:from>
      <xdr:col>0</xdr:col>
      <xdr:colOff>30479</xdr:colOff>
      <xdr:row>46</xdr:row>
      <xdr:rowOff>53342</xdr:rowOff>
    </xdr:from>
    <xdr:to>
      <xdr:col>8</xdr:col>
      <xdr:colOff>632462</xdr:colOff>
      <xdr:row>86</xdr:row>
      <xdr:rowOff>160020</xdr:rowOff>
    </xdr:to>
    <xdr:pic>
      <xdr:nvPicPr>
        <xdr:cNvPr id="9" name="รูปภาพ 8">
          <a:extLst>
            <a:ext uri="{FF2B5EF4-FFF2-40B4-BE49-F238E27FC236}">
              <a16:creationId xmlns:a16="http://schemas.microsoft.com/office/drawing/2014/main" id="{00000000-0008-0000-3D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788668" y="9993629"/>
          <a:ext cx="7726678" cy="6088383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</xdr:colOff>
      <xdr:row>136</xdr:row>
      <xdr:rowOff>60960</xdr:rowOff>
    </xdr:from>
    <xdr:to>
      <xdr:col>8</xdr:col>
      <xdr:colOff>586740</xdr:colOff>
      <xdr:row>177</xdr:row>
      <xdr:rowOff>106680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26860500"/>
          <a:ext cx="6019800" cy="7856220"/>
        </a:xfrm>
        <a:prstGeom prst="rect">
          <a:avLst/>
        </a:prstGeom>
      </xdr:spPr>
    </xdr:pic>
    <xdr:clientData/>
  </xdr:twoCellAnchor>
  <xdr:twoCellAnchor editAs="oneCell">
    <xdr:from>
      <xdr:col>0</xdr:col>
      <xdr:colOff>99060</xdr:colOff>
      <xdr:row>181</xdr:row>
      <xdr:rowOff>76200</xdr:rowOff>
    </xdr:from>
    <xdr:to>
      <xdr:col>8</xdr:col>
      <xdr:colOff>594360</xdr:colOff>
      <xdr:row>221</xdr:row>
      <xdr:rowOff>121920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00000000-0008-0000-3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" y="35775900"/>
          <a:ext cx="5981700" cy="7665720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</xdr:colOff>
      <xdr:row>91</xdr:row>
      <xdr:rowOff>59860</xdr:rowOff>
    </xdr:from>
    <xdr:to>
      <xdr:col>8</xdr:col>
      <xdr:colOff>632460</xdr:colOff>
      <xdr:row>112</xdr:row>
      <xdr:rowOff>7620</xdr:rowOff>
    </xdr:to>
    <xdr:pic>
      <xdr:nvPicPr>
        <xdr:cNvPr id="17" name="รูปภาพ 16">
          <a:extLst>
            <a:ext uri="{FF2B5EF4-FFF2-40B4-BE49-F238E27FC236}">
              <a16:creationId xmlns:a16="http://schemas.microsoft.com/office/drawing/2014/main" id="{00000000-0008-0000-3D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" y="18043060"/>
          <a:ext cx="6057900" cy="3948260"/>
        </a:xfrm>
        <a:prstGeom prst="rect">
          <a:avLst/>
        </a:prstGeom>
      </xdr:spPr>
    </xdr:pic>
    <xdr:clientData/>
  </xdr:twoCellAnchor>
  <xdr:twoCellAnchor editAs="oneCell">
    <xdr:from>
      <xdr:col>0</xdr:col>
      <xdr:colOff>59956</xdr:colOff>
      <xdr:row>111</xdr:row>
      <xdr:rowOff>182880</xdr:rowOff>
    </xdr:from>
    <xdr:to>
      <xdr:col>8</xdr:col>
      <xdr:colOff>624840</xdr:colOff>
      <xdr:row>131</xdr:row>
      <xdr:rowOff>160020</xdr:rowOff>
    </xdr:to>
    <xdr:pic>
      <xdr:nvPicPr>
        <xdr:cNvPr id="18" name="รูปภาพ 17">
          <a:extLst>
            <a:ext uri="{FF2B5EF4-FFF2-40B4-BE49-F238E27FC236}">
              <a16:creationId xmlns:a16="http://schemas.microsoft.com/office/drawing/2014/main" id="{00000000-0008-0000-3D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956" y="21976080"/>
          <a:ext cx="6051284" cy="3787140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</xdr:colOff>
      <xdr:row>246</xdr:row>
      <xdr:rowOff>114300</xdr:rowOff>
    </xdr:from>
    <xdr:to>
      <xdr:col>8</xdr:col>
      <xdr:colOff>640080</xdr:colOff>
      <xdr:row>266</xdr:row>
      <xdr:rowOff>144780</xdr:rowOff>
    </xdr:to>
    <xdr:pic>
      <xdr:nvPicPr>
        <xdr:cNvPr id="19" name="รูปภาพ 18">
          <a:extLst>
            <a:ext uri="{FF2B5EF4-FFF2-40B4-BE49-F238E27FC236}">
              <a16:creationId xmlns:a16="http://schemas.microsoft.com/office/drawing/2014/main" id="{00000000-0008-0000-3D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48486060"/>
          <a:ext cx="6073140" cy="3840480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</xdr:colOff>
      <xdr:row>226</xdr:row>
      <xdr:rowOff>51434</xdr:rowOff>
    </xdr:from>
    <xdr:to>
      <xdr:col>8</xdr:col>
      <xdr:colOff>647700</xdr:colOff>
      <xdr:row>246</xdr:row>
      <xdr:rowOff>137160</xdr:rowOff>
    </xdr:to>
    <xdr:pic>
      <xdr:nvPicPr>
        <xdr:cNvPr id="21" name="รูปภาพ 20">
          <a:extLst>
            <a:ext uri="{FF2B5EF4-FFF2-40B4-BE49-F238E27FC236}">
              <a16:creationId xmlns:a16="http://schemas.microsoft.com/office/drawing/2014/main" id="{00000000-0008-0000-3D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44613194"/>
          <a:ext cx="6080760" cy="3895726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</xdr:colOff>
      <xdr:row>271</xdr:row>
      <xdr:rowOff>45720</xdr:rowOff>
    </xdr:from>
    <xdr:to>
      <xdr:col>8</xdr:col>
      <xdr:colOff>632459</xdr:colOff>
      <xdr:row>311</xdr:row>
      <xdr:rowOff>144780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00000000-0008-0000-3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53469540"/>
          <a:ext cx="6065519" cy="7719060"/>
        </a:xfrm>
        <a:prstGeom prst="rect">
          <a:avLst/>
        </a:prstGeom>
      </xdr:spPr>
    </xdr:pic>
    <xdr:clientData/>
  </xdr:twoCellAnchor>
  <xdr:twoCellAnchor editAs="oneCell">
    <xdr:from>
      <xdr:col>0</xdr:col>
      <xdr:colOff>106680</xdr:colOff>
      <xdr:row>381</xdr:row>
      <xdr:rowOff>175260</xdr:rowOff>
    </xdr:from>
    <xdr:to>
      <xdr:col>8</xdr:col>
      <xdr:colOff>624840</xdr:colOff>
      <xdr:row>401</xdr:row>
      <xdr:rowOff>167640</xdr:rowOff>
    </xdr:to>
    <xdr:pic>
      <xdr:nvPicPr>
        <xdr:cNvPr id="7" name="รูปภาพ 6">
          <a:extLst>
            <a:ext uri="{FF2B5EF4-FFF2-40B4-BE49-F238E27FC236}">
              <a16:creationId xmlns:a16="http://schemas.microsoft.com/office/drawing/2014/main" id="{00000000-0008-0000-3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" y="75224640"/>
          <a:ext cx="6004560" cy="3802380"/>
        </a:xfrm>
        <a:prstGeom prst="rect">
          <a:avLst/>
        </a:prstGeom>
      </xdr:spPr>
    </xdr:pic>
    <xdr:clientData/>
  </xdr:twoCellAnchor>
  <xdr:twoCellAnchor editAs="oneCell">
    <xdr:from>
      <xdr:col>0</xdr:col>
      <xdr:colOff>106680</xdr:colOff>
      <xdr:row>361</xdr:row>
      <xdr:rowOff>45720</xdr:rowOff>
    </xdr:from>
    <xdr:to>
      <xdr:col>8</xdr:col>
      <xdr:colOff>617220</xdr:colOff>
      <xdr:row>382</xdr:row>
      <xdr:rowOff>0</xdr:rowOff>
    </xdr:to>
    <xdr:pic>
      <xdr:nvPicPr>
        <xdr:cNvPr id="10" name="รูปภาพ 9">
          <a:extLst>
            <a:ext uri="{FF2B5EF4-FFF2-40B4-BE49-F238E27FC236}">
              <a16:creationId xmlns:a16="http://schemas.microsoft.com/office/drawing/2014/main" id="{00000000-0008-0000-3D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" y="71285100"/>
          <a:ext cx="5996940" cy="3954780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</xdr:colOff>
      <xdr:row>316</xdr:row>
      <xdr:rowOff>83820</xdr:rowOff>
    </xdr:from>
    <xdr:to>
      <xdr:col>8</xdr:col>
      <xdr:colOff>640080</xdr:colOff>
      <xdr:row>356</xdr:row>
      <xdr:rowOff>152400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00000000-0008-0000-3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62415420"/>
          <a:ext cx="6073140" cy="7688580"/>
        </a:xfrm>
        <a:prstGeom prst="rect">
          <a:avLst/>
        </a:prstGeom>
      </xdr:spPr>
    </xdr:pic>
    <xdr:clientData/>
  </xdr:twoCellAnchor>
  <xdr:twoCellAnchor editAs="oneCell">
    <xdr:from>
      <xdr:col>0</xdr:col>
      <xdr:colOff>106680</xdr:colOff>
      <xdr:row>496</xdr:row>
      <xdr:rowOff>83821</xdr:rowOff>
    </xdr:from>
    <xdr:to>
      <xdr:col>8</xdr:col>
      <xdr:colOff>632460</xdr:colOff>
      <xdr:row>517</xdr:row>
      <xdr:rowOff>15241</xdr:rowOff>
    </xdr:to>
    <xdr:pic>
      <xdr:nvPicPr>
        <xdr:cNvPr id="11" name="รูปภาพ 10">
          <a:extLst>
            <a:ext uri="{FF2B5EF4-FFF2-40B4-BE49-F238E27FC236}">
              <a16:creationId xmlns:a16="http://schemas.microsoft.com/office/drawing/2014/main" id="{00000000-0008-0000-3D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" y="98046541"/>
          <a:ext cx="6012180" cy="3931920"/>
        </a:xfrm>
        <a:prstGeom prst="rect">
          <a:avLst/>
        </a:prstGeom>
      </xdr:spPr>
    </xdr:pic>
    <xdr:clientData/>
  </xdr:twoCellAnchor>
  <xdr:twoCellAnchor editAs="oneCell">
    <xdr:from>
      <xdr:col>0</xdr:col>
      <xdr:colOff>106680</xdr:colOff>
      <xdr:row>516</xdr:row>
      <xdr:rowOff>152400</xdr:rowOff>
    </xdr:from>
    <xdr:to>
      <xdr:col>8</xdr:col>
      <xdr:colOff>633175</xdr:colOff>
      <xdr:row>536</xdr:row>
      <xdr:rowOff>121921</xdr:rowOff>
    </xdr:to>
    <xdr:pic>
      <xdr:nvPicPr>
        <xdr:cNvPr id="14" name="รูปภาพ 13">
          <a:extLst>
            <a:ext uri="{FF2B5EF4-FFF2-40B4-BE49-F238E27FC236}">
              <a16:creationId xmlns:a16="http://schemas.microsoft.com/office/drawing/2014/main" id="{00000000-0008-0000-3D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" y="101925120"/>
          <a:ext cx="6012895" cy="3779521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</xdr:colOff>
      <xdr:row>406</xdr:row>
      <xdr:rowOff>45720</xdr:rowOff>
    </xdr:from>
    <xdr:to>
      <xdr:col>8</xdr:col>
      <xdr:colOff>628205</xdr:colOff>
      <xdr:row>446</xdr:row>
      <xdr:rowOff>152400</xdr:rowOff>
    </xdr:to>
    <xdr:pic>
      <xdr:nvPicPr>
        <xdr:cNvPr id="15" name="รูปภาพ 14">
          <a:extLst>
            <a:ext uri="{FF2B5EF4-FFF2-40B4-BE49-F238E27FC236}">
              <a16:creationId xmlns:a16="http://schemas.microsoft.com/office/drawing/2014/main" id="{00000000-0008-0000-3D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80192880"/>
          <a:ext cx="6084125" cy="7726680"/>
        </a:xfrm>
        <a:prstGeom prst="rect">
          <a:avLst/>
        </a:prstGeom>
      </xdr:spPr>
    </xdr:pic>
    <xdr:clientData/>
  </xdr:twoCellAnchor>
  <xdr:twoCellAnchor editAs="oneCell">
    <xdr:from>
      <xdr:col>0</xdr:col>
      <xdr:colOff>106680</xdr:colOff>
      <xdr:row>479</xdr:row>
      <xdr:rowOff>106681</xdr:rowOff>
    </xdr:from>
    <xdr:to>
      <xdr:col>8</xdr:col>
      <xdr:colOff>601980</xdr:colOff>
      <xdr:row>491</xdr:row>
      <xdr:rowOff>45720</xdr:rowOff>
    </xdr:to>
    <xdr:pic>
      <xdr:nvPicPr>
        <xdr:cNvPr id="20" name="รูปภาพ 19">
          <a:extLst>
            <a:ext uri="{FF2B5EF4-FFF2-40B4-BE49-F238E27FC236}">
              <a16:creationId xmlns:a16="http://schemas.microsoft.com/office/drawing/2014/main" id="{00000000-0008-0000-3D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" y="94495621"/>
          <a:ext cx="5981700" cy="2225039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4</xdr:row>
          <xdr:rowOff>22860</xdr:rowOff>
        </xdr:from>
        <xdr:to>
          <xdr:col>1</xdr:col>
          <xdr:colOff>647700</xdr:colOff>
          <xdr:row>5</xdr:row>
          <xdr:rowOff>30480</xdr:rowOff>
        </xdr:to>
        <xdr:sp macro="" textlink="">
          <xdr:nvSpPr>
            <xdr:cNvPr id="90166" name="Check Box 54" hidden="1">
              <a:extLst>
                <a:ext uri="{63B3BB69-23CF-44E3-9099-C40C66FF867C}">
                  <a14:compatExt spid="_x0000_s90166"/>
                </a:ext>
                <a:ext uri="{FF2B5EF4-FFF2-40B4-BE49-F238E27FC236}">
                  <a16:creationId xmlns:a16="http://schemas.microsoft.com/office/drawing/2014/main" id="{00000000-0008-0000-3F00-000036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373380</xdr:colOff>
          <xdr:row>4</xdr:row>
          <xdr:rowOff>45720</xdr:rowOff>
        </xdr:from>
        <xdr:to>
          <xdr:col>5</xdr:col>
          <xdr:colOff>678180</xdr:colOff>
          <xdr:row>5</xdr:row>
          <xdr:rowOff>68580</xdr:rowOff>
        </xdr:to>
        <xdr:sp macro="" textlink="">
          <xdr:nvSpPr>
            <xdr:cNvPr id="90167" name="Check Box 55" hidden="1">
              <a:extLst>
                <a:ext uri="{63B3BB69-23CF-44E3-9099-C40C66FF867C}">
                  <a14:compatExt spid="_x0000_s90167"/>
                </a:ext>
                <a:ext uri="{FF2B5EF4-FFF2-40B4-BE49-F238E27FC236}">
                  <a16:creationId xmlns:a16="http://schemas.microsoft.com/office/drawing/2014/main" id="{00000000-0008-0000-3F00-000037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9</xdr:row>
          <xdr:rowOff>45720</xdr:rowOff>
        </xdr:from>
        <xdr:to>
          <xdr:col>6</xdr:col>
          <xdr:colOff>0</xdr:colOff>
          <xdr:row>10</xdr:row>
          <xdr:rowOff>68580</xdr:rowOff>
        </xdr:to>
        <xdr:sp macro="" textlink="">
          <xdr:nvSpPr>
            <xdr:cNvPr id="90168" name="Check Box 56" hidden="1">
              <a:extLst>
                <a:ext uri="{63B3BB69-23CF-44E3-9099-C40C66FF867C}">
                  <a14:compatExt spid="_x0000_s90168"/>
                </a:ext>
                <a:ext uri="{FF2B5EF4-FFF2-40B4-BE49-F238E27FC236}">
                  <a16:creationId xmlns:a16="http://schemas.microsoft.com/office/drawing/2014/main" id="{00000000-0008-0000-3F00-000038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9</xdr:row>
          <xdr:rowOff>60960</xdr:rowOff>
        </xdr:from>
        <xdr:to>
          <xdr:col>1</xdr:col>
          <xdr:colOff>647700</xdr:colOff>
          <xdr:row>10</xdr:row>
          <xdr:rowOff>68580</xdr:rowOff>
        </xdr:to>
        <xdr:sp macro="" textlink="">
          <xdr:nvSpPr>
            <xdr:cNvPr id="90169" name="Check Box 57" hidden="1">
              <a:extLst>
                <a:ext uri="{63B3BB69-23CF-44E3-9099-C40C66FF867C}">
                  <a14:compatExt spid="_x0000_s90169"/>
                </a:ext>
                <a:ext uri="{FF2B5EF4-FFF2-40B4-BE49-F238E27FC236}">
                  <a16:creationId xmlns:a16="http://schemas.microsoft.com/office/drawing/2014/main" id="{00000000-0008-0000-3F00-000039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365760</xdr:colOff>
          <xdr:row>13</xdr:row>
          <xdr:rowOff>274320</xdr:rowOff>
        </xdr:from>
        <xdr:to>
          <xdr:col>1</xdr:col>
          <xdr:colOff>670560</xdr:colOff>
          <xdr:row>15</xdr:row>
          <xdr:rowOff>7620</xdr:rowOff>
        </xdr:to>
        <xdr:sp macro="" textlink="">
          <xdr:nvSpPr>
            <xdr:cNvPr id="90170" name="Check Box 58" hidden="1">
              <a:extLst>
                <a:ext uri="{63B3BB69-23CF-44E3-9099-C40C66FF867C}">
                  <a14:compatExt spid="_x0000_s90170"/>
                </a:ext>
                <a:ext uri="{FF2B5EF4-FFF2-40B4-BE49-F238E27FC236}">
                  <a16:creationId xmlns:a16="http://schemas.microsoft.com/office/drawing/2014/main" id="{00000000-0008-0000-3F00-00003A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11</xdr:row>
          <xdr:rowOff>60960</xdr:rowOff>
        </xdr:from>
        <xdr:to>
          <xdr:col>1</xdr:col>
          <xdr:colOff>647700</xdr:colOff>
          <xdr:row>12</xdr:row>
          <xdr:rowOff>68580</xdr:rowOff>
        </xdr:to>
        <xdr:sp macro="" textlink="">
          <xdr:nvSpPr>
            <xdr:cNvPr id="90171" name="Check Box 59" hidden="1">
              <a:extLst>
                <a:ext uri="{63B3BB69-23CF-44E3-9099-C40C66FF867C}">
                  <a14:compatExt spid="_x0000_s90171"/>
                </a:ext>
                <a:ext uri="{FF2B5EF4-FFF2-40B4-BE49-F238E27FC236}">
                  <a16:creationId xmlns:a16="http://schemas.microsoft.com/office/drawing/2014/main" id="{00000000-0008-0000-3F00-00003B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11</xdr:row>
          <xdr:rowOff>45720</xdr:rowOff>
        </xdr:from>
        <xdr:to>
          <xdr:col>6</xdr:col>
          <xdr:colOff>0</xdr:colOff>
          <xdr:row>12</xdr:row>
          <xdr:rowOff>68580</xdr:rowOff>
        </xdr:to>
        <xdr:sp macro="" textlink="">
          <xdr:nvSpPr>
            <xdr:cNvPr id="90172" name="Check Box 60" hidden="1">
              <a:extLst>
                <a:ext uri="{63B3BB69-23CF-44E3-9099-C40C66FF867C}">
                  <a14:compatExt spid="_x0000_s90172"/>
                </a:ext>
                <a:ext uri="{FF2B5EF4-FFF2-40B4-BE49-F238E27FC236}">
                  <a16:creationId xmlns:a16="http://schemas.microsoft.com/office/drawing/2014/main" id="{00000000-0008-0000-3F00-00003C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365760</xdr:colOff>
          <xdr:row>14</xdr:row>
          <xdr:rowOff>274320</xdr:rowOff>
        </xdr:from>
        <xdr:to>
          <xdr:col>1</xdr:col>
          <xdr:colOff>670560</xdr:colOff>
          <xdr:row>16</xdr:row>
          <xdr:rowOff>7620</xdr:rowOff>
        </xdr:to>
        <xdr:sp macro="" textlink="">
          <xdr:nvSpPr>
            <xdr:cNvPr id="90173" name="Check Box 61" hidden="1">
              <a:extLst>
                <a:ext uri="{63B3BB69-23CF-44E3-9099-C40C66FF867C}">
                  <a14:compatExt spid="_x0000_s90173"/>
                </a:ext>
                <a:ext uri="{FF2B5EF4-FFF2-40B4-BE49-F238E27FC236}">
                  <a16:creationId xmlns:a16="http://schemas.microsoft.com/office/drawing/2014/main" id="{00000000-0008-0000-3F00-00003D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365760</xdr:colOff>
          <xdr:row>13</xdr:row>
          <xdr:rowOff>274320</xdr:rowOff>
        </xdr:from>
        <xdr:to>
          <xdr:col>1</xdr:col>
          <xdr:colOff>670560</xdr:colOff>
          <xdr:row>15</xdr:row>
          <xdr:rowOff>7620</xdr:rowOff>
        </xdr:to>
        <xdr:sp macro="" textlink="">
          <xdr:nvSpPr>
            <xdr:cNvPr id="90174" name="Check Box 62" hidden="1">
              <a:extLst>
                <a:ext uri="{63B3BB69-23CF-44E3-9099-C40C66FF867C}">
                  <a14:compatExt spid="_x0000_s90174"/>
                </a:ext>
                <a:ext uri="{FF2B5EF4-FFF2-40B4-BE49-F238E27FC236}">
                  <a16:creationId xmlns:a16="http://schemas.microsoft.com/office/drawing/2014/main" id="{00000000-0008-0000-3F00-00003E6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53</xdr:row>
      <xdr:rowOff>22860</xdr:rowOff>
    </xdr:from>
    <xdr:to>
      <xdr:col>8</xdr:col>
      <xdr:colOff>792480</xdr:colOff>
      <xdr:row>65</xdr:row>
      <xdr:rowOff>236220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00000000-0008-0000-3F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16459200"/>
          <a:ext cx="5593080" cy="3916680"/>
        </a:xfrm>
        <a:prstGeom prst="rect">
          <a:avLst/>
        </a:prstGeom>
      </xdr:spPr>
    </xdr:pic>
    <xdr:clientData/>
  </xdr:twoCellAnchor>
  <xdr:twoCellAnchor editAs="oneCell">
    <xdr:from>
      <xdr:col>1</xdr:col>
      <xdr:colOff>31210</xdr:colOff>
      <xdr:row>21</xdr:row>
      <xdr:rowOff>38100</xdr:rowOff>
    </xdr:from>
    <xdr:to>
      <xdr:col>8</xdr:col>
      <xdr:colOff>807720</xdr:colOff>
      <xdr:row>32</xdr:row>
      <xdr:rowOff>251460</xdr:rowOff>
    </xdr:to>
    <xdr:pic>
      <xdr:nvPicPr>
        <xdr:cNvPr id="7" name="รูปภาพ 6">
          <a:extLst>
            <a:ext uri="{FF2B5EF4-FFF2-40B4-BE49-F238E27FC236}">
              <a16:creationId xmlns:a16="http://schemas.microsoft.com/office/drawing/2014/main" id="{00000000-0008-0000-3F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010" y="6606540"/>
          <a:ext cx="5577110" cy="3649980"/>
        </a:xfrm>
        <a:prstGeom prst="rect">
          <a:avLst/>
        </a:prstGeom>
      </xdr:spPr>
    </xdr:pic>
    <xdr:clientData/>
  </xdr:twoCellAnchor>
  <xdr:twoCellAnchor editAs="oneCell">
    <xdr:from>
      <xdr:col>1</xdr:col>
      <xdr:colOff>45936</xdr:colOff>
      <xdr:row>36</xdr:row>
      <xdr:rowOff>45720</xdr:rowOff>
    </xdr:from>
    <xdr:to>
      <xdr:col>8</xdr:col>
      <xdr:colOff>777240</xdr:colOff>
      <xdr:row>49</xdr:row>
      <xdr:rowOff>205740</xdr:rowOff>
    </xdr:to>
    <xdr:pic>
      <xdr:nvPicPr>
        <xdr:cNvPr id="8" name="รูปภาพ 7">
          <a:extLst>
            <a:ext uri="{FF2B5EF4-FFF2-40B4-BE49-F238E27FC236}">
              <a16:creationId xmlns:a16="http://schemas.microsoft.com/office/drawing/2014/main" id="{00000000-0008-0000-3F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736" y="11308080"/>
          <a:ext cx="5531904" cy="4175760"/>
        </a:xfrm>
        <a:prstGeom prst="rect">
          <a:avLst/>
        </a:prstGeom>
      </xdr:spPr>
    </xdr:pic>
    <xdr:clientData/>
  </xdr:twoCellAnchor>
  <xdr:twoCellAnchor editAs="oneCell">
    <xdr:from>
      <xdr:col>1</xdr:col>
      <xdr:colOff>46724</xdr:colOff>
      <xdr:row>106</xdr:row>
      <xdr:rowOff>38100</xdr:rowOff>
    </xdr:from>
    <xdr:to>
      <xdr:col>8</xdr:col>
      <xdr:colOff>792480</xdr:colOff>
      <xdr:row>119</xdr:row>
      <xdr:rowOff>251460</xdr:rowOff>
    </xdr:to>
    <xdr:pic>
      <xdr:nvPicPr>
        <xdr:cNvPr id="9" name="รูปภาพ 8">
          <a:extLst>
            <a:ext uri="{FF2B5EF4-FFF2-40B4-BE49-F238E27FC236}">
              <a16:creationId xmlns:a16="http://schemas.microsoft.com/office/drawing/2014/main" id="{00000000-0008-0000-3F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524" y="26471880"/>
          <a:ext cx="5546356" cy="4274820"/>
        </a:xfrm>
        <a:prstGeom prst="rect">
          <a:avLst/>
        </a:prstGeom>
      </xdr:spPr>
    </xdr:pic>
    <xdr:clientData/>
  </xdr:twoCellAnchor>
  <xdr:twoCellAnchor editAs="oneCell">
    <xdr:from>
      <xdr:col>1</xdr:col>
      <xdr:colOff>99060</xdr:colOff>
      <xdr:row>71</xdr:row>
      <xdr:rowOff>53340</xdr:rowOff>
    </xdr:from>
    <xdr:to>
      <xdr:col>8</xdr:col>
      <xdr:colOff>792480</xdr:colOff>
      <xdr:row>83</xdr:row>
      <xdr:rowOff>274320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860" y="21953220"/>
          <a:ext cx="5494020" cy="397764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88</xdr:row>
      <xdr:rowOff>38100</xdr:rowOff>
    </xdr:from>
    <xdr:to>
      <xdr:col>8</xdr:col>
      <xdr:colOff>815340</xdr:colOff>
      <xdr:row>100</xdr:row>
      <xdr:rowOff>274320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00000000-0008-0000-3F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27096720"/>
          <a:ext cx="5577840" cy="3992880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55617</xdr:colOff>
      <xdr:row>0</xdr:row>
      <xdr:rowOff>45720</xdr:rowOff>
    </xdr:from>
    <xdr:to>
      <xdr:col>8</xdr:col>
      <xdr:colOff>598575</xdr:colOff>
      <xdr:row>46</xdr:row>
      <xdr:rowOff>99060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17" y="45720"/>
          <a:ext cx="5907438" cy="8115300"/>
        </a:xfrm>
        <a:prstGeom prst="rect">
          <a:avLst/>
        </a:prstGeom>
      </xdr:spPr>
    </xdr:pic>
    <xdr:clientData/>
  </xdr:twoCellAnchor>
  <xdr:twoCellAnchor editAs="oneCell">
    <xdr:from>
      <xdr:col>0</xdr:col>
      <xdr:colOff>68580</xdr:colOff>
      <xdr:row>47</xdr:row>
      <xdr:rowOff>60960</xdr:rowOff>
    </xdr:from>
    <xdr:to>
      <xdr:col>8</xdr:col>
      <xdr:colOff>624840</xdr:colOff>
      <xdr:row>93</xdr:row>
      <xdr:rowOff>121920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00000000-0008-0000-4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" y="8298180"/>
          <a:ext cx="5920740" cy="8122920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</xdr:colOff>
      <xdr:row>94</xdr:row>
      <xdr:rowOff>45720</xdr:rowOff>
    </xdr:from>
    <xdr:to>
      <xdr:col>8</xdr:col>
      <xdr:colOff>594359</xdr:colOff>
      <xdr:row>140</xdr:row>
      <xdr:rowOff>106680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00000000-0008-0000-4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" y="16520160"/>
          <a:ext cx="5897879" cy="8122920"/>
        </a:xfrm>
        <a:prstGeom prst="rect">
          <a:avLst/>
        </a:prstGeom>
      </xdr:spPr>
    </xdr:pic>
    <xdr:clientData/>
  </xdr:twoCellAnchor>
  <xdr:twoCellAnchor editAs="oneCell">
    <xdr:from>
      <xdr:col>0</xdr:col>
      <xdr:colOff>68580</xdr:colOff>
      <xdr:row>141</xdr:row>
      <xdr:rowOff>76200</xdr:rowOff>
    </xdr:from>
    <xdr:to>
      <xdr:col>8</xdr:col>
      <xdr:colOff>617219</xdr:colOff>
      <xdr:row>187</xdr:row>
      <xdr:rowOff>106680</xdr:rowOff>
    </xdr:to>
    <xdr:pic>
      <xdr:nvPicPr>
        <xdr:cNvPr id="11" name="รูปภาพ 10">
          <a:extLst>
            <a:ext uri="{FF2B5EF4-FFF2-40B4-BE49-F238E27FC236}">
              <a16:creationId xmlns:a16="http://schemas.microsoft.com/office/drawing/2014/main" id="{00000000-0008-0000-4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" y="24787860"/>
          <a:ext cx="5913119" cy="8092440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</xdr:colOff>
      <xdr:row>188</xdr:row>
      <xdr:rowOff>45720</xdr:rowOff>
    </xdr:from>
    <xdr:to>
      <xdr:col>8</xdr:col>
      <xdr:colOff>624839</xdr:colOff>
      <xdr:row>234</xdr:row>
      <xdr:rowOff>106680</xdr:rowOff>
    </xdr:to>
    <xdr:pic>
      <xdr:nvPicPr>
        <xdr:cNvPr id="12" name="รูปภาพ 11">
          <a:extLst>
            <a:ext uri="{FF2B5EF4-FFF2-40B4-BE49-F238E27FC236}">
              <a16:creationId xmlns:a16="http://schemas.microsoft.com/office/drawing/2014/main" id="{00000000-0008-0000-4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" y="32994600"/>
          <a:ext cx="5935979" cy="8122920"/>
        </a:xfrm>
        <a:prstGeom prst="rect">
          <a:avLst/>
        </a:prstGeom>
      </xdr:spPr>
    </xdr:pic>
    <xdr:clientData/>
  </xdr:twoCellAnchor>
  <xdr:twoCellAnchor editAs="oneCell">
    <xdr:from>
      <xdr:col>0</xdr:col>
      <xdr:colOff>68581</xdr:colOff>
      <xdr:row>235</xdr:row>
      <xdr:rowOff>53340</xdr:rowOff>
    </xdr:from>
    <xdr:to>
      <xdr:col>8</xdr:col>
      <xdr:colOff>617220</xdr:colOff>
      <xdr:row>281</xdr:row>
      <xdr:rowOff>121920</xdr:rowOff>
    </xdr:to>
    <xdr:pic>
      <xdr:nvPicPr>
        <xdr:cNvPr id="13" name="รูปภาพ 12">
          <a:extLst>
            <a:ext uri="{FF2B5EF4-FFF2-40B4-BE49-F238E27FC236}">
              <a16:creationId xmlns:a16="http://schemas.microsoft.com/office/drawing/2014/main" id="{00000000-0008-0000-4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1" y="41239440"/>
          <a:ext cx="5913119" cy="8130540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8</xdr:col>
      <xdr:colOff>647700</xdr:colOff>
      <xdr:row>46</xdr:row>
      <xdr:rowOff>144780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00000000-0008-0000-4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"/>
          <a:ext cx="6012180" cy="816864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47</xdr:row>
      <xdr:rowOff>38100</xdr:rowOff>
    </xdr:from>
    <xdr:to>
      <xdr:col>8</xdr:col>
      <xdr:colOff>647701</xdr:colOff>
      <xdr:row>93</xdr:row>
      <xdr:rowOff>152400</xdr:rowOff>
    </xdr:to>
    <xdr:pic>
      <xdr:nvPicPr>
        <xdr:cNvPr id="5" name="รูปภาพ 4">
          <a:extLst>
            <a:ext uri="{FF2B5EF4-FFF2-40B4-BE49-F238E27FC236}">
              <a16:creationId xmlns:a16="http://schemas.microsoft.com/office/drawing/2014/main" id="{00000000-0008-0000-4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8275320"/>
          <a:ext cx="6012180" cy="8176260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416229</xdr:colOff>
      <xdr:row>57</xdr:row>
      <xdr:rowOff>68580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21829" cy="10058400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38100</xdr:rowOff>
    </xdr:from>
    <xdr:to>
      <xdr:col>10</xdr:col>
      <xdr:colOff>416229</xdr:colOff>
      <xdr:row>69</xdr:row>
      <xdr:rowOff>106680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41220"/>
          <a:ext cx="7121829" cy="10058400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416229</xdr:colOff>
      <xdr:row>57</xdr:row>
      <xdr:rowOff>68580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21829" cy="10058400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30480</xdr:rowOff>
    </xdr:from>
    <xdr:to>
      <xdr:col>15</xdr:col>
      <xdr:colOff>0</xdr:colOff>
      <xdr:row>40</xdr:row>
      <xdr:rowOff>129735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00000000-0008-0000-4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480"/>
          <a:ext cx="10058400" cy="710965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1-RAM1H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napaporn\Target%20&amp;%20Plan\Building\Phyathai%203_ET&amp;P\Energy%20Consumption%20&amp;%20EEI%20_PP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Tong\&#3619;&#3634;&#3588;&#3634;&#3585;&#3621;&#3634;&#3591;\&#3619;&#3634;&#3588;&#3634;&#3585;&#3621;&#3634;&#3591;&#3651;&#3627;&#3617;&#3656;Audit%2021-12-41\&#3629;&#3634;&#3588;&#3634;&#3619;&#3626;&#3635;&#3609;&#3633;&#3585;&#3591;&#3634;&#3609;&#3607;&#3637;&#3656;&#3604;&#3636;&#3609;&#3626;&#3634;&#3586;&#3634;&#3608;&#3609;&#3610;&#3640;&#3619;&#3637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LIG-MA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uthprapon\common\DeltaElectronics3\rawDat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1.&#3591;&#3634;&#3609;%20&#3588;&#3640;&#3603;&#3617;&#3591;&#3588;&#3621;\&#3595;&#3629;&#3591;&#3592;&#3604;&#3627;&#3617;&#3634;&#3618;&#3588;&#3619;&#3640;&#3601;%20Font_TH%20sarabun%204%20exel%20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A1-RAM1H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7;&#3627;&#3634;&#3623;&#3636;&#3607;&#3618;&#3634;&#3621;&#3633;&#3618;&#3649;&#3617;&#3656;&#3650;&#3592;&#3657;/&#3619;&#3634;&#3618;&#3591;&#3634;&#3609;/&#3619;&#3634;&#3618;&#3591;&#3634;&#3609;&#3585;&#3634;&#3619;&#3592;&#3633;&#3604;&#3585;&#3634;&#3619;&#3614;&#3621;&#3633;&#3591;&#3591;&#3634;&#3609;_&#3617;&#3627;&#3634;&#3623;&#3636;&#3607;&#3618;&#3634;&#3621;&#3633;&#3618;&#3649;&#3617;&#3656;&#3650;&#3592;&#3657;%2062/formbuild_2561_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7;&#3627;&#3634;&#3623;&#3636;&#3607;&#3618;&#3634;&#3621;&#3633;&#3618;&#3649;&#3617;&#3656;&#3650;&#3592;&#3657;/&#3619;&#3634;&#3618;&#3591;&#3634;&#3609;/&#3619;&#3634;&#3618;&#3591;&#3634;&#3609;&#3585;&#3634;&#3619;&#3592;&#3633;&#3604;&#3585;&#3634;&#3619;&#3614;&#3621;&#3633;&#3591;&#3591;&#3634;&#3609;_&#3617;&#3627;&#3634;&#3623;&#3636;&#3607;&#3618;&#3634;&#3621;&#3633;&#3618;&#3649;&#3617;&#3656;&#3650;&#3592;&#3657;%2060/&#3650;&#3588;&#3619;&#3591;&#3585;&#3634;&#3619;&#3626;&#3656;&#3591;&#3648;&#3626;&#3619;&#3636;&#3617;&#3649;&#3621;&#3632;&#3585;&#3635;&#3585;&#3633;&#3610;&#3604;&#3641;&#3649;&#3621;&#3629;&#3634;&#3588;&#3634;&#3619;&#3588;&#3623;&#3610;&#3588;&#3640;&#3617;&#3616;&#3634;&#3588;&#3619;&#3633;&#3600;%20%20&#3619;&#3632;&#3618;&#3632;&#3607;&#3637;&#3656;%202%20%20(&#3649;&#3626;&#3591;&#3626;&#3623;&#3656;&#3634;&#3591;-&#3648;&#3588;&#3619;&#3639;&#3656;&#3629;&#3591;&#3611;&#3619;&#3633;&#3610;&#3629;&#3634;&#3585;&#3634;&#3624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E"/>
      <sheetName val="Chart1"/>
      <sheetName val="Water"/>
      <sheetName val="Chart2"/>
      <sheetName val="Product"/>
      <sheetName val="Chart3"/>
      <sheetName val="EEI"/>
      <sheetName val="Chart4"/>
      <sheetName val="Chart5"/>
      <sheetName val="Sheet1"/>
      <sheetName val="Energy Consumption &amp; EEI _PPW"/>
      <sheetName val="fas"/>
      <sheetName val="CU03+SF01-4"/>
      <sheetName val="การใช้พลังงาน(1)"/>
    </sheetNames>
    <sheetDataSet>
      <sheetData sheetId="0" refreshError="1">
        <row r="2">
          <cell r="A2" t="str">
            <v>อาคาร บางกอกซิตี้ ทาวเวอร์</v>
          </cell>
        </row>
        <row r="3">
          <cell r="A3" t="str">
            <v>บริษัท : กองทุนรวมสินทรัพย์ไทย 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คากลาง"/>
      <sheetName val="บทที่4"/>
      <sheetName val="บทที่ 5 "/>
      <sheetName val="บทที่ 5 กองทุน"/>
      <sheetName val="Module1"/>
      <sheetName val="ตารางปรับปรุงแสงสว่าง"/>
      <sheetName val="eirr-l (บท5)"/>
      <sheetName val="Cash Flow-l (บท5)"/>
      <sheetName val="Chart-l (บท5)"/>
      <sheetName val="eirr-l (บท4)"/>
      <sheetName val="Cash Flow-l (บท4)"/>
      <sheetName val="eirr-แสงสว่าง"/>
      <sheetName val="Cash Flow-แสงสว่าง"/>
      <sheetName val="eirr-a (บท5)"/>
      <sheetName val="Cash Flow-a (บท5)"/>
      <sheetName val="Chart-a (บท5)"/>
      <sheetName val="eirr-a (บท4)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7">
          <cell r="G7">
            <v>0.88349</v>
          </cell>
        </row>
        <row r="8">
          <cell r="G8">
            <v>1</v>
          </cell>
        </row>
        <row r="9">
          <cell r="G9">
            <v>1.85</v>
          </cell>
        </row>
        <row r="11">
          <cell r="G11">
            <v>6.5</v>
          </cell>
        </row>
        <row r="12">
          <cell r="G12">
            <v>1</v>
          </cell>
        </row>
        <row r="13">
          <cell r="G13">
            <v>4.5</v>
          </cell>
        </row>
      </sheetData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G-MAS"/>
    </sheetNames>
    <definedNames>
      <definedName name="hhind"/>
      <definedName name="ohind"/>
    </defined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E"/>
      <sheetName val="Chart1"/>
      <sheetName val="EEtemp"/>
      <sheetName val="Water"/>
      <sheetName val="Chart2"/>
      <sheetName val="Product"/>
      <sheetName val="Chart3"/>
      <sheetName val="EEI"/>
      <sheetName val="Chart4"/>
      <sheetName val="Chart5"/>
      <sheetName val="EEItemp"/>
      <sheetName val="Sheet2"/>
      <sheetName val="Sheet3"/>
      <sheetName val="#REF"/>
      <sheetName val="Sol-Other"/>
      <sheetName val="การใช้พลังงาน(1)"/>
      <sheetName val="MONTH"/>
      <sheetName val="f_test_ผลรวม"/>
      <sheetName val="f_test_รหัส"/>
      <sheetName val="f_test_วัน"/>
      <sheetName val="Fuel Type"/>
      <sheetName val="จ้างหล่อ"/>
      <sheetName val="Attachment-4(2)"/>
      <sheetName val="MAY"/>
      <sheetName val="Pulp2"/>
      <sheetName val="ก.3"/>
      <sheetName val="Eirr"/>
      <sheetName val="CV005 CCA to FM"/>
      <sheetName val="CV001 FM for upload"/>
      <sheetName val="work order"/>
      <sheetName val="SBM2 (FG.1)"/>
      <sheetName val="Fuel_Type"/>
      <sheetName val="ก_3"/>
      <sheetName val="SBM2_(FG_1)"/>
      <sheetName val="work_order"/>
      <sheetName val="UW FRM E2"/>
      <sheetName val="SUM น้ำ"/>
      <sheetName val="NOJOS"/>
      <sheetName val="FIAT"/>
      <sheetName val="rawData"/>
    </sheetNames>
    <sheetDataSet>
      <sheetData sheetId="0" refreshError="1">
        <row r="2">
          <cell r="A2" t="str">
            <v>บริษัท เดลต้า อิเลคโทรนิคส์ (ประเทศไทย) จำกัด (มหาชน) โรงงานที่สาม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วมกลุ่ม"/>
      <sheetName val="FG"/>
      <sheetName val="INPUT"/>
      <sheetName val="ข้อมูลเบื้องต้น"/>
      <sheetName val=" เทียบ"/>
      <sheetName val="ไม่เทียบ"/>
      <sheetName val="allNY"/>
      <sheetName val="ซองจดหมาย (ปกติ)"/>
      <sheetName val="รายชื่อโรงงาน"/>
      <sheetName val="กรอกข้อมูลเบื้องต้น"/>
      <sheetName val="ซองจดหมาย (A4)"/>
      <sheetName val="ซองจดหมาย"/>
      <sheetName val="Lists"/>
      <sheetName val="Lebel"/>
      <sheetName val="fas"/>
      <sheetName val="input_FBR51-52"/>
      <sheetName val="ECCT 419 ฉบับ 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>
            <v>1</v>
          </cell>
        </row>
        <row r="3">
          <cell r="B3">
            <v>2</v>
          </cell>
        </row>
        <row r="4">
          <cell r="B4">
            <v>3</v>
          </cell>
        </row>
        <row r="5">
          <cell r="B5">
            <v>4</v>
          </cell>
        </row>
        <row r="6">
          <cell r="B6">
            <v>5</v>
          </cell>
        </row>
        <row r="7">
          <cell r="B7">
            <v>6</v>
          </cell>
        </row>
        <row r="8">
          <cell r="B8">
            <v>7</v>
          </cell>
        </row>
        <row r="9">
          <cell r="B9">
            <v>8</v>
          </cell>
        </row>
        <row r="10">
          <cell r="B10">
            <v>9</v>
          </cell>
        </row>
        <row r="11">
          <cell r="B11">
            <v>10</v>
          </cell>
        </row>
        <row r="12">
          <cell r="B12">
            <v>11</v>
          </cell>
        </row>
        <row r="13">
          <cell r="B13">
            <v>12</v>
          </cell>
        </row>
        <row r="14">
          <cell r="B14">
            <v>13</v>
          </cell>
        </row>
        <row r="15">
          <cell r="B15">
            <v>14</v>
          </cell>
        </row>
        <row r="16">
          <cell r="B16">
            <v>15</v>
          </cell>
        </row>
        <row r="17">
          <cell r="B17">
            <v>16</v>
          </cell>
        </row>
        <row r="18">
          <cell r="B18">
            <v>17</v>
          </cell>
        </row>
        <row r="19">
          <cell r="B19">
            <v>18</v>
          </cell>
        </row>
        <row r="20">
          <cell r="B20">
            <v>19</v>
          </cell>
        </row>
        <row r="21">
          <cell r="B21">
            <v>20</v>
          </cell>
        </row>
        <row r="22">
          <cell r="B22">
            <v>21</v>
          </cell>
        </row>
        <row r="23">
          <cell r="B23">
            <v>22</v>
          </cell>
        </row>
        <row r="24">
          <cell r="B24">
            <v>23</v>
          </cell>
        </row>
        <row r="25">
          <cell r="B25">
            <v>24</v>
          </cell>
        </row>
        <row r="26">
          <cell r="B26">
            <v>25</v>
          </cell>
        </row>
        <row r="27">
          <cell r="B27">
            <v>26</v>
          </cell>
        </row>
        <row r="28">
          <cell r="B28">
            <v>27</v>
          </cell>
        </row>
        <row r="29">
          <cell r="B29">
            <v>28</v>
          </cell>
        </row>
        <row r="30">
          <cell r="B30">
            <v>29</v>
          </cell>
        </row>
        <row r="31">
          <cell r="B31">
            <v>30</v>
          </cell>
        </row>
        <row r="32">
          <cell r="B32">
            <v>31</v>
          </cell>
        </row>
        <row r="33">
          <cell r="B33">
            <v>32</v>
          </cell>
        </row>
        <row r="34">
          <cell r="B34">
            <v>33</v>
          </cell>
        </row>
        <row r="35">
          <cell r="B35">
            <v>34</v>
          </cell>
        </row>
        <row r="36">
          <cell r="B36">
            <v>35</v>
          </cell>
        </row>
        <row r="37">
          <cell r="B37">
            <v>36</v>
          </cell>
        </row>
        <row r="38">
          <cell r="B38">
            <v>37</v>
          </cell>
        </row>
        <row r="39">
          <cell r="B39">
            <v>38</v>
          </cell>
        </row>
        <row r="40">
          <cell r="B40">
            <v>39</v>
          </cell>
        </row>
        <row r="41">
          <cell r="B41">
            <v>40</v>
          </cell>
        </row>
        <row r="42">
          <cell r="B42">
            <v>41</v>
          </cell>
        </row>
        <row r="43">
          <cell r="B43">
            <v>42</v>
          </cell>
        </row>
        <row r="44">
          <cell r="B44">
            <v>43</v>
          </cell>
        </row>
        <row r="45">
          <cell r="B45">
            <v>44</v>
          </cell>
        </row>
        <row r="46">
          <cell r="B46">
            <v>45</v>
          </cell>
        </row>
        <row r="47">
          <cell r="B47">
            <v>46</v>
          </cell>
        </row>
        <row r="48">
          <cell r="B48">
            <v>47</v>
          </cell>
        </row>
        <row r="49">
          <cell r="B49">
            <v>48</v>
          </cell>
        </row>
        <row r="50">
          <cell r="B50">
            <v>49</v>
          </cell>
        </row>
        <row r="51">
          <cell r="B51">
            <v>50</v>
          </cell>
        </row>
        <row r="52">
          <cell r="B52">
            <v>51</v>
          </cell>
        </row>
        <row r="53">
          <cell r="B53">
            <v>52</v>
          </cell>
        </row>
        <row r="54">
          <cell r="B54">
            <v>53</v>
          </cell>
        </row>
        <row r="55">
          <cell r="B55">
            <v>54</v>
          </cell>
        </row>
        <row r="56">
          <cell r="B56">
            <v>55</v>
          </cell>
        </row>
        <row r="57">
          <cell r="B57">
            <v>56</v>
          </cell>
        </row>
        <row r="58">
          <cell r="B58">
            <v>57</v>
          </cell>
        </row>
        <row r="59">
          <cell r="B59">
            <v>58</v>
          </cell>
        </row>
        <row r="60">
          <cell r="B60">
            <v>59</v>
          </cell>
        </row>
        <row r="61">
          <cell r="B61">
            <v>60</v>
          </cell>
        </row>
        <row r="62">
          <cell r="B62">
            <v>61</v>
          </cell>
        </row>
        <row r="63">
          <cell r="B63">
            <v>62</v>
          </cell>
        </row>
        <row r="64">
          <cell r="B64">
            <v>63</v>
          </cell>
        </row>
        <row r="65">
          <cell r="B65">
            <v>64</v>
          </cell>
        </row>
        <row r="66">
          <cell r="B66">
            <v>65</v>
          </cell>
        </row>
        <row r="67">
          <cell r="B67">
            <v>66</v>
          </cell>
        </row>
        <row r="68">
          <cell r="B68">
            <v>67</v>
          </cell>
        </row>
        <row r="69">
          <cell r="B69">
            <v>68</v>
          </cell>
        </row>
        <row r="70">
          <cell r="B70">
            <v>69</v>
          </cell>
        </row>
        <row r="71">
          <cell r="B71">
            <v>70</v>
          </cell>
        </row>
        <row r="72">
          <cell r="B72">
            <v>71</v>
          </cell>
        </row>
        <row r="73">
          <cell r="B73">
            <v>72</v>
          </cell>
        </row>
        <row r="74">
          <cell r="B74">
            <v>73</v>
          </cell>
        </row>
        <row r="75">
          <cell r="B75">
            <v>74</v>
          </cell>
        </row>
        <row r="76">
          <cell r="B76">
            <v>75</v>
          </cell>
        </row>
        <row r="77">
          <cell r="B77">
            <v>76</v>
          </cell>
        </row>
        <row r="78">
          <cell r="B78">
            <v>77</v>
          </cell>
        </row>
        <row r="79">
          <cell r="B79">
            <v>78</v>
          </cell>
        </row>
        <row r="80">
          <cell r="B80">
            <v>79</v>
          </cell>
        </row>
        <row r="81">
          <cell r="B81">
            <v>80</v>
          </cell>
        </row>
        <row r="82">
          <cell r="B82">
            <v>81</v>
          </cell>
        </row>
        <row r="83">
          <cell r="B83">
            <v>82</v>
          </cell>
        </row>
        <row r="84">
          <cell r="B84">
            <v>83</v>
          </cell>
        </row>
        <row r="85">
          <cell r="B85">
            <v>84</v>
          </cell>
        </row>
        <row r="86">
          <cell r="B86">
            <v>85</v>
          </cell>
        </row>
        <row r="87">
          <cell r="B87">
            <v>86</v>
          </cell>
        </row>
        <row r="88">
          <cell r="B88">
            <v>87</v>
          </cell>
        </row>
        <row r="89">
          <cell r="B89">
            <v>88</v>
          </cell>
        </row>
        <row r="90">
          <cell r="B90">
            <v>89</v>
          </cell>
        </row>
        <row r="91">
          <cell r="B91">
            <v>90</v>
          </cell>
        </row>
        <row r="92">
          <cell r="B92">
            <v>91</v>
          </cell>
        </row>
        <row r="93">
          <cell r="B93">
            <v>92</v>
          </cell>
        </row>
        <row r="94">
          <cell r="B94">
            <v>93</v>
          </cell>
        </row>
        <row r="95">
          <cell r="B95">
            <v>94</v>
          </cell>
        </row>
        <row r="96">
          <cell r="B96">
            <v>95</v>
          </cell>
        </row>
        <row r="97">
          <cell r="B97">
            <v>96</v>
          </cell>
        </row>
        <row r="98">
          <cell r="B98">
            <v>97</v>
          </cell>
        </row>
        <row r="99">
          <cell r="B99">
            <v>98</v>
          </cell>
        </row>
        <row r="100">
          <cell r="B100">
            <v>99</v>
          </cell>
        </row>
        <row r="101">
          <cell r="B101">
            <v>100</v>
          </cell>
        </row>
        <row r="102">
          <cell r="B102">
            <v>101</v>
          </cell>
        </row>
        <row r="103">
          <cell r="B103">
            <v>102</v>
          </cell>
        </row>
        <row r="104">
          <cell r="B104">
            <v>103</v>
          </cell>
        </row>
        <row r="105">
          <cell r="B105">
            <v>104</v>
          </cell>
        </row>
        <row r="106">
          <cell r="B106">
            <v>105</v>
          </cell>
        </row>
        <row r="107">
          <cell r="B107">
            <v>106</v>
          </cell>
        </row>
        <row r="108">
          <cell r="B108">
            <v>107</v>
          </cell>
        </row>
        <row r="109">
          <cell r="B109">
            <v>108</v>
          </cell>
        </row>
        <row r="110">
          <cell r="B110">
            <v>109</v>
          </cell>
        </row>
        <row r="111">
          <cell r="B111">
            <v>110</v>
          </cell>
        </row>
        <row r="112">
          <cell r="B112">
            <v>111</v>
          </cell>
        </row>
        <row r="113">
          <cell r="B113">
            <v>112</v>
          </cell>
        </row>
        <row r="114">
          <cell r="B114">
            <v>113</v>
          </cell>
        </row>
        <row r="115">
          <cell r="B115">
            <v>114</v>
          </cell>
        </row>
        <row r="116">
          <cell r="B116">
            <v>115</v>
          </cell>
        </row>
        <row r="117">
          <cell r="B117">
            <v>116</v>
          </cell>
        </row>
        <row r="118">
          <cell r="B118">
            <v>117</v>
          </cell>
        </row>
        <row r="119">
          <cell r="B119">
            <v>118</v>
          </cell>
        </row>
        <row r="120">
          <cell r="B120">
            <v>119</v>
          </cell>
        </row>
        <row r="121">
          <cell r="B121">
            <v>120</v>
          </cell>
        </row>
        <row r="122">
          <cell r="B122">
            <v>121</v>
          </cell>
        </row>
        <row r="123">
          <cell r="B123">
            <v>122</v>
          </cell>
        </row>
        <row r="124">
          <cell r="B124">
            <v>123</v>
          </cell>
        </row>
        <row r="125">
          <cell r="B125">
            <v>124</v>
          </cell>
        </row>
        <row r="126">
          <cell r="B126">
            <v>125</v>
          </cell>
        </row>
        <row r="127">
          <cell r="B127">
            <v>126</v>
          </cell>
        </row>
        <row r="128">
          <cell r="B128">
            <v>127</v>
          </cell>
        </row>
        <row r="129">
          <cell r="B129">
            <v>128</v>
          </cell>
        </row>
        <row r="130">
          <cell r="B130">
            <v>129</v>
          </cell>
        </row>
        <row r="131">
          <cell r="B131">
            <v>130</v>
          </cell>
        </row>
        <row r="132">
          <cell r="B132">
            <v>131</v>
          </cell>
        </row>
        <row r="133">
          <cell r="B133">
            <v>132</v>
          </cell>
        </row>
        <row r="134">
          <cell r="B134">
            <v>133</v>
          </cell>
        </row>
        <row r="135">
          <cell r="B135">
            <v>134</v>
          </cell>
        </row>
        <row r="136">
          <cell r="B136">
            <v>135</v>
          </cell>
        </row>
        <row r="137">
          <cell r="B137">
            <v>136</v>
          </cell>
        </row>
        <row r="138">
          <cell r="B138">
            <v>137</v>
          </cell>
        </row>
        <row r="139">
          <cell r="B139">
            <v>138</v>
          </cell>
        </row>
        <row r="140">
          <cell r="B140">
            <v>139</v>
          </cell>
        </row>
        <row r="141">
          <cell r="B141">
            <v>140</v>
          </cell>
        </row>
        <row r="142">
          <cell r="B142">
            <v>141</v>
          </cell>
        </row>
        <row r="143">
          <cell r="B143">
            <v>142</v>
          </cell>
        </row>
        <row r="144">
          <cell r="B144">
            <v>143</v>
          </cell>
        </row>
        <row r="145">
          <cell r="B145">
            <v>144</v>
          </cell>
        </row>
        <row r="146">
          <cell r="B146">
            <v>145</v>
          </cell>
        </row>
        <row r="147">
          <cell r="B147">
            <v>146</v>
          </cell>
        </row>
        <row r="148">
          <cell r="B148">
            <v>147</v>
          </cell>
        </row>
        <row r="149">
          <cell r="B149">
            <v>148</v>
          </cell>
        </row>
        <row r="150">
          <cell r="B150">
            <v>149</v>
          </cell>
        </row>
        <row r="151">
          <cell r="B151">
            <v>150</v>
          </cell>
        </row>
        <row r="152">
          <cell r="B152">
            <v>151</v>
          </cell>
        </row>
        <row r="153">
          <cell r="B153">
            <v>152</v>
          </cell>
        </row>
        <row r="154">
          <cell r="B154">
            <v>153</v>
          </cell>
        </row>
        <row r="155">
          <cell r="B155">
            <v>154</v>
          </cell>
        </row>
        <row r="156">
          <cell r="B156">
            <v>155</v>
          </cell>
        </row>
        <row r="157">
          <cell r="B157">
            <v>156</v>
          </cell>
        </row>
        <row r="158">
          <cell r="B158">
            <v>157</v>
          </cell>
        </row>
        <row r="159">
          <cell r="B159">
            <v>158</v>
          </cell>
        </row>
        <row r="160">
          <cell r="B160">
            <v>159</v>
          </cell>
        </row>
        <row r="161">
          <cell r="B161">
            <v>160</v>
          </cell>
        </row>
        <row r="162">
          <cell r="B162">
            <v>161</v>
          </cell>
        </row>
        <row r="163">
          <cell r="B163">
            <v>162</v>
          </cell>
        </row>
        <row r="164">
          <cell r="B164">
            <v>163</v>
          </cell>
        </row>
        <row r="165">
          <cell r="B165">
            <v>164</v>
          </cell>
        </row>
      </sheetData>
      <sheetData sheetId="15"/>
      <sheetData sheetId="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ปก"/>
      <sheetName val="คำรับรอง"/>
      <sheetName val="สารบัญ"/>
      <sheetName val="ข้อมูลเบื้องต้น"/>
      <sheetName val="ขั้นตอน1"/>
      <sheetName val="คำสั่งแต่งตั้ง"/>
      <sheetName val="วิธีการเผยแพร่"/>
      <sheetName val="เอกสารเผยแพร่"/>
      <sheetName val="ขั้นตอน2"/>
      <sheetName val="ขั้นตอน3"/>
      <sheetName val="เอกสารเผยแพร่นโยบาย"/>
      <sheetName val="ขั้นตอน4 "/>
      <sheetName val="4.1.1 ข้อมูลการใช้อาคาร_60"/>
      <sheetName val="ข้อมูลการใช้อาคารรายเดือน_60"/>
      <sheetName val="หม้อแปลงปัจจุบัน"/>
      <sheetName val="ไฟฟ้าปี 60"/>
      <sheetName val="เชื้อเพลิง 60"/>
      <sheetName val="เชื้อเพลิงเพื่อผลิตไฟฟ้า 60"/>
      <sheetName val="สัดส่วนไฟฟ้า 60"/>
      <sheetName val="สัดส่วนเชื้อเพลิง 60"/>
      <sheetName val="SEC(พื้นที่) 60"/>
      <sheetName val="SEC(โรงพยาบาล) 60"/>
      <sheetName val="SEC(โรงแรม) 60"/>
      <sheetName val="เปรียบเทียบข้อมูลอาคาร"/>
      <sheetName val="ประเมินระดับเครื่องจักร"/>
      <sheetName val="ประเมินระดับเครื่องจักร-1"/>
      <sheetName val="ข้อมูลไฟฟ้าเครื่องจักร"/>
      <sheetName val="ข้อมูลความร้อนเครื่องจักร"/>
      <sheetName val="ขั้นตอนที่ 5"/>
      <sheetName val="มาตรการและเป้าหมาย"/>
      <sheetName val="แผนไฟฟ้า"/>
      <sheetName val="แผนความร้อน"/>
      <sheetName val="มาตรการไฟฟ้า1-1"/>
      <sheetName val="มาตรการไฟฟ้า1-2"/>
      <sheetName val="วิธีการคำนวณไฟฟ้า1"/>
      <sheetName val="มาตรการไฟฟ้า1-1 (2)"/>
      <sheetName val="มาตรการไฟฟ้า1-2 (2)"/>
      <sheetName val="วิธีการคำนวณไฟฟ้า1 (2)"/>
      <sheetName val="มาตรการความร้อน1-1"/>
      <sheetName val="มาตรการความร้อน1-2"/>
      <sheetName val="วิธีการคำนวณความร้อน1"/>
      <sheetName val="มาตรการความร้อน1-1 (2)"/>
      <sheetName val="มาตรการความร้อน1-2 (2)"/>
      <sheetName val="วิธีการคำนวณความร้อน1 (2)"/>
      <sheetName val="แผนการฝึกอบรม"/>
      <sheetName val="เพิ่มเติมเผยแพร่ฝึกอบรม"/>
      <sheetName val="เพิ่มเติมเผยแพร่ฝึกอบรม (2)"/>
      <sheetName val="ขั้นตอนที่ 6"/>
      <sheetName val="ผลมาตรการปี61"/>
      <sheetName val="ผลการตรวจสอบ-วิเคราะห์ไฟฟ้า"/>
      <sheetName val="ภาพ+คำนวณผลไฟฟ้า1"/>
      <sheetName val="การคำนวณด้านไฟฟ้า"/>
      <sheetName val="ผลการตรวจสอบ-วิเคราะห์ไฟฟ้า (2"/>
      <sheetName val="ภาพ+คำนวณผลไฟฟ้า1 (2)"/>
      <sheetName val="การคำนวณด้านไฟฟ้า (2)"/>
      <sheetName val="ผลการตรวจสอบ-วิเคราะห์ความร้อน"/>
      <sheetName val="ภาพ+คำนวณผลความร้อน"/>
      <sheetName val="การคำนวณด้านความร้อน"/>
      <sheetName val="ผลการตรวจสอบ-วิเคราะห์ความร (2"/>
      <sheetName val="ภาพ+คำนวณผลความร้อน (2)"/>
      <sheetName val="การคำนวณด้านความร้อน (2)"/>
      <sheetName val="ผลการติดตามแผนฝีกอบรม"/>
      <sheetName val="ผลการติดตามแผนกิจกรรม"/>
      <sheetName val="6.3.1 ข้อมูลการใช้อาคาร_61"/>
      <sheetName val="ข้อมูลการใช้อาคารรายเดือน_61"/>
      <sheetName val="6.3.2) ไฟฟ้าปี 61"/>
      <sheetName val="6.3.3) เชื้อเพลิง 61"/>
      <sheetName val="กราฟพลังงาน"/>
      <sheetName val="6.3.4) เชื้อเพลิงผลิตไฟฟ้า 61"/>
      <sheetName val="กราฟพลังงานผลิตไฟฟ้า"/>
      <sheetName val="6.3.5) สัดส่วนไฟฟ้า 61"/>
      <sheetName val="6.3.6) สัดส่วนเชื้อเพลิง 61"/>
      <sheetName val="กราฟสัดส่วนการใช้พลังงาน"/>
      <sheetName val="SEC (ทุกกรณี) (2)"/>
      <sheetName val="กราฟSEC (ทุกกรณี)"/>
      <sheetName val="SEC  (โรงพยาบาล) (2)"/>
      <sheetName val="กราฟSEC  (โรงพยาบาล)"/>
      <sheetName val="SEC (โรงแรม) (2)"/>
      <sheetName val="กราฟSEC  (โรงแรม)"/>
      <sheetName val="ขั้นตอน7"/>
      <sheetName val="เพิ่มเติมเผยแพร่ผู้ตรวจประเมินฯ"/>
      <sheetName val="ผลตรวจประเมิน-1"/>
      <sheetName val="ผลตรวจประเมิน-2"/>
      <sheetName val="ผลตรวจประเมิน-3"/>
      <sheetName val="ขั้นตอน8"/>
      <sheetName val="เอกสารบันทึกวาระการประชุม"/>
      <sheetName val="สรุปผลการทบทวน"/>
      <sheetName val="การเผยแพร่"/>
      <sheetName val="ภาคผนวก"/>
      <sheetName val="ภาคผนวก ก."/>
      <sheetName val="ผ (ก.1)"/>
      <sheetName val="ภาคผนวก 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6">
          <cell r="U6" t="str">
            <v>ปี2562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</row>
        <row r="24">
          <cell r="Q24">
            <v>0</v>
          </cell>
        </row>
      </sheetData>
      <sheetData sheetId="17"/>
      <sheetData sheetId="18">
        <row r="11">
          <cell r="B11">
            <v>0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>
        <row r="20">
          <cell r="F20">
            <v>0</v>
          </cell>
        </row>
      </sheetData>
      <sheetData sheetId="66">
        <row r="5">
          <cell r="V5" t="str">
            <v>ม.ค.</v>
          </cell>
          <cell r="W5" t="str">
            <v>ก.พ.</v>
          </cell>
          <cell r="X5" t="str">
            <v>มี.ค.</v>
          </cell>
          <cell r="Y5" t="str">
            <v>เม.ย.</v>
          </cell>
          <cell r="Z5" t="str">
            <v>พ.ค.</v>
          </cell>
          <cell r="AA5" t="str">
            <v>มิ.ย.</v>
          </cell>
          <cell r="AB5" t="str">
            <v>ก.ค.</v>
          </cell>
          <cell r="AC5" t="str">
            <v>ส.ค.</v>
          </cell>
          <cell r="AD5" t="str">
            <v>ก.ย.</v>
          </cell>
          <cell r="AE5" t="str">
            <v>ต.ค.</v>
          </cell>
          <cell r="AF5" t="str">
            <v>พ.ย.</v>
          </cell>
          <cell r="AG5" t="str">
            <v>ธ.ค.</v>
          </cell>
        </row>
        <row r="6"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</row>
      </sheetData>
      <sheetData sheetId="67"/>
      <sheetData sheetId="68"/>
      <sheetData sheetId="69"/>
      <sheetData sheetId="70"/>
      <sheetData sheetId="71">
        <row r="7">
          <cell r="A7" t="str">
            <v>หม้อไอน้ำ</v>
          </cell>
        </row>
        <row r="8">
          <cell r="A8" t="str">
            <v>หม้อต้มน้ำมันร้อน</v>
          </cell>
        </row>
        <row r="13">
          <cell r="D13">
            <v>0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สงสว่าง"/>
      <sheetName val="ปรับอากาศ"/>
      <sheetName val="Sheet3"/>
    </sheetNames>
    <sheetDataSet>
      <sheetData sheetId="0">
        <row r="765">
          <cell r="E765">
            <v>63115</v>
          </cell>
        </row>
      </sheetData>
      <sheetData sheetId="1">
        <row r="2655">
          <cell r="G2655">
            <v>2402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9" Type="http://schemas.openxmlformats.org/officeDocument/2006/relationships/ctrlProp" Target="../ctrlProps/ctrlProp35.xml"/><Relationship Id="rId21" Type="http://schemas.openxmlformats.org/officeDocument/2006/relationships/ctrlProp" Target="../ctrlProps/ctrlProp17.xml"/><Relationship Id="rId34" Type="http://schemas.openxmlformats.org/officeDocument/2006/relationships/ctrlProp" Target="../ctrlProps/ctrlProp30.xml"/><Relationship Id="rId42" Type="http://schemas.openxmlformats.org/officeDocument/2006/relationships/ctrlProp" Target="../ctrlProps/ctrlProp38.xml"/><Relationship Id="rId47" Type="http://schemas.openxmlformats.org/officeDocument/2006/relationships/ctrlProp" Target="../ctrlProps/ctrlProp43.xml"/><Relationship Id="rId50" Type="http://schemas.openxmlformats.org/officeDocument/2006/relationships/ctrlProp" Target="../ctrlProps/ctrlProp46.xml"/><Relationship Id="rId7" Type="http://schemas.openxmlformats.org/officeDocument/2006/relationships/ctrlProp" Target="../ctrlProps/ctrlProp3.xml"/><Relationship Id="rId2" Type="http://schemas.openxmlformats.org/officeDocument/2006/relationships/printerSettings" Target="../printerSettings/printerSettings4.bin"/><Relationship Id="rId16" Type="http://schemas.openxmlformats.org/officeDocument/2006/relationships/ctrlProp" Target="../ctrlProps/ctrlProp12.xml"/><Relationship Id="rId29" Type="http://schemas.openxmlformats.org/officeDocument/2006/relationships/ctrlProp" Target="../ctrlProps/ctrlProp25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40" Type="http://schemas.openxmlformats.org/officeDocument/2006/relationships/ctrlProp" Target="../ctrlProps/ctrlProp36.xml"/><Relationship Id="rId45" Type="http://schemas.openxmlformats.org/officeDocument/2006/relationships/ctrlProp" Target="../ctrlProps/ctrlProp41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49" Type="http://schemas.openxmlformats.org/officeDocument/2006/relationships/ctrlProp" Target="../ctrlProps/ctrlProp45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31" Type="http://schemas.openxmlformats.org/officeDocument/2006/relationships/ctrlProp" Target="../ctrlProps/ctrlProp27.xml"/><Relationship Id="rId44" Type="http://schemas.openxmlformats.org/officeDocument/2006/relationships/ctrlProp" Target="../ctrlProps/ctrlProp40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43" Type="http://schemas.openxmlformats.org/officeDocument/2006/relationships/ctrlProp" Target="../ctrlProps/ctrlProp39.xml"/><Relationship Id="rId48" Type="http://schemas.openxmlformats.org/officeDocument/2006/relationships/ctrlProp" Target="../ctrlProps/ctrlProp44.xml"/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2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46" Type="http://schemas.openxmlformats.org/officeDocument/2006/relationships/ctrlProp" Target="../ctrlProps/ctrlProp42.xml"/><Relationship Id="rId20" Type="http://schemas.openxmlformats.org/officeDocument/2006/relationships/ctrlProp" Target="../ctrlProps/ctrlProp16.xml"/><Relationship Id="rId41" Type="http://schemas.openxmlformats.org/officeDocument/2006/relationships/ctrlProp" Target="../ctrlProps/ctrlProp37.xml"/><Relationship Id="rId1" Type="http://schemas.openxmlformats.org/officeDocument/2006/relationships/hyperlink" Target="mailto:suradet215@gmail.com" TargetMode="External"/><Relationship Id="rId6" Type="http://schemas.openxmlformats.org/officeDocument/2006/relationships/ctrlProp" Target="../ctrlProps/ctrlProp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50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49.xml"/><Relationship Id="rId5" Type="http://schemas.openxmlformats.org/officeDocument/2006/relationships/ctrlProp" Target="../ctrlProps/ctrlProp48.xml"/><Relationship Id="rId10" Type="http://schemas.openxmlformats.org/officeDocument/2006/relationships/ctrlProp" Target="../ctrlProps/ctrlProp53.xml"/><Relationship Id="rId4" Type="http://schemas.openxmlformats.org/officeDocument/2006/relationships/ctrlProp" Target="../ctrlProps/ctrlProp47.xml"/><Relationship Id="rId9" Type="http://schemas.openxmlformats.org/officeDocument/2006/relationships/ctrlProp" Target="../ctrlProps/ctrlProp5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8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57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Relationship Id="rId6" Type="http://schemas.openxmlformats.org/officeDocument/2006/relationships/ctrlProp" Target="../ctrlProps/ctrlProp56.xml"/><Relationship Id="rId5" Type="http://schemas.openxmlformats.org/officeDocument/2006/relationships/ctrlProp" Target="../ctrlProps/ctrlProp55.xml"/><Relationship Id="rId10" Type="http://schemas.openxmlformats.org/officeDocument/2006/relationships/ctrlProp" Target="../ctrlProps/ctrlProp60.xml"/><Relationship Id="rId4" Type="http://schemas.openxmlformats.org/officeDocument/2006/relationships/ctrlProp" Target="../ctrlProps/ctrlProp54.xml"/><Relationship Id="rId9" Type="http://schemas.openxmlformats.org/officeDocument/2006/relationships/ctrlProp" Target="../ctrlProps/ctrlProp5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5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64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4.bin"/><Relationship Id="rId6" Type="http://schemas.openxmlformats.org/officeDocument/2006/relationships/ctrlProp" Target="../ctrlProps/ctrlProp63.xml"/><Relationship Id="rId5" Type="http://schemas.openxmlformats.org/officeDocument/2006/relationships/ctrlProp" Target="../ctrlProps/ctrlProp62.xml"/><Relationship Id="rId4" Type="http://schemas.openxmlformats.org/officeDocument/2006/relationships/ctrlProp" Target="../ctrlProps/ctrlProp61.xml"/><Relationship Id="rId9" Type="http://schemas.openxmlformats.org/officeDocument/2006/relationships/ctrlProp" Target="../ctrlProps/ctrlProp66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7.bin"/><Relationship Id="rId5" Type="http://schemas.openxmlformats.org/officeDocument/2006/relationships/ctrlProp" Target="../ctrlProps/ctrlProp68.xml"/><Relationship Id="rId4" Type="http://schemas.openxmlformats.org/officeDocument/2006/relationships/ctrlProp" Target="../ctrlProps/ctrlProp6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3.xml"/><Relationship Id="rId3" Type="http://schemas.openxmlformats.org/officeDocument/2006/relationships/vmlDrawing" Target="../drawings/vmlDrawing6.vml"/><Relationship Id="rId7" Type="http://schemas.openxmlformats.org/officeDocument/2006/relationships/ctrlProp" Target="../ctrlProps/ctrlProp72.x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6.bin"/><Relationship Id="rId6" Type="http://schemas.openxmlformats.org/officeDocument/2006/relationships/ctrlProp" Target="../ctrlProps/ctrlProp71.xml"/><Relationship Id="rId5" Type="http://schemas.openxmlformats.org/officeDocument/2006/relationships/ctrlProp" Target="../ctrlProps/ctrlProp70.xml"/><Relationship Id="rId4" Type="http://schemas.openxmlformats.org/officeDocument/2006/relationships/ctrlProp" Target="../ctrlProps/ctrlProp69.xml"/><Relationship Id="rId9" Type="http://schemas.openxmlformats.org/officeDocument/2006/relationships/ctrlProp" Target="../ctrlProps/ctrlProp74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30.bin"/><Relationship Id="rId4" Type="http://schemas.openxmlformats.org/officeDocument/2006/relationships/comments" Target="../comments1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9.xml"/><Relationship Id="rId3" Type="http://schemas.openxmlformats.org/officeDocument/2006/relationships/vmlDrawing" Target="../drawings/vmlDrawing8.vml"/><Relationship Id="rId7" Type="http://schemas.openxmlformats.org/officeDocument/2006/relationships/ctrlProp" Target="../ctrlProps/ctrlProp78.xml"/><Relationship Id="rId12" Type="http://schemas.openxmlformats.org/officeDocument/2006/relationships/ctrlProp" Target="../ctrlProps/ctrlProp83.x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33.bin"/><Relationship Id="rId6" Type="http://schemas.openxmlformats.org/officeDocument/2006/relationships/ctrlProp" Target="../ctrlProps/ctrlProp77.xml"/><Relationship Id="rId11" Type="http://schemas.openxmlformats.org/officeDocument/2006/relationships/ctrlProp" Target="../ctrlProps/ctrlProp82.xml"/><Relationship Id="rId5" Type="http://schemas.openxmlformats.org/officeDocument/2006/relationships/ctrlProp" Target="../ctrlProps/ctrlProp76.xml"/><Relationship Id="rId10" Type="http://schemas.openxmlformats.org/officeDocument/2006/relationships/ctrlProp" Target="../ctrlProps/ctrlProp81.xml"/><Relationship Id="rId4" Type="http://schemas.openxmlformats.org/officeDocument/2006/relationships/ctrlProp" Target="../ctrlProps/ctrlProp75.xml"/><Relationship Id="rId9" Type="http://schemas.openxmlformats.org/officeDocument/2006/relationships/ctrlProp" Target="../ctrlProps/ctrlProp80.xml"/></Relationships>
</file>

<file path=xl/worksheets/_rels/sheet3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88.xml"/><Relationship Id="rId13" Type="http://schemas.openxmlformats.org/officeDocument/2006/relationships/ctrlProp" Target="../ctrlProps/ctrlProp93.xml"/><Relationship Id="rId18" Type="http://schemas.openxmlformats.org/officeDocument/2006/relationships/ctrlProp" Target="../ctrlProps/ctrlProp98.xml"/><Relationship Id="rId3" Type="http://schemas.openxmlformats.org/officeDocument/2006/relationships/vmlDrawing" Target="../drawings/vmlDrawing9.vml"/><Relationship Id="rId7" Type="http://schemas.openxmlformats.org/officeDocument/2006/relationships/ctrlProp" Target="../ctrlProps/ctrlProp87.xml"/><Relationship Id="rId12" Type="http://schemas.openxmlformats.org/officeDocument/2006/relationships/ctrlProp" Target="../ctrlProps/ctrlProp92.xml"/><Relationship Id="rId17" Type="http://schemas.openxmlformats.org/officeDocument/2006/relationships/ctrlProp" Target="../ctrlProps/ctrlProp97.xml"/><Relationship Id="rId2" Type="http://schemas.openxmlformats.org/officeDocument/2006/relationships/drawing" Target="../drawings/drawing22.xml"/><Relationship Id="rId16" Type="http://schemas.openxmlformats.org/officeDocument/2006/relationships/ctrlProp" Target="../ctrlProps/ctrlProp96.xml"/><Relationship Id="rId1" Type="http://schemas.openxmlformats.org/officeDocument/2006/relationships/printerSettings" Target="../printerSettings/printerSettings34.bin"/><Relationship Id="rId6" Type="http://schemas.openxmlformats.org/officeDocument/2006/relationships/ctrlProp" Target="../ctrlProps/ctrlProp86.xml"/><Relationship Id="rId11" Type="http://schemas.openxmlformats.org/officeDocument/2006/relationships/ctrlProp" Target="../ctrlProps/ctrlProp91.xml"/><Relationship Id="rId5" Type="http://schemas.openxmlformats.org/officeDocument/2006/relationships/ctrlProp" Target="../ctrlProps/ctrlProp85.xml"/><Relationship Id="rId15" Type="http://schemas.openxmlformats.org/officeDocument/2006/relationships/ctrlProp" Target="../ctrlProps/ctrlProp95.xml"/><Relationship Id="rId10" Type="http://schemas.openxmlformats.org/officeDocument/2006/relationships/ctrlProp" Target="../ctrlProps/ctrlProp90.xml"/><Relationship Id="rId4" Type="http://schemas.openxmlformats.org/officeDocument/2006/relationships/ctrlProp" Target="../ctrlProps/ctrlProp84.xml"/><Relationship Id="rId9" Type="http://schemas.openxmlformats.org/officeDocument/2006/relationships/ctrlProp" Target="../ctrlProps/ctrlProp89.xml"/><Relationship Id="rId14" Type="http://schemas.openxmlformats.org/officeDocument/2006/relationships/ctrlProp" Target="../ctrlProps/ctrlProp94.xm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7" Type="http://schemas.openxmlformats.org/officeDocument/2006/relationships/ctrlProp" Target="../ctrlProps/ctrlProp102.x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35.bin"/><Relationship Id="rId6" Type="http://schemas.openxmlformats.org/officeDocument/2006/relationships/ctrlProp" Target="../ctrlProps/ctrlProp101.xml"/><Relationship Id="rId5" Type="http://schemas.openxmlformats.org/officeDocument/2006/relationships/ctrlProp" Target="../ctrlProps/ctrlProp100.xml"/><Relationship Id="rId4" Type="http://schemas.openxmlformats.org/officeDocument/2006/relationships/ctrlProp" Target="../ctrlProps/ctrlProp99.xml"/></Relationships>
</file>

<file path=xl/worksheets/_rels/sheet3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07.xml"/><Relationship Id="rId3" Type="http://schemas.openxmlformats.org/officeDocument/2006/relationships/vmlDrawing" Target="../drawings/vmlDrawing11.vml"/><Relationship Id="rId7" Type="http://schemas.openxmlformats.org/officeDocument/2006/relationships/ctrlProp" Target="../ctrlProps/ctrlProp106.x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36.bin"/><Relationship Id="rId6" Type="http://schemas.openxmlformats.org/officeDocument/2006/relationships/ctrlProp" Target="../ctrlProps/ctrlProp105.xml"/><Relationship Id="rId5" Type="http://schemas.openxmlformats.org/officeDocument/2006/relationships/ctrlProp" Target="../ctrlProps/ctrlProp104.xml"/><Relationship Id="rId4" Type="http://schemas.openxmlformats.org/officeDocument/2006/relationships/ctrlProp" Target="../ctrlProps/ctrlProp103.xml"/><Relationship Id="rId9" Type="http://schemas.openxmlformats.org/officeDocument/2006/relationships/ctrlProp" Target="../ctrlProps/ctrlProp108.x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9.bin"/><Relationship Id="rId6" Type="http://schemas.openxmlformats.org/officeDocument/2006/relationships/ctrlProp" Target="../ctrlProps/ctrlProp111.xml"/><Relationship Id="rId5" Type="http://schemas.openxmlformats.org/officeDocument/2006/relationships/ctrlProp" Target="../ctrlProps/ctrlProp110.xml"/><Relationship Id="rId4" Type="http://schemas.openxmlformats.org/officeDocument/2006/relationships/ctrlProp" Target="../ctrlProps/ctrlProp109.xm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16.xml"/><Relationship Id="rId3" Type="http://schemas.openxmlformats.org/officeDocument/2006/relationships/vmlDrawing" Target="../drawings/vmlDrawing13.vml"/><Relationship Id="rId7" Type="http://schemas.openxmlformats.org/officeDocument/2006/relationships/ctrlProp" Target="../ctrlProps/ctrlProp115.xml"/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41.bin"/><Relationship Id="rId6" Type="http://schemas.openxmlformats.org/officeDocument/2006/relationships/ctrlProp" Target="../ctrlProps/ctrlProp114.xml"/><Relationship Id="rId11" Type="http://schemas.openxmlformats.org/officeDocument/2006/relationships/ctrlProp" Target="../ctrlProps/ctrlProp119.xml"/><Relationship Id="rId5" Type="http://schemas.openxmlformats.org/officeDocument/2006/relationships/ctrlProp" Target="../ctrlProps/ctrlProp113.xml"/><Relationship Id="rId10" Type="http://schemas.openxmlformats.org/officeDocument/2006/relationships/ctrlProp" Target="../ctrlProps/ctrlProp118.xml"/><Relationship Id="rId4" Type="http://schemas.openxmlformats.org/officeDocument/2006/relationships/ctrlProp" Target="../ctrlProps/ctrlProp112.xml"/><Relationship Id="rId9" Type="http://schemas.openxmlformats.org/officeDocument/2006/relationships/ctrlProp" Target="../ctrlProps/ctrlProp117.xm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42.bin"/><Relationship Id="rId6" Type="http://schemas.openxmlformats.org/officeDocument/2006/relationships/ctrlProp" Target="../ctrlProps/ctrlProp122.xml"/><Relationship Id="rId5" Type="http://schemas.openxmlformats.org/officeDocument/2006/relationships/ctrlProp" Target="../ctrlProps/ctrlProp121.xml"/><Relationship Id="rId4" Type="http://schemas.openxmlformats.org/officeDocument/2006/relationships/ctrlProp" Target="../ctrlProps/ctrlProp120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48.bin"/><Relationship Id="rId5" Type="http://schemas.openxmlformats.org/officeDocument/2006/relationships/ctrlProp" Target="../ctrlProps/ctrlProp124.xml"/><Relationship Id="rId4" Type="http://schemas.openxmlformats.org/officeDocument/2006/relationships/ctrlProp" Target="../ctrlProps/ctrlProp123.xml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29.xml"/><Relationship Id="rId3" Type="http://schemas.openxmlformats.org/officeDocument/2006/relationships/vmlDrawing" Target="../drawings/vmlDrawing16.vml"/><Relationship Id="rId7" Type="http://schemas.openxmlformats.org/officeDocument/2006/relationships/ctrlProp" Target="../ctrlProps/ctrlProp128.xml"/><Relationship Id="rId12" Type="http://schemas.openxmlformats.org/officeDocument/2006/relationships/ctrlProp" Target="../ctrlProps/ctrlProp133.xml"/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59.bin"/><Relationship Id="rId6" Type="http://schemas.openxmlformats.org/officeDocument/2006/relationships/ctrlProp" Target="../ctrlProps/ctrlProp127.xml"/><Relationship Id="rId11" Type="http://schemas.openxmlformats.org/officeDocument/2006/relationships/ctrlProp" Target="../ctrlProps/ctrlProp132.xml"/><Relationship Id="rId5" Type="http://schemas.openxmlformats.org/officeDocument/2006/relationships/ctrlProp" Target="../ctrlProps/ctrlProp126.xml"/><Relationship Id="rId10" Type="http://schemas.openxmlformats.org/officeDocument/2006/relationships/ctrlProp" Target="../ctrlProps/ctrlProp131.xml"/><Relationship Id="rId4" Type="http://schemas.openxmlformats.org/officeDocument/2006/relationships/ctrlProp" Target="../ctrlProps/ctrlProp125.xml"/><Relationship Id="rId9" Type="http://schemas.openxmlformats.org/officeDocument/2006/relationships/ctrlProp" Target="../ctrlProps/ctrlProp130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38.xml"/><Relationship Id="rId3" Type="http://schemas.openxmlformats.org/officeDocument/2006/relationships/vmlDrawing" Target="../drawings/vmlDrawing17.vml"/><Relationship Id="rId7" Type="http://schemas.openxmlformats.org/officeDocument/2006/relationships/ctrlProp" Target="../ctrlProps/ctrlProp137.xml"/><Relationship Id="rId12" Type="http://schemas.openxmlformats.org/officeDocument/2006/relationships/ctrlProp" Target="../ctrlProps/ctrlProp142.xml"/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66.bin"/><Relationship Id="rId6" Type="http://schemas.openxmlformats.org/officeDocument/2006/relationships/ctrlProp" Target="../ctrlProps/ctrlProp136.xml"/><Relationship Id="rId11" Type="http://schemas.openxmlformats.org/officeDocument/2006/relationships/ctrlProp" Target="../ctrlProps/ctrlProp141.xml"/><Relationship Id="rId5" Type="http://schemas.openxmlformats.org/officeDocument/2006/relationships/ctrlProp" Target="../ctrlProps/ctrlProp135.xml"/><Relationship Id="rId10" Type="http://schemas.openxmlformats.org/officeDocument/2006/relationships/ctrlProp" Target="../ctrlProps/ctrlProp140.xml"/><Relationship Id="rId4" Type="http://schemas.openxmlformats.org/officeDocument/2006/relationships/ctrlProp" Target="../ctrlProps/ctrlProp134.xml"/><Relationship Id="rId9" Type="http://schemas.openxmlformats.org/officeDocument/2006/relationships/ctrlProp" Target="../ctrlProps/ctrlProp139.xml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  <pageSetUpPr fitToPage="1"/>
  </sheetPr>
  <dimension ref="A1:K36"/>
  <sheetViews>
    <sheetView showGridLines="0" showWhiteSpace="0" view="pageBreakPreview" topLeftCell="B17" zoomScale="110" zoomScaleNormal="110" zoomScaleSheetLayoutView="110" workbookViewId="0">
      <selection activeCell="O12" sqref="O12"/>
    </sheetView>
  </sheetViews>
  <sheetFormatPr defaultColWidth="9" defaultRowHeight="16.8"/>
  <cols>
    <col min="1" max="1" width="5" style="7" customWidth="1"/>
    <col min="2" max="5" width="9" style="7"/>
    <col min="6" max="6" width="9.3984375" style="7" customWidth="1"/>
    <col min="7" max="8" width="9.59765625" style="7" customWidth="1"/>
    <col min="9" max="9" width="11.5" style="7" customWidth="1"/>
    <col min="10" max="10" width="17" style="7" customWidth="1"/>
    <col min="11" max="11" width="4.69921875" style="7" customWidth="1"/>
    <col min="12" max="16384" width="9" style="7"/>
  </cols>
  <sheetData>
    <row r="1" spans="1:11" ht="15" customHeight="1" thickTop="1">
      <c r="A1" s="3"/>
      <c r="B1" s="4"/>
      <c r="C1" s="4"/>
      <c r="D1" s="4"/>
      <c r="E1" s="5"/>
      <c r="F1" s="5"/>
      <c r="G1" s="5"/>
      <c r="H1" s="5"/>
      <c r="I1" s="5"/>
      <c r="J1" s="5"/>
      <c r="K1" s="6"/>
    </row>
    <row r="2" spans="1:11" ht="15" customHeight="1">
      <c r="A2" s="8"/>
      <c r="B2" s="9"/>
      <c r="C2" s="9"/>
      <c r="D2" s="9"/>
      <c r="E2" s="10"/>
      <c r="F2" s="10"/>
      <c r="G2" s="10"/>
      <c r="H2" s="10"/>
      <c r="I2" s="10"/>
      <c r="J2" s="10"/>
      <c r="K2" s="11"/>
    </row>
    <row r="3" spans="1:11" s="20" customFormat="1">
      <c r="A3" s="17"/>
      <c r="B3" s="18"/>
      <c r="C3" s="18"/>
      <c r="D3" s="18"/>
      <c r="E3" s="18"/>
      <c r="F3" s="18"/>
      <c r="G3" s="18"/>
      <c r="H3" s="18"/>
      <c r="I3" s="18"/>
      <c r="J3" s="18"/>
      <c r="K3" s="19"/>
    </row>
    <row r="4" spans="1:11" s="20" customFormat="1">
      <c r="A4" s="17"/>
      <c r="B4" s="18"/>
      <c r="C4" s="18"/>
      <c r="D4" s="18"/>
      <c r="E4" s="18"/>
      <c r="F4" s="18"/>
      <c r="G4" s="18"/>
      <c r="H4" s="18"/>
      <c r="I4" s="18"/>
      <c r="J4" s="18"/>
      <c r="K4" s="19"/>
    </row>
    <row r="5" spans="1:11" s="20" customFormat="1">
      <c r="A5" s="17"/>
      <c r="B5" s="18"/>
      <c r="C5" s="18"/>
      <c r="D5" s="18"/>
      <c r="E5" s="18"/>
      <c r="F5" s="18"/>
      <c r="G5" s="18"/>
      <c r="H5" s="18"/>
      <c r="I5" s="18"/>
      <c r="J5" s="18"/>
      <c r="K5" s="19"/>
    </row>
    <row r="6" spans="1:11" s="20" customFormat="1">
      <c r="A6" s="17"/>
      <c r="B6" s="18"/>
      <c r="C6" s="18"/>
      <c r="D6" s="18"/>
      <c r="E6" s="18"/>
      <c r="F6" s="18"/>
      <c r="G6" s="18"/>
      <c r="H6" s="18"/>
      <c r="I6" s="18"/>
      <c r="J6" s="18"/>
      <c r="K6" s="19"/>
    </row>
    <row r="7" spans="1:11" s="20" customFormat="1">
      <c r="A7" s="17"/>
      <c r="B7" s="18"/>
      <c r="C7" s="18"/>
      <c r="D7" s="18"/>
      <c r="E7" s="18"/>
      <c r="F7" s="18"/>
      <c r="G7" s="18"/>
      <c r="H7" s="18"/>
      <c r="I7" s="18"/>
      <c r="J7" s="18"/>
      <c r="K7" s="19"/>
    </row>
    <row r="8" spans="1:11" s="20" customFormat="1">
      <c r="A8" s="17"/>
      <c r="B8" s="18"/>
      <c r="C8" s="18"/>
      <c r="D8" s="18"/>
      <c r="E8" s="18"/>
      <c r="F8" s="18"/>
      <c r="G8" s="18"/>
      <c r="H8" s="18"/>
      <c r="I8" s="18"/>
      <c r="J8" s="18"/>
      <c r="K8" s="19"/>
    </row>
    <row r="9" spans="1:11" s="20" customFormat="1">
      <c r="A9" s="17"/>
      <c r="B9" s="18"/>
      <c r="C9" s="18"/>
      <c r="D9" s="18"/>
      <c r="E9" s="18"/>
      <c r="F9" s="18"/>
      <c r="G9" s="18"/>
      <c r="H9" s="18"/>
      <c r="I9" s="18"/>
      <c r="J9" s="18"/>
      <c r="K9" s="19"/>
    </row>
    <row r="10" spans="1:11" s="20" customFormat="1">
      <c r="A10" s="17"/>
      <c r="B10" s="18"/>
      <c r="C10" s="18"/>
      <c r="D10" s="18"/>
      <c r="E10" s="18"/>
      <c r="F10" s="18"/>
      <c r="G10" s="18"/>
      <c r="H10" s="18"/>
      <c r="I10" s="18"/>
      <c r="J10" s="18"/>
      <c r="K10" s="19"/>
    </row>
    <row r="11" spans="1:11" s="20" customFormat="1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9"/>
    </row>
    <row r="12" spans="1:11" s="20" customFormat="1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9"/>
    </row>
    <row r="13" spans="1:11" s="20" customFormat="1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9"/>
    </row>
    <row r="14" spans="1:11" s="20" customFormat="1">
      <c r="A14" s="17"/>
      <c r="B14" s="18"/>
      <c r="C14" s="18"/>
      <c r="D14" s="18"/>
      <c r="E14" s="18"/>
      <c r="F14" s="18"/>
      <c r="G14" s="18"/>
      <c r="H14" s="18"/>
      <c r="I14" s="18"/>
      <c r="J14" s="18"/>
      <c r="K14" s="19"/>
    </row>
    <row r="15" spans="1:11" s="20" customFormat="1" ht="53.4">
      <c r="A15" s="1532" t="s">
        <v>711</v>
      </c>
      <c r="B15" s="1533"/>
      <c r="C15" s="1533"/>
      <c r="D15" s="1533"/>
      <c r="E15" s="1533"/>
      <c r="F15" s="1533"/>
      <c r="G15" s="1533"/>
      <c r="H15" s="1533"/>
      <c r="I15" s="1533"/>
      <c r="J15" s="1533"/>
      <c r="K15" s="1534"/>
    </row>
    <row r="16" spans="1:11" s="20" customFormat="1" ht="53.4">
      <c r="A16" s="698" t="s">
        <v>758</v>
      </c>
      <c r="B16" s="695"/>
      <c r="C16" s="695"/>
      <c r="D16" s="695"/>
      <c r="E16" s="695"/>
      <c r="F16" s="695"/>
      <c r="G16" s="695"/>
      <c r="H16" s="695"/>
      <c r="I16" s="695"/>
      <c r="J16" s="695"/>
      <c r="K16" s="696"/>
    </row>
    <row r="17" spans="1:11" s="20" customFormat="1" ht="38.4">
      <c r="A17" s="699" t="s">
        <v>1256</v>
      </c>
      <c r="B17" s="697"/>
      <c r="C17" s="697"/>
      <c r="D17" s="697"/>
      <c r="E17" s="697"/>
      <c r="F17" s="697"/>
      <c r="G17" s="697"/>
      <c r="H17" s="697"/>
      <c r="I17" s="697"/>
      <c r="J17" s="697"/>
      <c r="K17" s="696"/>
    </row>
    <row r="18" spans="1:11" s="20" customFormat="1" ht="36">
      <c r="A18" s="17"/>
      <c r="B18" s="18"/>
      <c r="C18" s="18"/>
      <c r="D18" s="18"/>
      <c r="E18" s="18"/>
      <c r="F18" s="18"/>
      <c r="G18" s="18"/>
      <c r="H18" s="18"/>
      <c r="I18" s="18"/>
      <c r="J18" s="18"/>
      <c r="K18" s="21"/>
    </row>
    <row r="19" spans="1:11" s="20" customFormat="1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9"/>
    </row>
    <row r="20" spans="1:11" s="20" customFormat="1" ht="30">
      <c r="A20" s="17"/>
      <c r="B20" s="18"/>
      <c r="C20" s="18"/>
      <c r="D20" s="18"/>
      <c r="E20" s="18"/>
      <c r="F20" s="18"/>
      <c r="G20" s="18"/>
      <c r="H20" s="18"/>
      <c r="I20" s="18"/>
      <c r="J20" s="18"/>
      <c r="K20" s="22"/>
    </row>
    <row r="21" spans="1:11" s="20" customFormat="1" ht="30">
      <c r="A21" s="17"/>
      <c r="B21" s="18"/>
      <c r="C21" s="18"/>
      <c r="D21" s="18"/>
      <c r="E21" s="18"/>
      <c r="F21" s="18"/>
      <c r="G21" s="18"/>
      <c r="H21" s="18"/>
      <c r="I21" s="18"/>
      <c r="J21" s="18"/>
      <c r="K21" s="22"/>
    </row>
    <row r="22" spans="1:11" s="20" customFormat="1" ht="30">
      <c r="A22" s="17"/>
      <c r="B22" s="18"/>
      <c r="C22" s="18"/>
      <c r="D22" s="18"/>
      <c r="E22" s="18"/>
      <c r="F22" s="18"/>
      <c r="G22" s="18"/>
      <c r="H22" s="18"/>
      <c r="I22" s="18"/>
      <c r="J22" s="18"/>
      <c r="K22" s="22"/>
    </row>
    <row r="23" spans="1:11" s="20" customFormat="1" ht="30">
      <c r="A23" s="17"/>
      <c r="B23" s="18"/>
      <c r="C23" s="18"/>
      <c r="D23" s="18"/>
      <c r="E23" s="18"/>
      <c r="F23" s="18"/>
      <c r="G23" s="18"/>
      <c r="H23" s="18"/>
      <c r="I23" s="18"/>
      <c r="J23" s="18"/>
      <c r="K23" s="22"/>
    </row>
    <row r="24" spans="1:11" s="20" customFormat="1" ht="30">
      <c r="A24" s="17"/>
      <c r="B24" s="18"/>
      <c r="C24" s="18"/>
      <c r="D24" s="18"/>
      <c r="E24" s="18"/>
      <c r="F24" s="18"/>
      <c r="G24" s="18"/>
      <c r="H24" s="18"/>
      <c r="I24" s="18"/>
      <c r="J24" s="18"/>
      <c r="K24" s="22"/>
    </row>
    <row r="25" spans="1:11" s="20" customFormat="1" ht="30">
      <c r="A25" s="17"/>
      <c r="B25" s="18"/>
      <c r="C25" s="18"/>
      <c r="D25" s="18"/>
      <c r="E25" s="18"/>
      <c r="F25" s="18"/>
      <c r="G25" s="18"/>
      <c r="H25" s="18"/>
      <c r="I25" s="18"/>
      <c r="J25" s="18"/>
      <c r="K25" s="22"/>
    </row>
    <row r="26" spans="1:11" s="20" customFormat="1" ht="30">
      <c r="A26" s="17"/>
      <c r="B26" s="18"/>
      <c r="C26" s="18"/>
      <c r="D26" s="18"/>
      <c r="E26" s="18"/>
      <c r="F26" s="18"/>
      <c r="G26" s="18"/>
      <c r="H26" s="18"/>
      <c r="I26" s="18"/>
      <c r="J26" s="18"/>
      <c r="K26" s="22"/>
    </row>
    <row r="27" spans="1:11" s="20" customFormat="1" ht="30">
      <c r="A27" s="17"/>
      <c r="B27" s="18"/>
      <c r="C27" s="18"/>
      <c r="D27" s="18"/>
      <c r="E27" s="18"/>
      <c r="F27" s="18"/>
      <c r="G27" s="18"/>
      <c r="H27" s="18"/>
      <c r="I27" s="18"/>
      <c r="J27" s="18"/>
      <c r="K27" s="22"/>
    </row>
    <row r="28" spans="1:11" s="20" customFormat="1" ht="30">
      <c r="A28" s="17"/>
      <c r="B28" s="18"/>
      <c r="C28" s="18"/>
      <c r="D28" s="18"/>
      <c r="E28" s="18"/>
      <c r="F28" s="18"/>
      <c r="G28" s="18"/>
      <c r="H28" s="18"/>
      <c r="I28" s="18"/>
      <c r="J28" s="18"/>
      <c r="K28" s="22"/>
    </row>
    <row r="29" spans="1:11" s="20" customFormat="1">
      <c r="A29" s="17"/>
      <c r="B29" s="18"/>
      <c r="C29" s="18"/>
      <c r="D29" s="18"/>
      <c r="E29" s="18"/>
      <c r="F29" s="18"/>
      <c r="G29" s="18"/>
      <c r="H29" s="18"/>
      <c r="I29" s="18"/>
      <c r="J29" s="18"/>
      <c r="K29" s="19"/>
    </row>
    <row r="30" spans="1:11" s="20" customFormat="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9"/>
    </row>
    <row r="31" spans="1:11" s="20" customFormat="1">
      <c r="A31" s="17"/>
      <c r="B31" s="18"/>
      <c r="C31" s="18"/>
      <c r="D31" s="18"/>
      <c r="E31" s="18"/>
      <c r="F31" s="18"/>
      <c r="G31" s="18"/>
      <c r="H31" s="18"/>
      <c r="I31" s="18"/>
      <c r="J31" s="18"/>
      <c r="K31" s="19"/>
    </row>
    <row r="32" spans="1:11" s="20" customFormat="1" ht="36">
      <c r="A32" s="23"/>
      <c r="B32" s="24"/>
      <c r="C32" s="1530" t="s">
        <v>27</v>
      </c>
      <c r="D32" s="1530"/>
      <c r="E32" s="1530"/>
      <c r="F32" s="1535" t="s">
        <v>430</v>
      </c>
      <c r="G32" s="1535"/>
      <c r="H32" s="1535"/>
      <c r="I32" s="1535"/>
      <c r="J32" s="693"/>
      <c r="K32" s="21"/>
    </row>
    <row r="33" spans="1:11" s="20" customFormat="1" ht="36">
      <c r="A33" s="23"/>
      <c r="B33" s="24"/>
      <c r="C33" s="1530" t="s">
        <v>58</v>
      </c>
      <c r="D33" s="1530"/>
      <c r="E33" s="1530"/>
      <c r="F33" s="1536" t="str">
        <f>F32</f>
        <v>มหาวิทยาลัยแม่โจ้</v>
      </c>
      <c r="G33" s="1536"/>
      <c r="H33" s="1536"/>
      <c r="I33" s="1536"/>
      <c r="J33" s="694"/>
      <c r="K33" s="21"/>
    </row>
    <row r="34" spans="1:11" s="20" customFormat="1" ht="36">
      <c r="A34" s="23"/>
      <c r="B34" s="24"/>
      <c r="C34" s="1530" t="s">
        <v>59</v>
      </c>
      <c r="D34" s="1530"/>
      <c r="E34" s="1530"/>
      <c r="F34" s="1531" t="s">
        <v>966</v>
      </c>
      <c r="G34" s="1531"/>
      <c r="H34" s="1531"/>
      <c r="I34" s="1531"/>
      <c r="J34" s="693"/>
      <c r="K34" s="21"/>
    </row>
    <row r="35" spans="1:11" s="20" customFormat="1" ht="17.399999999999999" thickBot="1">
      <c r="A35" s="25"/>
      <c r="B35" s="26"/>
      <c r="C35" s="26"/>
      <c r="D35" s="26"/>
      <c r="E35" s="26"/>
      <c r="F35" s="26"/>
      <c r="G35" s="26"/>
      <c r="H35" s="26"/>
      <c r="I35" s="26"/>
      <c r="J35" s="26"/>
      <c r="K35" s="27"/>
    </row>
    <row r="36" spans="1:11" ht="17.399999999999999" thickTop="1"/>
  </sheetData>
  <mergeCells count="7">
    <mergeCell ref="C34:E34"/>
    <mergeCell ref="F34:I34"/>
    <mergeCell ref="A15:K15"/>
    <mergeCell ref="C32:E32"/>
    <mergeCell ref="F32:I32"/>
    <mergeCell ref="C33:E33"/>
    <mergeCell ref="F33:I33"/>
  </mergeCells>
  <printOptions horizontalCentered="1"/>
  <pageMargins left="0.78740157480314965" right="0.59055118110236227" top="0.78740157480314965" bottom="0.59055118110236227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0000"/>
  </sheetPr>
  <dimension ref="A1:I45"/>
  <sheetViews>
    <sheetView showGridLines="0" view="pageBreakPreview" topLeftCell="A7" zoomScaleNormal="100" zoomScaleSheetLayoutView="100" zoomScalePageLayoutView="80" workbookViewId="0">
      <selection activeCell="O19" sqref="O19"/>
    </sheetView>
  </sheetViews>
  <sheetFormatPr defaultColWidth="9" defaultRowHeight="16.8"/>
  <cols>
    <col min="1" max="1" width="1.3984375" style="346" customWidth="1"/>
    <col min="2" max="3" width="9" style="346"/>
    <col min="4" max="4" width="11.5" style="346" customWidth="1"/>
    <col min="5" max="5" width="5.59765625" style="346" customWidth="1"/>
    <col min="6" max="6" width="12.69921875" style="346" customWidth="1"/>
    <col min="7" max="7" width="9" style="346"/>
    <col min="8" max="8" width="23.8984375" style="346" customWidth="1"/>
    <col min="9" max="9" width="18.59765625" style="346" customWidth="1"/>
    <col min="10" max="16384" width="9" style="346"/>
  </cols>
  <sheetData>
    <row r="1" spans="1:9">
      <c r="A1" s="343"/>
      <c r="B1" s="344"/>
      <c r="C1" s="344"/>
      <c r="D1" s="344"/>
      <c r="E1" s="344"/>
      <c r="F1" s="344"/>
      <c r="G1" s="344"/>
      <c r="H1" s="345"/>
    </row>
    <row r="2" spans="1:9" s="349" customFormat="1" ht="27.75" customHeight="1">
      <c r="A2" s="347"/>
      <c r="B2" s="1537" t="s">
        <v>277</v>
      </c>
      <c r="C2" s="1537"/>
      <c r="D2" s="1537"/>
      <c r="E2" s="1537"/>
      <c r="F2" s="1537"/>
      <c r="G2" s="1537"/>
      <c r="H2" s="1538"/>
      <c r="I2" s="348"/>
    </row>
    <row r="3" spans="1:9" s="355" customFormat="1" ht="27" customHeight="1">
      <c r="A3" s="350"/>
      <c r="B3" s="351"/>
      <c r="C3" s="1539" t="s">
        <v>28</v>
      </c>
      <c r="D3" s="1539"/>
      <c r="E3" s="380" t="str">
        <f>'ปก '!F33</f>
        <v>มหาวิทยาลัยแม่โจ้</v>
      </c>
      <c r="F3" s="352"/>
      <c r="G3" s="352"/>
      <c r="H3" s="353"/>
      <c r="I3" s="354"/>
    </row>
    <row r="4" spans="1:9" s="355" customFormat="1" ht="9" customHeight="1">
      <c r="A4" s="350"/>
      <c r="B4" s="356"/>
      <c r="C4" s="357"/>
      <c r="D4" s="357"/>
      <c r="E4" s="357"/>
      <c r="F4" s="357"/>
      <c r="G4" s="357"/>
      <c r="H4" s="358"/>
      <c r="I4" s="356"/>
    </row>
    <row r="5" spans="1:9" s="363" customFormat="1" ht="27" customHeight="1">
      <c r="A5" s="359"/>
      <c r="B5" s="360" t="s">
        <v>298</v>
      </c>
      <c r="C5" s="361"/>
      <c r="D5" s="361"/>
      <c r="E5" s="361"/>
      <c r="F5" s="361"/>
      <c r="G5" s="361"/>
      <c r="H5" s="362"/>
      <c r="I5" s="361"/>
    </row>
    <row r="6" spans="1:9" s="355" customFormat="1" ht="22.5" customHeight="1">
      <c r="A6" s="350"/>
      <c r="B6" s="51"/>
      <c r="C6" s="53" t="s">
        <v>31</v>
      </c>
      <c r="D6" s="364"/>
      <c r="E6" s="364"/>
      <c r="F6" s="364"/>
      <c r="G6" s="51"/>
      <c r="H6" s="365"/>
      <c r="I6" s="51"/>
    </row>
    <row r="7" spans="1:9" s="355" customFormat="1" ht="22.5" customHeight="1">
      <c r="A7" s="350"/>
      <c r="B7" s="51" t="s">
        <v>29</v>
      </c>
      <c r="C7" s="51"/>
      <c r="D7" s="51"/>
      <c r="E7" s="366"/>
      <c r="F7" s="366"/>
      <c r="G7" s="366"/>
      <c r="H7" s="365"/>
      <c r="I7" s="51"/>
    </row>
    <row r="8" spans="1:9" s="355" customFormat="1">
      <c r="A8" s="350"/>
      <c r="B8" s="356"/>
      <c r="C8" s="356"/>
      <c r="D8" s="356"/>
      <c r="E8" s="356"/>
      <c r="F8" s="356"/>
      <c r="G8" s="356"/>
      <c r="H8" s="367"/>
      <c r="I8" s="356"/>
    </row>
    <row r="9" spans="1:9" s="355" customFormat="1" ht="21" customHeight="1">
      <c r="A9" s="350"/>
      <c r="B9" s="339"/>
      <c r="C9" s="339"/>
      <c r="D9" s="339"/>
      <c r="E9" s="339"/>
      <c r="F9" s="51" t="s">
        <v>111</v>
      </c>
      <c r="G9" s="339"/>
      <c r="H9" s="368"/>
      <c r="I9" s="339"/>
    </row>
    <row r="10" spans="1:9" s="355" customFormat="1" ht="21" customHeight="1">
      <c r="A10" s="350"/>
      <c r="B10" s="339"/>
      <c r="C10" s="339"/>
      <c r="D10" s="339"/>
      <c r="E10" s="339"/>
      <c r="F10" s="379" t="s">
        <v>1065</v>
      </c>
      <c r="G10" s="339"/>
      <c r="H10" s="368"/>
      <c r="I10" s="339"/>
    </row>
    <row r="11" spans="1:9" s="355" customFormat="1" ht="21" customHeight="1">
      <c r="A11" s="350"/>
      <c r="B11" s="339"/>
      <c r="C11" s="339"/>
      <c r="D11" s="339"/>
      <c r="E11" s="339"/>
      <c r="F11" s="831" t="s">
        <v>1255</v>
      </c>
      <c r="G11" s="339"/>
      <c r="H11" s="368"/>
      <c r="I11" s="339"/>
    </row>
    <row r="12" spans="1:9" s="355" customFormat="1" ht="21" customHeight="1">
      <c r="A12" s="350"/>
      <c r="B12" s="356"/>
      <c r="C12" s="356"/>
      <c r="D12" s="356"/>
      <c r="E12" s="356"/>
      <c r="F12" s="51" t="s">
        <v>278</v>
      </c>
      <c r="G12" s="356"/>
      <c r="H12" s="367"/>
      <c r="I12" s="356"/>
    </row>
    <row r="13" spans="1:9" s="370" customFormat="1" ht="34.5" customHeight="1">
      <c r="A13" s="369"/>
      <c r="B13" s="360" t="s">
        <v>299</v>
      </c>
      <c r="C13" s="357"/>
      <c r="D13" s="357"/>
      <c r="E13" s="357"/>
      <c r="F13" s="357"/>
      <c r="G13" s="357"/>
      <c r="H13" s="358"/>
      <c r="I13" s="357"/>
    </row>
    <row r="14" spans="1:9" s="355" customFormat="1" ht="22.5" customHeight="1">
      <c r="A14" s="350"/>
      <c r="B14" s="51"/>
      <c r="C14" s="51" t="s">
        <v>3</v>
      </c>
      <c r="D14" s="364"/>
      <c r="E14" s="52"/>
      <c r="F14" s="366"/>
      <c r="G14" s="51"/>
      <c r="H14" s="371"/>
      <c r="I14" s="51"/>
    </row>
    <row r="15" spans="1:9" s="355" customFormat="1" ht="24.6">
      <c r="A15" s="350"/>
      <c r="B15" s="51" t="s">
        <v>30</v>
      </c>
      <c r="C15" s="356"/>
      <c r="D15" s="356"/>
      <c r="E15" s="356"/>
      <c r="F15" s="356"/>
      <c r="G15" s="51"/>
      <c r="H15" s="367"/>
      <c r="I15" s="356"/>
    </row>
    <row r="16" spans="1:9" s="355" customFormat="1" ht="21" customHeight="1">
      <c r="A16" s="350"/>
      <c r="B16" s="356"/>
      <c r="C16" s="356"/>
      <c r="D16" s="356"/>
      <c r="E16" s="356"/>
      <c r="F16" s="356"/>
      <c r="G16" s="379"/>
      <c r="H16" s="367"/>
      <c r="I16" s="356"/>
    </row>
    <row r="17" spans="1:9" s="355" customFormat="1" ht="24.6">
      <c r="A17" s="350"/>
      <c r="B17" s="925" t="s">
        <v>1097</v>
      </c>
      <c r="C17" s="53"/>
      <c r="D17" s="51"/>
      <c r="E17" s="51"/>
      <c r="F17" s="53"/>
      <c r="G17" s="53" t="s">
        <v>983</v>
      </c>
      <c r="H17" s="365"/>
      <c r="I17" s="356"/>
    </row>
    <row r="18" spans="1:9" s="355" customFormat="1" ht="24" customHeight="1">
      <c r="A18" s="350"/>
      <c r="B18" s="667" t="s">
        <v>1252</v>
      </c>
      <c r="C18" s="667"/>
      <c r="D18" s="51"/>
      <c r="E18" s="51"/>
      <c r="F18" s="667"/>
      <c r="G18" s="667" t="s">
        <v>1249</v>
      </c>
      <c r="H18" s="365"/>
      <c r="I18" s="356"/>
    </row>
    <row r="19" spans="1:9" s="355" customFormat="1" ht="24" customHeight="1">
      <c r="A19" s="350"/>
      <c r="B19" s="51" t="s">
        <v>1253</v>
      </c>
      <c r="C19" s="51"/>
      <c r="D19" s="51"/>
      <c r="E19" s="51"/>
      <c r="F19" s="51"/>
      <c r="G19" s="51" t="s">
        <v>1250</v>
      </c>
      <c r="H19" s="365"/>
      <c r="I19" s="356"/>
    </row>
    <row r="20" spans="1:9" s="355" customFormat="1" ht="24" customHeight="1">
      <c r="A20" s="350"/>
      <c r="B20" s="379" t="s">
        <v>1254</v>
      </c>
      <c r="C20" s="379"/>
      <c r="D20" s="51"/>
      <c r="E20" s="51"/>
      <c r="F20" s="379"/>
      <c r="G20" s="379" t="s">
        <v>1251</v>
      </c>
      <c r="H20" s="365"/>
      <c r="I20" s="356"/>
    </row>
    <row r="21" spans="1:9" s="355" customFormat="1" ht="24" customHeight="1">
      <c r="A21" s="350"/>
      <c r="B21" s="51" t="s">
        <v>1098</v>
      </c>
      <c r="C21" s="51"/>
      <c r="D21" s="51"/>
      <c r="E21" s="51"/>
      <c r="F21" s="51"/>
      <c r="G21" s="51" t="s">
        <v>984</v>
      </c>
      <c r="H21" s="365"/>
      <c r="I21" s="356"/>
    </row>
    <row r="22" spans="1:9" s="355" customFormat="1" ht="24.6">
      <c r="A22" s="350"/>
      <c r="B22" s="51"/>
      <c r="C22" s="51"/>
      <c r="D22" s="51"/>
      <c r="E22" s="51"/>
      <c r="F22" s="51"/>
      <c r="G22" s="51"/>
      <c r="H22" s="365"/>
      <c r="I22" s="356"/>
    </row>
    <row r="23" spans="1:9" s="355" customFormat="1" ht="24.6">
      <c r="A23" s="350"/>
      <c r="B23" s="51"/>
      <c r="C23" s="51"/>
      <c r="D23" s="51"/>
      <c r="E23" s="51"/>
      <c r="F23" s="51"/>
      <c r="G23" s="51"/>
      <c r="H23" s="365"/>
      <c r="I23" s="356"/>
    </row>
    <row r="24" spans="1:9" s="370" customFormat="1" ht="33.75" customHeight="1">
      <c r="A24" s="369"/>
      <c r="B24" s="360" t="s">
        <v>797</v>
      </c>
      <c r="C24" s="357"/>
      <c r="D24" s="357"/>
      <c r="E24" s="357"/>
      <c r="F24" s="357"/>
      <c r="G24" s="357"/>
      <c r="H24" s="358"/>
      <c r="I24" s="357"/>
    </row>
    <row r="25" spans="1:9" s="355" customFormat="1" ht="22.5" customHeight="1">
      <c r="A25" s="350"/>
      <c r="B25" s="51" t="s">
        <v>32</v>
      </c>
      <c r="C25" s="51" t="s">
        <v>4</v>
      </c>
      <c r="D25" s="364"/>
      <c r="E25" s="364"/>
      <c r="F25" s="364"/>
      <c r="G25" s="51"/>
      <c r="H25" s="365"/>
      <c r="I25" s="51"/>
    </row>
    <row r="26" spans="1:9" s="355" customFormat="1" ht="24.6">
      <c r="A26" s="350"/>
      <c r="B26" s="51" t="s">
        <v>33</v>
      </c>
      <c r="C26" s="51"/>
      <c r="D26" s="51"/>
      <c r="E26" s="51"/>
      <c r="F26" s="51"/>
      <c r="G26" s="51"/>
      <c r="H26" s="365"/>
      <c r="I26" s="51"/>
    </row>
    <row r="27" spans="1:9" s="355" customFormat="1" ht="24.6">
      <c r="A27" s="350"/>
      <c r="B27" s="51" t="s">
        <v>803</v>
      </c>
      <c r="C27" s="51"/>
      <c r="D27" s="51"/>
      <c r="E27" s="51"/>
      <c r="F27" s="51"/>
      <c r="G27" s="51"/>
      <c r="H27" s="365"/>
      <c r="I27" s="51"/>
    </row>
    <row r="28" spans="1:9" s="355" customFormat="1" ht="24" customHeight="1">
      <c r="A28" s="350"/>
      <c r="B28" s="51"/>
      <c r="C28" s="51"/>
      <c r="D28" s="51"/>
      <c r="E28" s="51"/>
      <c r="F28" s="51" t="s">
        <v>1067</v>
      </c>
      <c r="G28" s="51"/>
      <c r="H28" s="365"/>
      <c r="I28" s="51"/>
    </row>
    <row r="29" spans="1:9" s="355" customFormat="1" ht="24" customHeight="1">
      <c r="A29" s="350"/>
      <c r="B29" s="51"/>
      <c r="C29" s="51"/>
      <c r="D29" s="51"/>
      <c r="E29" s="51"/>
      <c r="F29" s="379" t="s">
        <v>1066</v>
      </c>
      <c r="G29" s="51"/>
      <c r="H29" s="365"/>
      <c r="I29" s="51"/>
    </row>
    <row r="30" spans="1:9" s="355" customFormat="1" ht="24" customHeight="1">
      <c r="A30" s="350"/>
      <c r="B30" s="51"/>
      <c r="C30" s="51"/>
      <c r="D30" s="51"/>
      <c r="E30" s="51"/>
      <c r="F30" s="831" t="s">
        <v>1096</v>
      </c>
      <c r="G30" s="51"/>
      <c r="H30" s="365"/>
      <c r="I30" s="51"/>
    </row>
    <row r="31" spans="1:9" s="355" customFormat="1" ht="24" customHeight="1" thickBot="1">
      <c r="A31" s="372"/>
      <c r="B31" s="373"/>
      <c r="C31" s="373"/>
      <c r="D31" s="373"/>
      <c r="E31" s="832"/>
      <c r="F31" s="832" t="s">
        <v>278</v>
      </c>
      <c r="G31" s="832"/>
      <c r="H31" s="374"/>
      <c r="I31" s="51"/>
    </row>
    <row r="32" spans="1:9" s="375" customFormat="1" ht="23.4">
      <c r="B32" s="376"/>
      <c r="C32" s="376"/>
      <c r="D32" s="376"/>
      <c r="E32" s="376"/>
      <c r="F32" s="376"/>
      <c r="G32" s="376"/>
      <c r="H32" s="376"/>
      <c r="I32" s="376"/>
    </row>
    <row r="33" spans="2:9" ht="24.6">
      <c r="B33" s="377"/>
      <c r="C33" s="377"/>
      <c r="D33" s="377"/>
      <c r="E33" s="377"/>
      <c r="F33" s="377"/>
      <c r="G33" s="377"/>
      <c r="H33" s="377"/>
      <c r="I33" s="377"/>
    </row>
    <row r="34" spans="2:9" ht="24.6">
      <c r="B34" s="377"/>
      <c r="C34" s="377"/>
      <c r="D34" s="377"/>
      <c r="E34" s="377"/>
      <c r="F34" s="377"/>
      <c r="G34" s="377"/>
      <c r="H34" s="377"/>
      <c r="I34" s="377"/>
    </row>
    <row r="35" spans="2:9" ht="24.6">
      <c r="B35" s="377"/>
      <c r="C35" s="377"/>
      <c r="D35" s="377"/>
      <c r="E35" s="377"/>
      <c r="F35" s="377"/>
      <c r="G35" s="377"/>
      <c r="H35" s="377"/>
      <c r="I35" s="377"/>
    </row>
    <row r="36" spans="2:9" ht="24.6">
      <c r="B36" s="377"/>
      <c r="C36" s="377"/>
      <c r="D36" s="377"/>
      <c r="E36" s="377"/>
      <c r="F36" s="377"/>
      <c r="G36" s="377"/>
      <c r="H36" s="377"/>
      <c r="I36" s="377"/>
    </row>
    <row r="37" spans="2:9" ht="24.6">
      <c r="B37" s="377"/>
      <c r="C37" s="377"/>
      <c r="D37" s="377"/>
      <c r="E37" s="377"/>
      <c r="F37" s="377"/>
      <c r="G37" s="377"/>
      <c r="H37" s="377"/>
      <c r="I37" s="377"/>
    </row>
    <row r="38" spans="2:9">
      <c r="B38" s="378"/>
      <c r="C38" s="378"/>
      <c r="D38" s="378"/>
      <c r="E38" s="378"/>
      <c r="F38" s="378"/>
      <c r="G38" s="378"/>
      <c r="H38" s="378"/>
      <c r="I38" s="378"/>
    </row>
    <row r="39" spans="2:9">
      <c r="B39" s="378"/>
      <c r="C39" s="378"/>
      <c r="D39" s="378"/>
      <c r="E39" s="378"/>
      <c r="F39" s="378"/>
      <c r="G39" s="378"/>
      <c r="H39" s="378"/>
      <c r="I39" s="378"/>
    </row>
    <row r="40" spans="2:9">
      <c r="B40" s="378"/>
      <c r="C40" s="378"/>
      <c r="D40" s="378"/>
      <c r="E40" s="378"/>
      <c r="F40" s="378"/>
      <c r="G40" s="378"/>
      <c r="H40" s="378"/>
      <c r="I40" s="378"/>
    </row>
    <row r="41" spans="2:9">
      <c r="B41" s="378"/>
      <c r="C41" s="378"/>
      <c r="D41" s="378"/>
      <c r="E41" s="378"/>
      <c r="F41" s="378"/>
      <c r="G41" s="378"/>
      <c r="H41" s="378"/>
      <c r="I41" s="378"/>
    </row>
    <row r="42" spans="2:9">
      <c r="B42" s="378"/>
      <c r="C42" s="378"/>
      <c r="D42" s="378"/>
      <c r="E42" s="378"/>
      <c r="F42" s="378"/>
      <c r="G42" s="378"/>
      <c r="H42" s="378"/>
      <c r="I42" s="378"/>
    </row>
    <row r="43" spans="2:9">
      <c r="B43" s="378"/>
      <c r="C43" s="378"/>
      <c r="D43" s="378"/>
      <c r="E43" s="378"/>
      <c r="F43" s="378"/>
      <c r="G43" s="378"/>
      <c r="H43" s="378"/>
      <c r="I43" s="378"/>
    </row>
    <row r="44" spans="2:9">
      <c r="B44" s="378"/>
      <c r="C44" s="378"/>
      <c r="D44" s="378"/>
      <c r="E44" s="378"/>
      <c r="F44" s="378"/>
      <c r="G44" s="378"/>
      <c r="H44" s="378"/>
      <c r="I44" s="378"/>
    </row>
    <row r="45" spans="2:9">
      <c r="B45" s="378"/>
      <c r="C45" s="378"/>
      <c r="D45" s="378"/>
      <c r="E45" s="378"/>
      <c r="F45" s="378"/>
      <c r="G45" s="378"/>
      <c r="H45" s="378"/>
      <c r="I45" s="378"/>
    </row>
  </sheetData>
  <mergeCells count="2">
    <mergeCell ref="B2:H2"/>
    <mergeCell ref="C3:D3"/>
  </mergeCells>
  <phoneticPr fontId="5" type="noConversion"/>
  <pageMargins left="0.78740157480314965" right="0.39370078740157483" top="0.78740157480314965" bottom="0.3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0" tint="-0.14999847407452621"/>
  </sheetPr>
  <dimension ref="A1:J20"/>
  <sheetViews>
    <sheetView showGridLines="0" view="pageBreakPreview" zoomScaleNormal="100" zoomScaleSheetLayoutView="100" workbookViewId="0">
      <selection activeCell="F9" sqref="F9"/>
    </sheetView>
  </sheetViews>
  <sheetFormatPr defaultColWidth="9" defaultRowHeight="24.6"/>
  <cols>
    <col min="1" max="1" width="3.8984375" style="15" customWidth="1"/>
    <col min="2" max="2" width="11.69921875" style="15" customWidth="1"/>
    <col min="3" max="3" width="3.8984375" style="15" customWidth="1"/>
    <col min="4" max="8" width="9" style="15"/>
    <col min="9" max="9" width="12.69921875" style="15" customWidth="1"/>
    <col min="10" max="10" width="7" style="16" customWidth="1"/>
    <col min="11" max="16384" width="9" style="15"/>
  </cols>
  <sheetData>
    <row r="1" spans="1:10" s="30" customFormat="1" ht="36">
      <c r="B1" s="1540" t="s">
        <v>279</v>
      </c>
      <c r="C1" s="1540"/>
      <c r="D1" s="1540"/>
      <c r="E1" s="1540"/>
      <c r="F1" s="1540"/>
      <c r="G1" s="1540"/>
      <c r="H1" s="1540"/>
      <c r="I1" s="1540"/>
      <c r="J1" s="1540"/>
    </row>
    <row r="2" spans="1:10" s="30" customFormat="1">
      <c r="J2" s="31"/>
    </row>
    <row r="3" spans="1:10" s="32" customFormat="1" ht="30">
      <c r="C3" s="33"/>
      <c r="D3" s="33"/>
      <c r="E3" s="33"/>
      <c r="F3" s="33"/>
      <c r="G3" s="33"/>
      <c r="H3" s="33"/>
      <c r="I3" s="33"/>
      <c r="J3" s="34" t="s">
        <v>280</v>
      </c>
    </row>
    <row r="4" spans="1:10" s="30" customFormat="1">
      <c r="J4" s="31"/>
    </row>
    <row r="5" spans="1:10" s="32" customFormat="1" ht="30">
      <c r="A5" s="32" t="s">
        <v>281</v>
      </c>
      <c r="J5" s="1174">
        <v>1</v>
      </c>
    </row>
    <row r="6" spans="1:10" s="32" customFormat="1" ht="30">
      <c r="A6" s="32" t="s">
        <v>282</v>
      </c>
      <c r="J6" s="35"/>
    </row>
    <row r="7" spans="1:10" s="32" customFormat="1" ht="30">
      <c r="A7" s="32" t="s">
        <v>283</v>
      </c>
      <c r="C7" s="32" t="s">
        <v>284</v>
      </c>
      <c r="J7" s="1174">
        <v>3</v>
      </c>
    </row>
    <row r="8" spans="1:10" s="32" customFormat="1" ht="30">
      <c r="A8" s="32" t="s">
        <v>285</v>
      </c>
      <c r="C8" s="32" t="s">
        <v>286</v>
      </c>
      <c r="J8" s="1174">
        <v>15</v>
      </c>
    </row>
    <row r="9" spans="1:10" s="32" customFormat="1" ht="30">
      <c r="A9" s="32" t="s">
        <v>287</v>
      </c>
      <c r="C9" s="32" t="s">
        <v>288</v>
      </c>
      <c r="J9" s="1174">
        <v>16</v>
      </c>
    </row>
    <row r="10" spans="1:10" s="32" customFormat="1" ht="30">
      <c r="A10" s="32" t="s">
        <v>289</v>
      </c>
      <c r="C10" s="32" t="s">
        <v>290</v>
      </c>
      <c r="J10" s="1174">
        <v>21</v>
      </c>
    </row>
    <row r="11" spans="1:10" s="32" customFormat="1" ht="30">
      <c r="A11" s="32" t="s">
        <v>291</v>
      </c>
      <c r="C11" s="32" t="s">
        <v>292</v>
      </c>
      <c r="J11" s="1174">
        <v>50</v>
      </c>
    </row>
    <row r="12" spans="1:10" s="32" customFormat="1" ht="30">
      <c r="C12" s="32" t="s">
        <v>129</v>
      </c>
      <c r="J12" s="35"/>
    </row>
    <row r="13" spans="1:10" s="32" customFormat="1" ht="30">
      <c r="A13" s="32" t="s">
        <v>293</v>
      </c>
      <c r="C13" s="32" t="s">
        <v>697</v>
      </c>
      <c r="J13" s="1174">
        <v>63</v>
      </c>
    </row>
    <row r="14" spans="1:10" s="32" customFormat="1" ht="30">
      <c r="C14" s="32" t="s">
        <v>698</v>
      </c>
      <c r="J14" s="35"/>
    </row>
    <row r="15" spans="1:10" s="32" customFormat="1" ht="30">
      <c r="A15" s="32" t="s">
        <v>294</v>
      </c>
      <c r="C15" s="32" t="s">
        <v>295</v>
      </c>
      <c r="J15" s="1174">
        <v>95</v>
      </c>
    </row>
    <row r="16" spans="1:10" s="32" customFormat="1" ht="30">
      <c r="A16" s="32" t="s">
        <v>296</v>
      </c>
      <c r="C16" s="32" t="s">
        <v>297</v>
      </c>
      <c r="J16" s="1174">
        <v>107</v>
      </c>
    </row>
    <row r="17" spans="1:10" s="43" customFormat="1" ht="30">
      <c r="A17" s="42" t="s">
        <v>34</v>
      </c>
      <c r="J17" s="44"/>
    </row>
    <row r="18" spans="1:10" s="43" customFormat="1" ht="30">
      <c r="A18" s="42"/>
      <c r="B18" s="42" t="s">
        <v>1171</v>
      </c>
      <c r="C18" s="42"/>
      <c r="D18" s="42"/>
      <c r="E18" s="42"/>
      <c r="F18" s="42"/>
      <c r="J18" s="45"/>
    </row>
    <row r="19" spans="1:10" s="43" customFormat="1" ht="30">
      <c r="A19" s="42"/>
      <c r="B19" s="42" t="s">
        <v>1172</v>
      </c>
      <c r="C19" s="42"/>
      <c r="D19" s="42"/>
      <c r="E19" s="42"/>
      <c r="F19" s="42"/>
      <c r="J19" s="45"/>
    </row>
    <row r="20" spans="1:10" s="30" customFormat="1">
      <c r="J20" s="31"/>
    </row>
  </sheetData>
  <mergeCells count="1">
    <mergeCell ref="B1:J1"/>
  </mergeCells>
  <phoneticPr fontId="5" type="noConversion"/>
  <pageMargins left="0.78740157480314965" right="0.59055118110236227" top="0.78740157480314965" bottom="0.59055118110236227" header="0.31496062992125984" footer="0.31496062992125984"/>
  <pageSetup paperSize="9" scale="9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P59"/>
  <sheetViews>
    <sheetView showGridLines="0" view="pageBreakPreview" topLeftCell="A53" zoomScaleNormal="100" zoomScaleSheetLayoutView="100" workbookViewId="0">
      <selection sqref="A1:N1"/>
    </sheetView>
  </sheetViews>
  <sheetFormatPr defaultColWidth="9" defaultRowHeight="21"/>
  <cols>
    <col min="1" max="1" width="2.5" style="128" customWidth="1"/>
    <col min="2" max="2" width="3.09765625" style="336" customWidth="1"/>
    <col min="3" max="3" width="5.5" style="128" customWidth="1"/>
    <col min="4" max="4" width="5.8984375" style="128" customWidth="1"/>
    <col min="5" max="5" width="5.5" style="128" customWidth="1"/>
    <col min="6" max="6" width="5" style="128" customWidth="1"/>
    <col min="7" max="7" width="7.5" style="128" customWidth="1"/>
    <col min="8" max="8" width="6.09765625" style="128" customWidth="1"/>
    <col min="9" max="9" width="8.69921875" style="128" customWidth="1"/>
    <col min="10" max="10" width="5.3984375" style="128" customWidth="1"/>
    <col min="11" max="11" width="4.09765625" style="128" customWidth="1"/>
    <col min="12" max="12" width="8.3984375" style="128" customWidth="1"/>
    <col min="13" max="13" width="8.8984375" style="128" customWidth="1"/>
    <col min="14" max="14" width="11.69921875" style="128" customWidth="1"/>
    <col min="15" max="15" width="2.8984375" style="128" customWidth="1"/>
    <col min="16" max="16384" width="9" style="128"/>
  </cols>
  <sheetData>
    <row r="1" spans="1:16" s="333" customFormat="1" ht="30.75" customHeight="1" thickTop="1" thickBot="1">
      <c r="A1" s="1561" t="s">
        <v>281</v>
      </c>
      <c r="B1" s="1562"/>
      <c r="C1" s="1562"/>
      <c r="D1" s="1562"/>
      <c r="E1" s="1562"/>
      <c r="F1" s="1562"/>
      <c r="G1" s="1562"/>
      <c r="H1" s="1562"/>
      <c r="I1" s="1562"/>
      <c r="J1" s="1562"/>
      <c r="K1" s="1562"/>
      <c r="L1" s="1562"/>
      <c r="M1" s="1562"/>
      <c r="N1" s="1563"/>
      <c r="O1" s="193"/>
      <c r="P1" s="193"/>
    </row>
    <row r="2" spans="1:16" s="333" customFormat="1" ht="21.75" customHeight="1" thickTop="1">
      <c r="B2" s="334"/>
    </row>
    <row r="3" spans="1:16" ht="21.75" customHeight="1">
      <c r="A3" s="1567" t="s">
        <v>798</v>
      </c>
      <c r="B3" s="1567"/>
      <c r="C3" s="1567"/>
      <c r="D3" s="1567"/>
      <c r="E3" s="1567"/>
      <c r="F3" s="1567"/>
      <c r="G3" s="1567"/>
      <c r="H3" s="1567"/>
      <c r="I3" s="1567"/>
      <c r="J3" s="1567"/>
      <c r="K3" s="1567"/>
      <c r="L3" s="1567"/>
      <c r="M3" s="1567"/>
      <c r="N3" s="1567"/>
    </row>
    <row r="4" spans="1:16" s="181" customFormat="1" ht="21.75" customHeight="1">
      <c r="B4" s="195">
        <v>1</v>
      </c>
      <c r="C4" s="181" t="s">
        <v>303</v>
      </c>
      <c r="E4" s="335"/>
      <c r="F4" s="1564" t="str">
        <f>'ปก '!F32:I32</f>
        <v>มหาวิทยาลัยแม่โจ้</v>
      </c>
      <c r="G4" s="1564"/>
      <c r="H4" s="1564"/>
      <c r="I4" s="1564"/>
      <c r="J4" s="1564"/>
      <c r="K4" s="1564"/>
      <c r="L4" s="1564"/>
      <c r="M4" s="1564"/>
      <c r="N4" s="1564"/>
    </row>
    <row r="5" spans="1:16" s="181" customFormat="1" ht="21.75" customHeight="1">
      <c r="B5" s="195"/>
      <c r="C5" s="181" t="s">
        <v>743</v>
      </c>
      <c r="E5" s="335"/>
      <c r="F5" s="1564" t="str">
        <f>'ปก '!F33:I33</f>
        <v>มหาวิทยาลัยแม่โจ้</v>
      </c>
      <c r="G5" s="1564"/>
      <c r="H5" s="1564"/>
      <c r="I5" s="1564"/>
      <c r="J5" s="1564"/>
      <c r="K5" s="1564"/>
      <c r="L5" s="1564"/>
      <c r="M5" s="1564"/>
      <c r="N5" s="1564"/>
    </row>
    <row r="6" spans="1:16" s="181" customFormat="1" ht="21.75" customHeight="1">
      <c r="B6" s="195"/>
      <c r="C6" s="181" t="s">
        <v>304</v>
      </c>
      <c r="E6" s="335"/>
      <c r="F6" s="1566" t="str">
        <f>'ปก '!F34:I34</f>
        <v>85302-0095</v>
      </c>
      <c r="G6" s="1566"/>
      <c r="H6" s="1566"/>
      <c r="I6" s="1566"/>
      <c r="J6" s="1566"/>
      <c r="K6" s="1566"/>
      <c r="L6" s="1566"/>
      <c r="M6" s="1566"/>
      <c r="N6" s="1566"/>
    </row>
    <row r="7" spans="1:16" s="181" customFormat="1" ht="21.75" customHeight="1">
      <c r="B7" s="195">
        <v>2</v>
      </c>
      <c r="C7" s="181" t="s">
        <v>759</v>
      </c>
    </row>
    <row r="8" spans="1:16" ht="21.75" customHeight="1">
      <c r="D8" s="1565" t="s">
        <v>264</v>
      </c>
      <c r="E8" s="1565"/>
      <c r="F8" s="1565"/>
      <c r="G8" s="1565"/>
      <c r="H8" s="1565"/>
      <c r="I8" s="1565"/>
      <c r="J8" s="1565"/>
      <c r="K8" s="1565"/>
      <c r="L8" s="1565"/>
      <c r="M8" s="1565"/>
      <c r="N8" s="1565"/>
    </row>
    <row r="9" spans="1:16" ht="21.75" customHeight="1">
      <c r="D9" s="1565"/>
      <c r="E9" s="1565"/>
      <c r="F9" s="1565"/>
      <c r="G9" s="1565"/>
      <c r="H9" s="1565"/>
      <c r="I9" s="1565"/>
      <c r="J9" s="1565"/>
      <c r="K9" s="1565"/>
      <c r="L9" s="1565"/>
      <c r="M9" s="1565"/>
      <c r="N9" s="1565"/>
    </row>
    <row r="10" spans="1:16" ht="21.75" customHeight="1">
      <c r="D10" s="1565"/>
      <c r="E10" s="1565"/>
      <c r="F10" s="1565"/>
      <c r="G10" s="1565"/>
      <c r="H10" s="1565"/>
      <c r="I10" s="1565"/>
      <c r="J10" s="1565"/>
      <c r="K10" s="1565"/>
      <c r="L10" s="1565"/>
      <c r="M10" s="1565"/>
      <c r="N10" s="1565"/>
    </row>
    <row r="11" spans="1:16" ht="21.75" customHeight="1">
      <c r="D11" s="1565" t="s">
        <v>265</v>
      </c>
      <c r="E11" s="1565"/>
      <c r="F11" s="1565"/>
      <c r="G11" s="1565"/>
      <c r="H11" s="1565"/>
      <c r="I11" s="1565"/>
      <c r="J11" s="1565"/>
      <c r="K11" s="1565"/>
      <c r="L11" s="1565"/>
      <c r="M11" s="1565"/>
      <c r="N11" s="1565"/>
    </row>
    <row r="12" spans="1:16" ht="21.75" customHeight="1">
      <c r="D12" s="1565"/>
      <c r="E12" s="1565"/>
      <c r="F12" s="1565"/>
      <c r="G12" s="1565"/>
      <c r="H12" s="1565"/>
      <c r="I12" s="1565"/>
      <c r="J12" s="1565"/>
      <c r="K12" s="1565"/>
      <c r="L12" s="1565"/>
      <c r="M12" s="1565"/>
      <c r="N12" s="1565"/>
    </row>
    <row r="13" spans="1:16" ht="21.75" customHeight="1">
      <c r="D13" s="1565"/>
      <c r="E13" s="1565"/>
      <c r="F13" s="1565"/>
      <c r="G13" s="1565"/>
      <c r="H13" s="1565"/>
      <c r="I13" s="1565"/>
      <c r="J13" s="1565"/>
      <c r="K13" s="1565"/>
      <c r="L13" s="1565"/>
      <c r="M13" s="1565"/>
      <c r="N13" s="1565"/>
    </row>
    <row r="14" spans="1:16" ht="13.95" customHeight="1"/>
    <row r="15" spans="1:16" s="181" customFormat="1" ht="21.75" customHeight="1">
      <c r="B15" s="195">
        <v>3</v>
      </c>
      <c r="C15" s="181" t="s">
        <v>744</v>
      </c>
    </row>
    <row r="16" spans="1:16" s="181" customFormat="1" ht="21.75" customHeight="1">
      <c r="B16" s="195"/>
      <c r="C16" s="181" t="s">
        <v>305</v>
      </c>
      <c r="D16" s="512">
        <v>63</v>
      </c>
      <c r="E16" s="381"/>
      <c r="F16" s="381"/>
      <c r="G16" s="195" t="s">
        <v>306</v>
      </c>
      <c r="H16" s="513" t="s">
        <v>431</v>
      </c>
      <c r="I16" s="383"/>
      <c r="J16" s="383"/>
      <c r="K16" s="337" t="s">
        <v>143</v>
      </c>
      <c r="L16" s="512" t="s">
        <v>196</v>
      </c>
      <c r="M16" s="381"/>
      <c r="N16" s="381"/>
    </row>
    <row r="17" spans="2:14" s="181" customFormat="1" ht="21.75" customHeight="1">
      <c r="B17" s="195"/>
      <c r="C17" s="181" t="s">
        <v>307</v>
      </c>
      <c r="D17" s="514" t="s">
        <v>432</v>
      </c>
      <c r="E17" s="382"/>
      <c r="F17" s="382"/>
      <c r="G17" s="195" t="s">
        <v>308</v>
      </c>
      <c r="H17" s="512" t="s">
        <v>153</v>
      </c>
      <c r="I17" s="384"/>
      <c r="K17" s="337" t="s">
        <v>309</v>
      </c>
      <c r="L17" s="382">
        <v>50290</v>
      </c>
      <c r="M17" s="382"/>
      <c r="N17" s="382"/>
    </row>
    <row r="18" spans="2:14" s="181" customFormat="1" ht="21.75" customHeight="1">
      <c r="B18" s="195"/>
      <c r="C18" s="181" t="s">
        <v>434</v>
      </c>
      <c r="D18" s="382"/>
      <c r="E18" s="382" t="s">
        <v>1343</v>
      </c>
      <c r="F18" s="382"/>
      <c r="G18" s="243" t="s">
        <v>957</v>
      </c>
      <c r="H18" s="384" t="s">
        <v>1344</v>
      </c>
      <c r="I18" s="384"/>
      <c r="J18" s="243"/>
      <c r="K18" s="243" t="s">
        <v>154</v>
      </c>
      <c r="L18" s="668" t="s">
        <v>992</v>
      </c>
      <c r="M18" s="382"/>
      <c r="N18" s="382"/>
    </row>
    <row r="19" spans="2:14" ht="13.2" customHeight="1"/>
    <row r="20" spans="2:14" s="181" customFormat="1" ht="21.75" customHeight="1">
      <c r="B20" s="195">
        <v>4</v>
      </c>
      <c r="C20" s="181" t="s">
        <v>19</v>
      </c>
    </row>
    <row r="21" spans="2:14" s="181" customFormat="1" ht="21.75" customHeight="1">
      <c r="B21" s="195"/>
      <c r="C21" s="181" t="s">
        <v>745</v>
      </c>
      <c r="F21" s="181" t="s">
        <v>746</v>
      </c>
      <c r="H21" s="181" t="s">
        <v>747</v>
      </c>
      <c r="J21" s="181" t="s">
        <v>760</v>
      </c>
    </row>
    <row r="22" spans="2:14" s="181" customFormat="1" ht="21.75" customHeight="1">
      <c r="B22" s="195"/>
      <c r="C22" s="181" t="s">
        <v>21</v>
      </c>
      <c r="F22" s="181" t="s">
        <v>144</v>
      </c>
      <c r="H22" s="314"/>
      <c r="I22" s="314"/>
      <c r="J22" s="314"/>
      <c r="K22" s="338"/>
      <c r="L22" s="338"/>
    </row>
    <row r="23" spans="2:14" s="181" customFormat="1" ht="21.75" customHeight="1">
      <c r="B23" s="195">
        <v>5</v>
      </c>
      <c r="C23" s="181" t="s">
        <v>433</v>
      </c>
      <c r="G23" s="338"/>
      <c r="H23" s="515">
        <v>2477</v>
      </c>
    </row>
    <row r="24" spans="2:14" s="181" customFormat="1" ht="21.75" customHeight="1">
      <c r="B24" s="195"/>
      <c r="C24" s="181" t="s">
        <v>1345</v>
      </c>
      <c r="E24" s="338"/>
      <c r="F24" s="181" t="s">
        <v>802</v>
      </c>
      <c r="G24" s="181" t="s">
        <v>1346</v>
      </c>
      <c r="H24" s="338"/>
      <c r="L24" s="181" t="s">
        <v>438</v>
      </c>
      <c r="M24" s="515">
        <v>11</v>
      </c>
      <c r="N24" s="181" t="s">
        <v>155</v>
      </c>
    </row>
    <row r="25" spans="2:14" s="181" customFormat="1" ht="21.75" customHeight="1">
      <c r="B25" s="195"/>
      <c r="C25" s="181" t="s">
        <v>438</v>
      </c>
      <c r="D25" s="515">
        <v>2</v>
      </c>
      <c r="E25" s="181" t="s">
        <v>1347</v>
      </c>
      <c r="G25" s="181" t="s">
        <v>438</v>
      </c>
      <c r="H25" s="515">
        <v>3</v>
      </c>
      <c r="I25" s="181" t="s">
        <v>1348</v>
      </c>
      <c r="L25" s="181" t="s">
        <v>438</v>
      </c>
      <c r="M25" s="515">
        <v>10</v>
      </c>
      <c r="N25" s="181" t="s">
        <v>1349</v>
      </c>
    </row>
    <row r="26" spans="2:14" s="50" customFormat="1" ht="13.5" customHeight="1">
      <c r="B26" s="49"/>
      <c r="D26" s="51"/>
      <c r="G26" s="51"/>
    </row>
    <row r="27" spans="2:14" s="50" customFormat="1" ht="25.5" customHeight="1">
      <c r="B27" s="241" t="s">
        <v>113</v>
      </c>
      <c r="C27" s="50" t="s">
        <v>748</v>
      </c>
      <c r="F27" s="292">
        <v>120</v>
      </c>
      <c r="G27" s="51" t="s">
        <v>138</v>
      </c>
      <c r="H27" s="51"/>
      <c r="I27" s="51"/>
      <c r="J27" s="51"/>
      <c r="K27" s="51"/>
      <c r="L27" s="51"/>
    </row>
    <row r="28" spans="2:14" s="50" customFormat="1" ht="13.5" customHeight="1">
      <c r="B28" s="49"/>
      <c r="F28" s="51"/>
      <c r="G28" s="51"/>
      <c r="H28" s="51"/>
      <c r="I28" s="51"/>
      <c r="J28" s="51"/>
      <c r="K28" s="51"/>
      <c r="L28" s="51"/>
    </row>
    <row r="29" spans="2:14" s="50" customFormat="1" ht="21.75" customHeight="1">
      <c r="B29" s="241" t="s">
        <v>114</v>
      </c>
      <c r="C29" s="50" t="s">
        <v>749</v>
      </c>
    </row>
    <row r="30" spans="2:14" s="50" customFormat="1" ht="26.25" customHeight="1">
      <c r="B30" s="49"/>
      <c r="C30" s="50" t="s">
        <v>750</v>
      </c>
      <c r="F30" s="292" t="s">
        <v>149</v>
      </c>
      <c r="G30" s="50" t="s">
        <v>139</v>
      </c>
      <c r="H30" s="52"/>
    </row>
    <row r="31" spans="2:14" s="50" customFormat="1" ht="13.5" customHeight="1">
      <c r="B31" s="49"/>
      <c r="F31" s="51"/>
      <c r="H31" s="52"/>
    </row>
    <row r="32" spans="2:14" s="50" customFormat="1" ht="21.75" customHeight="1">
      <c r="B32" s="241" t="s">
        <v>115</v>
      </c>
      <c r="C32" s="50" t="s">
        <v>751</v>
      </c>
      <c r="H32" s="52"/>
    </row>
    <row r="33" spans="2:14" s="50" customFormat="1" ht="24.75" customHeight="1">
      <c r="B33" s="49"/>
      <c r="C33" s="50" t="s">
        <v>752</v>
      </c>
      <c r="F33" s="51"/>
      <c r="G33" s="292" t="s">
        <v>149</v>
      </c>
      <c r="H33" s="53" t="s">
        <v>140</v>
      </c>
    </row>
    <row r="34" spans="2:14" s="50" customFormat="1" ht="24.6">
      <c r="B34" s="241" t="s">
        <v>116</v>
      </c>
      <c r="C34" s="51" t="s">
        <v>311</v>
      </c>
      <c r="D34" s="51"/>
      <c r="E34" s="51"/>
      <c r="F34" s="51"/>
      <c r="G34" s="51"/>
      <c r="H34" s="51"/>
      <c r="I34" s="51"/>
      <c r="J34" s="51"/>
      <c r="K34" s="51"/>
      <c r="L34" s="51"/>
    </row>
    <row r="35" spans="2:14" s="333" customFormat="1" ht="14.25" customHeight="1">
      <c r="B35" s="334"/>
      <c r="C35" s="339"/>
      <c r="D35" s="339"/>
      <c r="E35" s="339"/>
      <c r="F35" s="339"/>
      <c r="G35" s="339"/>
      <c r="H35" s="339"/>
      <c r="I35" s="339"/>
      <c r="J35" s="339"/>
      <c r="K35" s="339"/>
      <c r="L35" s="339"/>
    </row>
    <row r="36" spans="2:14" s="50" customFormat="1" ht="24.6">
      <c r="B36" s="1570" t="s">
        <v>312</v>
      </c>
      <c r="C36" s="1570"/>
      <c r="D36" s="1570" t="s">
        <v>313</v>
      </c>
      <c r="E36" s="1570"/>
      <c r="F36" s="1570"/>
      <c r="G36" s="1570"/>
      <c r="H36" s="1570"/>
      <c r="I36" s="1571" t="s">
        <v>314</v>
      </c>
      <c r="J36" s="1572"/>
      <c r="K36" s="1572"/>
      <c r="L36" s="1572"/>
      <c r="M36" s="1573"/>
      <c r="N36" s="329" t="s">
        <v>315</v>
      </c>
    </row>
    <row r="37" spans="2:14" s="181" customFormat="1" ht="24.6">
      <c r="B37" s="1551">
        <v>1</v>
      </c>
      <c r="C37" s="1576"/>
      <c r="D37" s="1551" t="s">
        <v>435</v>
      </c>
      <c r="E37" s="1568"/>
      <c r="F37" s="1568"/>
      <c r="G37" s="1568"/>
      <c r="H37" s="1552"/>
      <c r="I37" s="310" t="s">
        <v>141</v>
      </c>
      <c r="J37" s="311"/>
      <c r="K37" s="311"/>
      <c r="L37" s="312"/>
      <c r="M37" s="313"/>
      <c r="N37" s="1574" t="s">
        <v>980</v>
      </c>
    </row>
    <row r="38" spans="2:14" s="181" customFormat="1" ht="24.6">
      <c r="B38" s="1577"/>
      <c r="C38" s="1578"/>
      <c r="D38" s="1553"/>
      <c r="E38" s="1569"/>
      <c r="F38" s="1569"/>
      <c r="G38" s="1569"/>
      <c r="H38" s="1554"/>
      <c r="I38" s="306" t="s">
        <v>142</v>
      </c>
      <c r="J38" s="307"/>
      <c r="K38" s="307"/>
      <c r="L38" s="308"/>
      <c r="M38" s="309"/>
      <c r="N38" s="1575"/>
    </row>
    <row r="39" spans="2:14" s="181" customFormat="1" ht="24.6">
      <c r="B39" s="1551">
        <v>2</v>
      </c>
      <c r="C39" s="1576"/>
      <c r="D39" s="1551" t="s">
        <v>436</v>
      </c>
      <c r="E39" s="1579"/>
      <c r="F39" s="1579"/>
      <c r="G39" s="1579"/>
      <c r="H39" s="1576"/>
      <c r="I39" s="310" t="s">
        <v>141</v>
      </c>
      <c r="J39" s="311"/>
      <c r="K39" s="311"/>
      <c r="L39" s="312"/>
      <c r="M39" s="313"/>
      <c r="N39" s="1574" t="s">
        <v>437</v>
      </c>
    </row>
    <row r="40" spans="2:14" s="181" customFormat="1" ht="24.6">
      <c r="B40" s="1577"/>
      <c r="C40" s="1578"/>
      <c r="D40" s="1577"/>
      <c r="E40" s="1580"/>
      <c r="F40" s="1580"/>
      <c r="G40" s="1580"/>
      <c r="H40" s="1578"/>
      <c r="I40" s="306" t="s">
        <v>142</v>
      </c>
      <c r="J40" s="307"/>
      <c r="K40" s="307"/>
      <c r="L40" s="308"/>
      <c r="M40" s="309"/>
      <c r="N40" s="1575"/>
    </row>
    <row r="41" spans="2:14" s="333" customFormat="1" ht="18.75" hidden="1" customHeight="1">
      <c r="B41" s="1551">
        <v>1</v>
      </c>
      <c r="C41" s="1552"/>
      <c r="D41" s="1551"/>
      <c r="E41" s="1568"/>
      <c r="F41" s="1568"/>
      <c r="G41" s="1568"/>
      <c r="H41" s="1552"/>
      <c r="I41" s="310" t="s">
        <v>141</v>
      </c>
      <c r="J41" s="311"/>
      <c r="K41" s="311"/>
      <c r="L41" s="312"/>
      <c r="M41" s="313"/>
      <c r="N41" s="1574"/>
    </row>
    <row r="42" spans="2:14" s="333" customFormat="1" ht="22.8" hidden="1">
      <c r="B42" s="1553"/>
      <c r="C42" s="1554"/>
      <c r="D42" s="1553"/>
      <c r="E42" s="1569"/>
      <c r="F42" s="1569"/>
      <c r="G42" s="1569"/>
      <c r="H42" s="1554"/>
      <c r="I42" s="306" t="s">
        <v>142</v>
      </c>
      <c r="J42" s="307"/>
      <c r="K42" s="307"/>
      <c r="L42" s="308"/>
      <c r="M42" s="309"/>
      <c r="N42" s="1575"/>
    </row>
    <row r="43" spans="2:14" s="333" customFormat="1" ht="22.8">
      <c r="B43" s="660"/>
      <c r="C43" s="660"/>
      <c r="D43" s="660"/>
      <c r="E43" s="660"/>
      <c r="F43" s="660"/>
      <c r="G43" s="660"/>
      <c r="H43" s="660"/>
      <c r="I43" s="311"/>
      <c r="J43" s="311"/>
      <c r="K43" s="311"/>
      <c r="L43" s="312"/>
      <c r="M43" s="311"/>
      <c r="N43" s="661"/>
    </row>
    <row r="44" spans="2:14" s="333" customFormat="1">
      <c r="B44" s="334"/>
    </row>
    <row r="45" spans="2:14" s="333" customFormat="1">
      <c r="B45" s="1559" t="s">
        <v>316</v>
      </c>
      <c r="C45" s="1560"/>
      <c r="D45" s="1560"/>
      <c r="E45" s="1560"/>
      <c r="F45" s="1560"/>
      <c r="G45" s="54"/>
      <c r="H45" s="54"/>
      <c r="I45" s="54"/>
      <c r="J45" s="54"/>
      <c r="K45" s="54"/>
      <c r="L45" s="54"/>
      <c r="M45" s="54"/>
      <c r="N45" s="55"/>
    </row>
    <row r="46" spans="2:14" s="333" customFormat="1">
      <c r="B46" s="56" t="s">
        <v>35</v>
      </c>
      <c r="C46" s="57"/>
      <c r="D46" s="57"/>
      <c r="E46" s="57"/>
      <c r="F46" s="57"/>
      <c r="G46" s="58"/>
      <c r="H46" s="58"/>
      <c r="I46" s="58"/>
      <c r="J46" s="58"/>
      <c r="K46" s="58"/>
      <c r="L46" s="58"/>
      <c r="M46" s="58"/>
      <c r="N46" s="59"/>
    </row>
    <row r="47" spans="2:14" s="333" customFormat="1">
      <c r="B47" s="1581"/>
      <c r="C47" s="1582"/>
      <c r="D47" s="60" t="s">
        <v>804</v>
      </c>
      <c r="E47" s="1547" t="s">
        <v>12</v>
      </c>
      <c r="F47" s="1547"/>
      <c r="G47" s="1547"/>
      <c r="H47" s="1547"/>
      <c r="I47" s="1547"/>
      <c r="J47" s="1547"/>
      <c r="K47" s="1547"/>
      <c r="L47" s="1547"/>
      <c r="M47" s="1547"/>
      <c r="N47" s="1548"/>
    </row>
    <row r="48" spans="2:14" s="333" customFormat="1" ht="15.75" customHeight="1">
      <c r="B48" s="1557"/>
      <c r="C48" s="1558"/>
      <c r="D48" s="60"/>
      <c r="E48" s="1547" t="s">
        <v>814</v>
      </c>
      <c r="F48" s="1547"/>
      <c r="G48" s="1547"/>
      <c r="H48" s="1547"/>
      <c r="I48" s="1547"/>
      <c r="J48" s="1547"/>
      <c r="K48" s="1547"/>
      <c r="L48" s="1547"/>
      <c r="M48" s="1547"/>
      <c r="N48" s="1548"/>
    </row>
    <row r="49" spans="2:14" s="333" customFormat="1" ht="18" customHeight="1">
      <c r="B49" s="1557"/>
      <c r="C49" s="1558"/>
      <c r="D49" s="60" t="s">
        <v>805</v>
      </c>
      <c r="E49" s="1541" t="s">
        <v>13</v>
      </c>
      <c r="F49" s="1541"/>
      <c r="G49" s="1541"/>
      <c r="H49" s="1541"/>
      <c r="I49" s="1541"/>
      <c r="J49" s="1541"/>
      <c r="K49" s="1541"/>
      <c r="L49" s="1541"/>
      <c r="M49" s="1541"/>
      <c r="N49" s="1542"/>
    </row>
    <row r="50" spans="2:14" s="333" customFormat="1">
      <c r="B50" s="61"/>
      <c r="C50" s="60"/>
      <c r="D50" s="60"/>
      <c r="E50" s="1541"/>
      <c r="F50" s="1541"/>
      <c r="G50" s="1541"/>
      <c r="H50" s="1541"/>
      <c r="I50" s="1541"/>
      <c r="J50" s="1541"/>
      <c r="K50" s="1541"/>
      <c r="L50" s="1541"/>
      <c r="M50" s="1541"/>
      <c r="N50" s="1542"/>
    </row>
    <row r="51" spans="2:14" s="333" customFormat="1">
      <c r="B51" s="61"/>
      <c r="C51" s="60"/>
      <c r="D51" s="60" t="s">
        <v>806</v>
      </c>
      <c r="E51" s="1549" t="s">
        <v>807</v>
      </c>
      <c r="F51" s="1549"/>
      <c r="G51" s="1549"/>
      <c r="H51" s="1549"/>
      <c r="I51" s="1549"/>
      <c r="J51" s="1549"/>
      <c r="K51" s="1549"/>
      <c r="L51" s="1549"/>
      <c r="M51" s="1549"/>
      <c r="N51" s="1550"/>
    </row>
    <row r="52" spans="2:14" s="333" customFormat="1">
      <c r="B52" s="61"/>
      <c r="C52" s="60"/>
      <c r="D52" s="60" t="s">
        <v>808</v>
      </c>
      <c r="E52" s="62" t="s">
        <v>809</v>
      </c>
      <c r="F52" s="2"/>
      <c r="G52" s="2"/>
      <c r="H52" s="2"/>
      <c r="I52" s="2"/>
      <c r="J52" s="2"/>
      <c r="K52" s="2"/>
      <c r="L52" s="2"/>
      <c r="M52" s="2"/>
      <c r="N52" s="1"/>
    </row>
    <row r="53" spans="2:14" s="333" customFormat="1">
      <c r="B53" s="61"/>
      <c r="C53" s="60"/>
      <c r="D53" s="60" t="s">
        <v>810</v>
      </c>
      <c r="E53" s="1547" t="s">
        <v>811</v>
      </c>
      <c r="F53" s="1547"/>
      <c r="G53" s="1547"/>
      <c r="H53" s="1547"/>
      <c r="I53" s="1547"/>
      <c r="J53" s="1547"/>
      <c r="K53" s="1547"/>
      <c r="L53" s="1547"/>
      <c r="M53" s="1547"/>
      <c r="N53" s="1548"/>
    </row>
    <row r="54" spans="2:14" s="333" customFormat="1">
      <c r="B54" s="61"/>
      <c r="C54" s="60"/>
      <c r="D54" s="60"/>
      <c r="E54" s="2" t="s">
        <v>812</v>
      </c>
      <c r="F54" s="2"/>
      <c r="G54" s="2"/>
      <c r="H54" s="2"/>
      <c r="I54" s="2"/>
      <c r="J54" s="2"/>
      <c r="K54" s="2"/>
      <c r="L54" s="2"/>
      <c r="M54" s="2"/>
      <c r="N54" s="1"/>
    </row>
    <row r="55" spans="2:14" s="333" customFormat="1">
      <c r="B55" s="56" t="s">
        <v>36</v>
      </c>
      <c r="C55" s="57"/>
      <c r="D55" s="57"/>
      <c r="E55" s="57"/>
      <c r="F55" s="57"/>
      <c r="G55" s="58"/>
      <c r="H55" s="58"/>
      <c r="I55" s="58"/>
      <c r="J55" s="58"/>
      <c r="K55" s="58"/>
      <c r="L55" s="58"/>
      <c r="M55" s="58"/>
      <c r="N55" s="59"/>
    </row>
    <row r="56" spans="2:14" s="333" customFormat="1">
      <c r="B56" s="1555"/>
      <c r="C56" s="1556"/>
      <c r="D56" s="60" t="s">
        <v>804</v>
      </c>
      <c r="E56" s="62" t="s">
        <v>809</v>
      </c>
      <c r="F56" s="2"/>
      <c r="G56" s="2"/>
      <c r="H56" s="2"/>
      <c r="I56" s="2"/>
      <c r="J56" s="2"/>
      <c r="K56" s="2"/>
      <c r="L56" s="2"/>
      <c r="M56" s="2"/>
      <c r="N56" s="1"/>
    </row>
    <row r="57" spans="2:14" s="333" customFormat="1">
      <c r="B57" s="1545"/>
      <c r="C57" s="1546"/>
      <c r="D57" s="60" t="s">
        <v>805</v>
      </c>
      <c r="E57" s="1541" t="s">
        <v>813</v>
      </c>
      <c r="F57" s="1541"/>
      <c r="G57" s="1541"/>
      <c r="H57" s="1541"/>
      <c r="I57" s="1541"/>
      <c r="J57" s="1541"/>
      <c r="K57" s="1541"/>
      <c r="L57" s="1541"/>
      <c r="M57" s="1541"/>
      <c r="N57" s="1542"/>
    </row>
    <row r="58" spans="2:14">
      <c r="B58" s="340"/>
      <c r="C58" s="341"/>
      <c r="D58" s="341"/>
      <c r="E58" s="1543"/>
      <c r="F58" s="1543"/>
      <c r="G58" s="1543"/>
      <c r="H58" s="1543"/>
      <c r="I58" s="1543"/>
      <c r="J58" s="1543"/>
      <c r="K58" s="1543"/>
      <c r="L58" s="1543"/>
      <c r="M58" s="1543"/>
      <c r="N58" s="1544"/>
    </row>
    <row r="59" spans="2:14">
      <c r="B59" s="334"/>
      <c r="C59" s="342"/>
      <c r="D59" s="342"/>
      <c r="E59" s="342"/>
      <c r="F59" s="342"/>
      <c r="G59" s="342"/>
      <c r="H59" s="342"/>
      <c r="I59" s="342"/>
      <c r="J59" s="342"/>
      <c r="K59" s="342"/>
      <c r="L59" s="342"/>
      <c r="M59" s="342"/>
      <c r="N59" s="342"/>
    </row>
  </sheetData>
  <mergeCells count="31">
    <mergeCell ref="B39:C40"/>
    <mergeCell ref="N41:N42"/>
    <mergeCell ref="D41:H42"/>
    <mergeCell ref="E48:N48"/>
    <mergeCell ref="D39:H40"/>
    <mergeCell ref="B47:C47"/>
    <mergeCell ref="E47:N47"/>
    <mergeCell ref="N39:N40"/>
    <mergeCell ref="D11:N13"/>
    <mergeCell ref="D37:H38"/>
    <mergeCell ref="D36:H36"/>
    <mergeCell ref="I36:M36"/>
    <mergeCell ref="B36:C36"/>
    <mergeCell ref="N37:N38"/>
    <mergeCell ref="B37:C38"/>
    <mergeCell ref="A1:N1"/>
    <mergeCell ref="F4:N4"/>
    <mergeCell ref="D8:N10"/>
    <mergeCell ref="F6:N6"/>
    <mergeCell ref="F5:N5"/>
    <mergeCell ref="A3:N3"/>
    <mergeCell ref="E57:N58"/>
    <mergeCell ref="B57:C57"/>
    <mergeCell ref="E53:N53"/>
    <mergeCell ref="E51:N51"/>
    <mergeCell ref="B41:C42"/>
    <mergeCell ref="B56:C56"/>
    <mergeCell ref="B49:C49"/>
    <mergeCell ref="B48:C48"/>
    <mergeCell ref="E49:N50"/>
    <mergeCell ref="B45:F45"/>
  </mergeCells>
  <phoneticPr fontId="5" type="noConversion"/>
  <hyperlinks>
    <hyperlink ref="L18" r:id="rId1"/>
  </hyperlinks>
  <pageMargins left="0.59055118110236227" right="0.15748031496062992" top="0.9055118110236221" bottom="0.74803149606299213" header="0.31496062992125984" footer="0.31496062992125984"/>
  <pageSetup paperSize="9" orientation="portrait" r:id="rId2"/>
  <headerFooter>
    <oddFooter>&amp;C&amp;"TH SarabunPSK,Bold"&amp;16 &amp;P</oddFooter>
  </headerFooter>
  <rowBreaks count="1" manualBreakCount="1">
    <brk id="33" max="16383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73" r:id="rId5" name="Check Box 25">
              <controlPr defaultSize="0" autoFill="0" autoLine="0" autoPict="0">
                <anchor moveWithCells="1">
                  <from>
                    <xdr:col>2</xdr:col>
                    <xdr:colOff>83820</xdr:colOff>
                    <xdr:row>7</xdr:row>
                    <xdr:rowOff>7620</xdr:rowOff>
                  </from>
                  <to>
                    <xdr:col>2</xdr:col>
                    <xdr:colOff>403860</xdr:colOff>
                    <xdr:row>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6" name="Check Box 26">
              <controlPr defaultSize="0" autoFill="0" autoLine="0" autoPict="0">
                <anchor moveWithCells="1">
                  <from>
                    <xdr:col>2</xdr:col>
                    <xdr:colOff>83820</xdr:colOff>
                    <xdr:row>10</xdr:row>
                    <xdr:rowOff>0</xdr:rowOff>
                  </from>
                  <to>
                    <xdr:col>2</xdr:col>
                    <xdr:colOff>403860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7" name="Check Box 36">
              <controlPr defaultSize="0" autoFill="0" autoLine="0" autoPict="0">
                <anchor moveWithCells="1">
                  <from>
                    <xdr:col>8</xdr:col>
                    <xdr:colOff>60960</xdr:colOff>
                    <xdr:row>36</xdr:row>
                    <xdr:rowOff>0</xdr:rowOff>
                  </from>
                  <to>
                    <xdr:col>8</xdr:col>
                    <xdr:colOff>365760</xdr:colOff>
                    <xdr:row>36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8" name="Check Box 37">
              <controlPr defaultSize="0" autoFill="0" autoLine="0" autoPict="0">
                <anchor moveWithCells="1">
                  <from>
                    <xdr:col>8</xdr:col>
                    <xdr:colOff>60960</xdr:colOff>
                    <xdr:row>36</xdr:row>
                    <xdr:rowOff>0</xdr:rowOff>
                  </from>
                  <to>
                    <xdr:col>8</xdr:col>
                    <xdr:colOff>365760</xdr:colOff>
                    <xdr:row>36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9" name="Check Box 38">
              <controlPr defaultSize="0" autoFill="0" autoLine="0" autoPict="0">
                <anchor moveWithCells="1">
                  <from>
                    <xdr:col>8</xdr:col>
                    <xdr:colOff>60960</xdr:colOff>
                    <xdr:row>36</xdr:row>
                    <xdr:rowOff>0</xdr:rowOff>
                  </from>
                  <to>
                    <xdr:col>8</xdr:col>
                    <xdr:colOff>365760</xdr:colOff>
                    <xdr:row>36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10" name="Check Box 39">
              <controlPr defaultSize="0" autoFill="0" autoLine="0" autoPict="0">
                <anchor moveWithCells="1">
                  <from>
                    <xdr:col>8</xdr:col>
                    <xdr:colOff>60960</xdr:colOff>
                    <xdr:row>37</xdr:row>
                    <xdr:rowOff>0</xdr:rowOff>
                  </from>
                  <to>
                    <xdr:col>8</xdr:col>
                    <xdr:colOff>365760</xdr:colOff>
                    <xdr:row>37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11" name="Check Box 40">
              <controlPr defaultSize="0" autoFill="0" autoLine="0" autoPict="0">
                <anchor moveWithCells="1">
                  <from>
                    <xdr:col>8</xdr:col>
                    <xdr:colOff>60960</xdr:colOff>
                    <xdr:row>38</xdr:row>
                    <xdr:rowOff>0</xdr:rowOff>
                  </from>
                  <to>
                    <xdr:col>8</xdr:col>
                    <xdr:colOff>365760</xdr:colOff>
                    <xdr:row>38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12" name="Check Box 41">
              <controlPr defaultSize="0" autoFill="0" autoLine="0" autoPict="0">
                <anchor moveWithCells="1">
                  <from>
                    <xdr:col>8</xdr:col>
                    <xdr:colOff>60960</xdr:colOff>
                    <xdr:row>39</xdr:row>
                    <xdr:rowOff>0</xdr:rowOff>
                  </from>
                  <to>
                    <xdr:col>8</xdr:col>
                    <xdr:colOff>365760</xdr:colOff>
                    <xdr:row>39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13" name="Check Box 42">
              <controlPr defaultSize="0" autoFill="0" autoLine="0" autoPict="0">
                <anchor moveWithCells="1">
                  <from>
                    <xdr:col>8</xdr:col>
                    <xdr:colOff>60960</xdr:colOff>
                    <xdr:row>36</xdr:row>
                    <xdr:rowOff>0</xdr:rowOff>
                  </from>
                  <to>
                    <xdr:col>8</xdr:col>
                    <xdr:colOff>365760</xdr:colOff>
                    <xdr:row>36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14" name="Check Box 43">
              <controlPr defaultSize="0" autoFill="0" autoLine="0" autoPict="0">
                <anchor moveWithCells="1">
                  <from>
                    <xdr:col>8</xdr:col>
                    <xdr:colOff>60960</xdr:colOff>
                    <xdr:row>37</xdr:row>
                    <xdr:rowOff>0</xdr:rowOff>
                  </from>
                  <to>
                    <xdr:col>8</xdr:col>
                    <xdr:colOff>365760</xdr:colOff>
                    <xdr:row>37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15" name="Check Box 44">
              <controlPr defaultSize="0" autoFill="0" autoLine="0" autoPict="0">
                <anchor moveWithCells="1">
                  <from>
                    <xdr:col>8</xdr:col>
                    <xdr:colOff>60960</xdr:colOff>
                    <xdr:row>38</xdr:row>
                    <xdr:rowOff>0</xdr:rowOff>
                  </from>
                  <to>
                    <xdr:col>8</xdr:col>
                    <xdr:colOff>365760</xdr:colOff>
                    <xdr:row>38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16" name="Check Box 45">
              <controlPr defaultSize="0" autoFill="0" autoLine="0" autoPict="0">
                <anchor moveWithCells="1">
                  <from>
                    <xdr:col>8</xdr:col>
                    <xdr:colOff>60960</xdr:colOff>
                    <xdr:row>39</xdr:row>
                    <xdr:rowOff>0</xdr:rowOff>
                  </from>
                  <to>
                    <xdr:col>8</xdr:col>
                    <xdr:colOff>365760</xdr:colOff>
                    <xdr:row>39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17" name="Check Box 46">
              <controlPr defaultSize="0" autoFill="0" autoLine="0" autoPict="0">
                <anchor moveWithCells="1">
                  <from>
                    <xdr:col>2</xdr:col>
                    <xdr:colOff>60960</xdr:colOff>
                    <xdr:row>20</xdr:row>
                    <xdr:rowOff>0</xdr:rowOff>
                  </from>
                  <to>
                    <xdr:col>2</xdr:col>
                    <xdr:colOff>365760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18" name="Check Box 47">
              <controlPr defaultSize="0" autoFill="0" autoLine="0" autoPict="0">
                <anchor moveWithCells="1">
                  <from>
                    <xdr:col>2</xdr:col>
                    <xdr:colOff>60960</xdr:colOff>
                    <xdr:row>21</xdr:row>
                    <xdr:rowOff>7620</xdr:rowOff>
                  </from>
                  <to>
                    <xdr:col>2</xdr:col>
                    <xdr:colOff>365760</xdr:colOff>
                    <xdr:row>22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19" name="Check Box 49">
              <controlPr defaultSize="0" autoFill="0" autoLine="0" autoPict="0">
                <anchor moveWithCells="1">
                  <from>
                    <xdr:col>5</xdr:col>
                    <xdr:colOff>60960</xdr:colOff>
                    <xdr:row>20</xdr:row>
                    <xdr:rowOff>0</xdr:rowOff>
                  </from>
                  <to>
                    <xdr:col>5</xdr:col>
                    <xdr:colOff>365760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20" name="Check Box 50">
              <controlPr defaultSize="0" autoFill="0" autoLine="0" autoPict="0">
                <anchor moveWithCells="1">
                  <from>
                    <xdr:col>5</xdr:col>
                    <xdr:colOff>60960</xdr:colOff>
                    <xdr:row>21</xdr:row>
                    <xdr:rowOff>0</xdr:rowOff>
                  </from>
                  <to>
                    <xdr:col>5</xdr:col>
                    <xdr:colOff>365760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21" name="Check Box 51">
              <controlPr defaultSize="0" autoFill="0" autoLine="0" autoPict="0">
                <anchor moveWithCells="1">
                  <from>
                    <xdr:col>7</xdr:col>
                    <xdr:colOff>60960</xdr:colOff>
                    <xdr:row>20</xdr:row>
                    <xdr:rowOff>0</xdr:rowOff>
                  </from>
                  <to>
                    <xdr:col>7</xdr:col>
                    <xdr:colOff>365760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22" name="Check Box 58">
              <controlPr defaultSize="0" autoFill="0" autoLine="0" autoPict="0">
                <anchor moveWithCells="1">
                  <from>
                    <xdr:col>9</xdr:col>
                    <xdr:colOff>60960</xdr:colOff>
                    <xdr:row>20</xdr:row>
                    <xdr:rowOff>0</xdr:rowOff>
                  </from>
                  <to>
                    <xdr:col>9</xdr:col>
                    <xdr:colOff>365760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23" name="Check Box 59">
              <controlPr defaultSize="0" autoFill="0" autoLine="0" autoPict="0">
                <anchor moveWithCells="1">
                  <from>
                    <xdr:col>5</xdr:col>
                    <xdr:colOff>60960</xdr:colOff>
                    <xdr:row>23</xdr:row>
                    <xdr:rowOff>0</xdr:rowOff>
                  </from>
                  <to>
                    <xdr:col>5</xdr:col>
                    <xdr:colOff>365760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24" name="Check Box 62">
              <controlPr defaultSize="0" autoFill="0" autoLine="0" autoPict="0">
                <anchor moveWithCells="1">
                  <from>
                    <xdr:col>8</xdr:col>
                    <xdr:colOff>60960</xdr:colOff>
                    <xdr:row>36</xdr:row>
                    <xdr:rowOff>0</xdr:rowOff>
                  </from>
                  <to>
                    <xdr:col>8</xdr:col>
                    <xdr:colOff>365760</xdr:colOff>
                    <xdr:row>36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r:id="rId25" name="Check Box 63">
              <controlPr defaultSize="0" autoFill="0" autoLine="0" autoPict="0">
                <anchor moveWithCells="1">
                  <from>
                    <xdr:col>8</xdr:col>
                    <xdr:colOff>60960</xdr:colOff>
                    <xdr:row>37</xdr:row>
                    <xdr:rowOff>0</xdr:rowOff>
                  </from>
                  <to>
                    <xdr:col>8</xdr:col>
                    <xdr:colOff>365760</xdr:colOff>
                    <xdr:row>37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26" name="Check Box 64">
              <controlPr defaultSize="0" autoFill="0" autoLine="0" autoPict="0">
                <anchor moveWithCells="1">
                  <from>
                    <xdr:col>8</xdr:col>
                    <xdr:colOff>60960</xdr:colOff>
                    <xdr:row>38</xdr:row>
                    <xdr:rowOff>0</xdr:rowOff>
                  </from>
                  <to>
                    <xdr:col>8</xdr:col>
                    <xdr:colOff>365760</xdr:colOff>
                    <xdr:row>38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27" name="Check Box 65">
              <controlPr defaultSize="0" autoFill="0" autoLine="0" autoPict="0">
                <anchor moveWithCells="1">
                  <from>
                    <xdr:col>8</xdr:col>
                    <xdr:colOff>60960</xdr:colOff>
                    <xdr:row>39</xdr:row>
                    <xdr:rowOff>0</xdr:rowOff>
                  </from>
                  <to>
                    <xdr:col>8</xdr:col>
                    <xdr:colOff>365760</xdr:colOff>
                    <xdr:row>39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28" name="Check Box 66">
              <controlPr defaultSize="0" autoFill="0" autoLine="0" autoPict="0">
                <anchor moveWithCells="1">
                  <from>
                    <xdr:col>8</xdr:col>
                    <xdr:colOff>60960</xdr:colOff>
                    <xdr:row>36</xdr:row>
                    <xdr:rowOff>0</xdr:rowOff>
                  </from>
                  <to>
                    <xdr:col>8</xdr:col>
                    <xdr:colOff>365760</xdr:colOff>
                    <xdr:row>36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29" name="Check Box 67">
              <controlPr defaultSize="0" autoFill="0" autoLine="0" autoPict="0">
                <anchor moveWithCells="1">
                  <from>
                    <xdr:col>8</xdr:col>
                    <xdr:colOff>60960</xdr:colOff>
                    <xdr:row>36</xdr:row>
                    <xdr:rowOff>0</xdr:rowOff>
                  </from>
                  <to>
                    <xdr:col>8</xdr:col>
                    <xdr:colOff>365760</xdr:colOff>
                    <xdr:row>36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30" name="Check Box 68">
              <controlPr defaultSize="0" autoFill="0" autoLine="0" autoPict="0">
                <anchor moveWithCells="1">
                  <from>
                    <xdr:col>8</xdr:col>
                    <xdr:colOff>60960</xdr:colOff>
                    <xdr:row>36</xdr:row>
                    <xdr:rowOff>0</xdr:rowOff>
                  </from>
                  <to>
                    <xdr:col>8</xdr:col>
                    <xdr:colOff>365760</xdr:colOff>
                    <xdr:row>36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31" name="Check Box 69">
              <controlPr defaultSize="0" autoFill="0" autoLine="0" autoPict="0">
                <anchor moveWithCells="1">
                  <from>
                    <xdr:col>8</xdr:col>
                    <xdr:colOff>60960</xdr:colOff>
                    <xdr:row>37</xdr:row>
                    <xdr:rowOff>0</xdr:rowOff>
                  </from>
                  <to>
                    <xdr:col>8</xdr:col>
                    <xdr:colOff>365760</xdr:colOff>
                    <xdr:row>37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32" name="Check Box 70">
              <controlPr defaultSize="0" autoFill="0" autoLine="0" autoPict="0">
                <anchor moveWithCells="1">
                  <from>
                    <xdr:col>8</xdr:col>
                    <xdr:colOff>60960</xdr:colOff>
                    <xdr:row>38</xdr:row>
                    <xdr:rowOff>0</xdr:rowOff>
                  </from>
                  <to>
                    <xdr:col>8</xdr:col>
                    <xdr:colOff>365760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33" name="Check Box 71">
              <controlPr defaultSize="0" autoFill="0" autoLine="0" autoPict="0">
                <anchor moveWithCells="1">
                  <from>
                    <xdr:col>8</xdr:col>
                    <xdr:colOff>60960</xdr:colOff>
                    <xdr:row>39</xdr:row>
                    <xdr:rowOff>0</xdr:rowOff>
                  </from>
                  <to>
                    <xdr:col>8</xdr:col>
                    <xdr:colOff>365760</xdr:colOff>
                    <xdr:row>39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34" name="Check Box 72">
              <controlPr defaultSize="0" autoFill="0" autoLine="0" autoPict="0">
                <anchor moveWithCells="1">
                  <from>
                    <xdr:col>8</xdr:col>
                    <xdr:colOff>60960</xdr:colOff>
                    <xdr:row>36</xdr:row>
                    <xdr:rowOff>0</xdr:rowOff>
                  </from>
                  <to>
                    <xdr:col>8</xdr:col>
                    <xdr:colOff>365760</xdr:colOff>
                    <xdr:row>36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35" name="Check Box 73">
              <controlPr defaultSize="0" autoFill="0" autoLine="0" autoPict="0">
                <anchor moveWithCells="1">
                  <from>
                    <xdr:col>8</xdr:col>
                    <xdr:colOff>60960</xdr:colOff>
                    <xdr:row>37</xdr:row>
                    <xdr:rowOff>0</xdr:rowOff>
                  </from>
                  <to>
                    <xdr:col>8</xdr:col>
                    <xdr:colOff>365760</xdr:colOff>
                    <xdr:row>37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36" name="Check Box 74">
              <controlPr defaultSize="0" autoFill="0" autoLine="0" autoPict="0">
                <anchor moveWithCells="1">
                  <from>
                    <xdr:col>8</xdr:col>
                    <xdr:colOff>60960</xdr:colOff>
                    <xdr:row>38</xdr:row>
                    <xdr:rowOff>0</xdr:rowOff>
                  </from>
                  <to>
                    <xdr:col>8</xdr:col>
                    <xdr:colOff>365760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37" name="Check Box 75">
              <controlPr defaultSize="0" autoFill="0" autoLine="0" autoPict="0">
                <anchor moveWithCells="1">
                  <from>
                    <xdr:col>8</xdr:col>
                    <xdr:colOff>60960</xdr:colOff>
                    <xdr:row>39</xdr:row>
                    <xdr:rowOff>0</xdr:rowOff>
                  </from>
                  <to>
                    <xdr:col>8</xdr:col>
                    <xdr:colOff>365760</xdr:colOff>
                    <xdr:row>39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38" name="Check Box 76">
              <controlPr defaultSize="0" autoFill="0" autoLine="0" autoPict="0">
                <anchor moveWithCells="1">
                  <from>
                    <xdr:col>8</xdr:col>
                    <xdr:colOff>60960</xdr:colOff>
                    <xdr:row>36</xdr:row>
                    <xdr:rowOff>0</xdr:rowOff>
                  </from>
                  <to>
                    <xdr:col>8</xdr:col>
                    <xdr:colOff>365760</xdr:colOff>
                    <xdr:row>36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39" name="Check Box 77">
              <controlPr defaultSize="0" autoFill="0" autoLine="0" autoPict="0">
                <anchor moveWithCells="1">
                  <from>
                    <xdr:col>8</xdr:col>
                    <xdr:colOff>60960</xdr:colOff>
                    <xdr:row>37</xdr:row>
                    <xdr:rowOff>0</xdr:rowOff>
                  </from>
                  <to>
                    <xdr:col>8</xdr:col>
                    <xdr:colOff>365760</xdr:colOff>
                    <xdr:row>37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40" name="Check Box 78">
              <controlPr defaultSize="0" autoFill="0" autoLine="0" autoPict="0">
                <anchor moveWithCells="1">
                  <from>
                    <xdr:col>8</xdr:col>
                    <xdr:colOff>60960</xdr:colOff>
                    <xdr:row>38</xdr:row>
                    <xdr:rowOff>0</xdr:rowOff>
                  </from>
                  <to>
                    <xdr:col>8</xdr:col>
                    <xdr:colOff>365760</xdr:colOff>
                    <xdr:row>38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41" name="Check Box 79">
              <controlPr defaultSize="0" autoFill="0" autoLine="0" autoPict="0">
                <anchor moveWithCells="1">
                  <from>
                    <xdr:col>8</xdr:col>
                    <xdr:colOff>60960</xdr:colOff>
                    <xdr:row>39</xdr:row>
                    <xdr:rowOff>0</xdr:rowOff>
                  </from>
                  <to>
                    <xdr:col>8</xdr:col>
                    <xdr:colOff>365760</xdr:colOff>
                    <xdr:row>39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42" name="Check Box 80">
              <controlPr defaultSize="0" autoFill="0" autoLine="0" autoPict="0">
                <anchor moveWithCells="1">
                  <from>
                    <xdr:col>2</xdr:col>
                    <xdr:colOff>83820</xdr:colOff>
                    <xdr:row>7</xdr:row>
                    <xdr:rowOff>7620</xdr:rowOff>
                  </from>
                  <to>
                    <xdr:col>2</xdr:col>
                    <xdr:colOff>403860</xdr:colOff>
                    <xdr:row>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43" name="Check Box 81">
              <controlPr defaultSize="0" autoFill="0" autoLine="0" autoPict="0">
                <anchor moveWithCells="1">
                  <from>
                    <xdr:col>2</xdr:col>
                    <xdr:colOff>83820</xdr:colOff>
                    <xdr:row>10</xdr:row>
                    <xdr:rowOff>0</xdr:rowOff>
                  </from>
                  <to>
                    <xdr:col>2</xdr:col>
                    <xdr:colOff>403860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44" name="Check Box 82">
              <controlPr defaultSize="0" autoFill="0" autoLine="0" autoPict="0">
                <anchor moveWithCells="1">
                  <from>
                    <xdr:col>2</xdr:col>
                    <xdr:colOff>60960</xdr:colOff>
                    <xdr:row>20</xdr:row>
                    <xdr:rowOff>0</xdr:rowOff>
                  </from>
                  <to>
                    <xdr:col>2</xdr:col>
                    <xdr:colOff>365760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45" name="Check Box 83">
              <controlPr defaultSize="0" autoFill="0" autoLine="0" autoPict="0">
                <anchor moveWithCells="1">
                  <from>
                    <xdr:col>2</xdr:col>
                    <xdr:colOff>60960</xdr:colOff>
                    <xdr:row>21</xdr:row>
                    <xdr:rowOff>7620</xdr:rowOff>
                  </from>
                  <to>
                    <xdr:col>2</xdr:col>
                    <xdr:colOff>365760</xdr:colOff>
                    <xdr:row>22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46" name="Check Box 84">
              <controlPr defaultSize="0" autoFill="0" autoLine="0" autoPict="0">
                <anchor moveWithCells="1">
                  <from>
                    <xdr:col>5</xdr:col>
                    <xdr:colOff>60960</xdr:colOff>
                    <xdr:row>20</xdr:row>
                    <xdr:rowOff>0</xdr:rowOff>
                  </from>
                  <to>
                    <xdr:col>5</xdr:col>
                    <xdr:colOff>365760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47" name="Check Box 85">
              <controlPr defaultSize="0" autoFill="0" autoLine="0" autoPict="0">
                <anchor moveWithCells="1">
                  <from>
                    <xdr:col>5</xdr:col>
                    <xdr:colOff>60960</xdr:colOff>
                    <xdr:row>21</xdr:row>
                    <xdr:rowOff>0</xdr:rowOff>
                  </from>
                  <to>
                    <xdr:col>5</xdr:col>
                    <xdr:colOff>365760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48" name="Check Box 86">
              <controlPr defaultSize="0" autoFill="0" autoLine="0" autoPict="0">
                <anchor moveWithCells="1">
                  <from>
                    <xdr:col>7</xdr:col>
                    <xdr:colOff>60960</xdr:colOff>
                    <xdr:row>20</xdr:row>
                    <xdr:rowOff>0</xdr:rowOff>
                  </from>
                  <to>
                    <xdr:col>7</xdr:col>
                    <xdr:colOff>365760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49" name="Check Box 87">
              <controlPr defaultSize="0" autoFill="0" autoLine="0" autoPict="0">
                <anchor moveWithCells="1">
                  <from>
                    <xdr:col>9</xdr:col>
                    <xdr:colOff>60960</xdr:colOff>
                    <xdr:row>20</xdr:row>
                    <xdr:rowOff>0</xdr:rowOff>
                  </from>
                  <to>
                    <xdr:col>9</xdr:col>
                    <xdr:colOff>365760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50" name="Check Box 88">
              <controlPr defaultSize="0" autoFill="0" autoLine="0" autoPict="0">
                <anchor moveWithCells="1">
                  <from>
                    <xdr:col>5</xdr:col>
                    <xdr:colOff>60960</xdr:colOff>
                    <xdr:row>23</xdr:row>
                    <xdr:rowOff>0</xdr:rowOff>
                  </from>
                  <to>
                    <xdr:col>5</xdr:col>
                    <xdr:colOff>365760</xdr:colOff>
                    <xdr:row>24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0000"/>
  </sheetPr>
  <dimension ref="A1:L30"/>
  <sheetViews>
    <sheetView showGridLines="0" view="pageBreakPreview" topLeftCell="A15" zoomScaleNormal="100" zoomScaleSheetLayoutView="100" workbookViewId="0">
      <selection activeCell="K24" sqref="K24"/>
    </sheetView>
  </sheetViews>
  <sheetFormatPr defaultColWidth="9" defaultRowHeight="24.6"/>
  <cols>
    <col min="1" max="1" width="4.19921875" style="12" customWidth="1"/>
    <col min="2" max="2" width="8.5" style="12" customWidth="1"/>
    <col min="3" max="8" width="9" style="12"/>
    <col min="9" max="9" width="12.69921875" style="12" customWidth="1"/>
    <col min="10" max="10" width="4.19921875" style="12" customWidth="1"/>
    <col min="11" max="16384" width="9" style="12"/>
  </cols>
  <sheetData>
    <row r="1" spans="1:10" s="42" customFormat="1" ht="31.2" thickTop="1" thickBot="1">
      <c r="A1" s="1583" t="s">
        <v>282</v>
      </c>
      <c r="B1" s="1584"/>
      <c r="C1" s="1584"/>
      <c r="D1" s="1584"/>
      <c r="E1" s="1584"/>
      <c r="F1" s="1584"/>
      <c r="G1" s="1584"/>
      <c r="H1" s="1584"/>
      <c r="I1" s="1584"/>
      <c r="J1" s="1585"/>
    </row>
    <row r="2" spans="1:10" s="43" customFormat="1" ht="25.2" thickTop="1"/>
    <row r="3" spans="1:10" s="42" customFormat="1" ht="30">
      <c r="A3" s="66" t="s">
        <v>329</v>
      </c>
      <c r="C3" s="67" t="s">
        <v>284</v>
      </c>
    </row>
    <row r="4" spans="1:10" s="43" customFormat="1" ht="15" customHeight="1"/>
    <row r="5" spans="1:10" s="43" customFormat="1">
      <c r="A5" s="68" t="s">
        <v>37</v>
      </c>
    </row>
    <row r="6" spans="1:10" s="43" customFormat="1" ht="15.75" customHeight="1">
      <c r="B6" s="68"/>
    </row>
    <row r="7" spans="1:10" s="43" customFormat="1">
      <c r="A7" s="69"/>
      <c r="B7" s="70"/>
      <c r="C7" s="71"/>
      <c r="D7" s="71"/>
      <c r="E7" s="71"/>
      <c r="F7" s="71"/>
      <c r="G7" s="71"/>
      <c r="H7" s="71"/>
      <c r="I7" s="71"/>
      <c r="J7" s="72"/>
    </row>
    <row r="8" spans="1:10" s="43" customFormat="1">
      <c r="A8" s="73"/>
      <c r="B8" s="74"/>
      <c r="C8" s="37"/>
      <c r="D8" s="37"/>
      <c r="E8" s="37"/>
      <c r="F8" s="37"/>
      <c r="G8" s="37"/>
      <c r="H8" s="37"/>
      <c r="I8" s="37"/>
      <c r="J8" s="75"/>
    </row>
    <row r="9" spans="1:10" s="43" customFormat="1">
      <c r="A9" s="73"/>
      <c r="B9" s="74"/>
      <c r="C9" s="37"/>
      <c r="D9" s="37"/>
      <c r="E9" s="37"/>
      <c r="F9" s="37"/>
      <c r="G9" s="37"/>
      <c r="H9" s="37"/>
      <c r="I9" s="37"/>
      <c r="J9" s="75"/>
    </row>
    <row r="10" spans="1:10" s="43" customFormat="1">
      <c r="A10" s="73"/>
      <c r="B10" s="74"/>
      <c r="C10" s="37"/>
      <c r="D10" s="37"/>
      <c r="E10" s="37"/>
      <c r="F10" s="37"/>
      <c r="G10" s="37"/>
      <c r="H10" s="37"/>
      <c r="I10" s="37"/>
      <c r="J10" s="75"/>
    </row>
    <row r="11" spans="1:10" s="43" customFormat="1" ht="23.25" customHeight="1">
      <c r="A11" s="73"/>
      <c r="B11" s="76"/>
      <c r="C11" s="77"/>
      <c r="D11" s="77"/>
      <c r="E11" s="77"/>
      <c r="F11" s="77"/>
      <c r="G11" s="77"/>
      <c r="H11" s="77"/>
      <c r="I11" s="37"/>
      <c r="J11" s="75"/>
    </row>
    <row r="12" spans="1:10" s="43" customFormat="1" ht="23.25" customHeight="1">
      <c r="A12" s="73"/>
      <c r="B12" s="77"/>
      <c r="C12" s="77"/>
      <c r="D12" s="77"/>
      <c r="E12" s="77"/>
      <c r="F12" s="77"/>
      <c r="G12" s="77"/>
      <c r="H12" s="77"/>
      <c r="I12" s="37"/>
      <c r="J12" s="75"/>
    </row>
    <row r="13" spans="1:10" s="43" customFormat="1" ht="23.25" customHeight="1">
      <c r="A13" s="73"/>
      <c r="B13" s="77"/>
      <c r="C13" s="77"/>
      <c r="D13" s="77"/>
      <c r="E13" s="77"/>
      <c r="F13" s="77"/>
      <c r="G13" s="77"/>
      <c r="H13" s="77"/>
      <c r="I13" s="37"/>
      <c r="J13" s="75"/>
    </row>
    <row r="14" spans="1:10" s="43" customFormat="1">
      <c r="A14" s="73"/>
      <c r="B14" s="74"/>
      <c r="C14" s="37"/>
      <c r="D14" s="37"/>
      <c r="E14" s="37"/>
      <c r="F14" s="37"/>
      <c r="G14" s="37"/>
      <c r="H14" s="37"/>
      <c r="I14" s="37"/>
      <c r="J14" s="75"/>
    </row>
    <row r="15" spans="1:10" s="43" customFormat="1">
      <c r="A15" s="73"/>
      <c r="B15" s="74"/>
      <c r="C15" s="1586"/>
      <c r="D15" s="1587"/>
      <c r="E15" s="1587"/>
      <c r="F15" s="1587"/>
      <c r="G15" s="1587"/>
      <c r="H15" s="1587"/>
      <c r="I15" s="1587"/>
      <c r="J15" s="75"/>
    </row>
    <row r="16" spans="1:10" s="43" customFormat="1">
      <c r="A16" s="73"/>
      <c r="B16" s="74"/>
      <c r="C16" s="1587"/>
      <c r="D16" s="1587"/>
      <c r="E16" s="1587"/>
      <c r="F16" s="1587"/>
      <c r="G16" s="1587"/>
      <c r="H16" s="1587"/>
      <c r="I16" s="1587"/>
      <c r="J16" s="75"/>
    </row>
    <row r="17" spans="1:12" s="43" customFormat="1">
      <c r="A17" s="73"/>
      <c r="B17" s="37"/>
      <c r="C17" s="1587"/>
      <c r="D17" s="1587"/>
      <c r="E17" s="1587"/>
      <c r="F17" s="1587"/>
      <c r="G17" s="1587"/>
      <c r="H17" s="1587"/>
      <c r="I17" s="1587"/>
      <c r="J17" s="75"/>
    </row>
    <row r="18" spans="1:12" s="43" customFormat="1">
      <c r="A18" s="73"/>
      <c r="B18" s="37"/>
      <c r="C18" s="37"/>
      <c r="D18" s="37"/>
      <c r="E18" s="37"/>
      <c r="F18" s="37"/>
      <c r="G18" s="37"/>
      <c r="H18" s="37"/>
      <c r="I18" s="37"/>
      <c r="J18" s="75"/>
    </row>
    <row r="19" spans="1:12" s="43" customFormat="1">
      <c r="A19" s="73"/>
      <c r="B19" s="37"/>
      <c r="C19" s="37"/>
      <c r="D19" s="37"/>
      <c r="E19" s="37"/>
      <c r="F19" s="37"/>
      <c r="G19" s="37"/>
      <c r="H19" s="37"/>
      <c r="I19" s="37"/>
      <c r="J19" s="75"/>
    </row>
    <row r="20" spans="1:12" s="43" customFormat="1">
      <c r="A20" s="73"/>
      <c r="B20" s="37"/>
      <c r="C20" s="37"/>
      <c r="D20" s="37"/>
      <c r="E20" s="37"/>
      <c r="F20" s="37"/>
      <c r="G20" s="37"/>
      <c r="H20" s="37"/>
      <c r="I20" s="37"/>
      <c r="J20" s="75"/>
    </row>
    <row r="21" spans="1:12" s="43" customFormat="1">
      <c r="A21" s="73"/>
      <c r="B21" s="37"/>
      <c r="C21" s="37"/>
      <c r="D21" s="37"/>
      <c r="E21" s="37"/>
      <c r="F21" s="37"/>
      <c r="G21" s="37"/>
      <c r="H21" s="37"/>
      <c r="I21" s="37"/>
      <c r="J21" s="75"/>
    </row>
    <row r="22" spans="1:12" s="43" customFormat="1" ht="27">
      <c r="A22" s="73"/>
      <c r="B22" s="1588"/>
      <c r="C22" s="1588"/>
      <c r="D22" s="1588"/>
      <c r="E22" s="1588"/>
      <c r="F22" s="1588"/>
      <c r="G22" s="1588"/>
      <c r="H22" s="1588"/>
      <c r="I22" s="37"/>
      <c r="J22" s="75"/>
    </row>
    <row r="23" spans="1:12" s="43" customFormat="1" ht="27">
      <c r="A23" s="73"/>
      <c r="B23" s="400"/>
      <c r="C23" s="400"/>
      <c r="D23" s="400"/>
      <c r="E23" s="400"/>
      <c r="F23" s="400"/>
      <c r="G23" s="400"/>
      <c r="H23" s="400"/>
      <c r="I23" s="37"/>
      <c r="J23" s="75"/>
    </row>
    <row r="24" spans="1:12" s="43" customFormat="1" ht="27">
      <c r="A24" s="73"/>
      <c r="B24" s="400"/>
      <c r="C24" s="400"/>
      <c r="D24" s="400"/>
      <c r="E24" s="400"/>
      <c r="F24" s="400"/>
      <c r="G24" s="400"/>
      <c r="H24" s="400"/>
      <c r="I24" s="37"/>
      <c r="J24" s="75"/>
    </row>
    <row r="25" spans="1:12" s="43" customFormat="1" ht="27">
      <c r="A25" s="73"/>
      <c r="B25" s="400"/>
      <c r="C25" s="400"/>
      <c r="D25" s="400"/>
      <c r="E25" s="400"/>
      <c r="F25" s="400"/>
      <c r="G25" s="400"/>
      <c r="H25" s="400"/>
      <c r="I25" s="37"/>
      <c r="J25" s="75"/>
    </row>
    <row r="26" spans="1:12" s="43" customFormat="1" ht="27">
      <c r="A26" s="73"/>
      <c r="B26" s="400"/>
      <c r="C26" s="400"/>
      <c r="D26" s="400"/>
      <c r="E26" s="400"/>
      <c r="F26" s="400"/>
      <c r="G26" s="400"/>
      <c r="H26" s="400"/>
      <c r="I26" s="37"/>
      <c r="J26" s="75"/>
    </row>
    <row r="27" spans="1:12" s="43" customFormat="1" ht="21" customHeight="1">
      <c r="A27" s="78"/>
      <c r="B27" s="79"/>
      <c r="C27" s="79"/>
      <c r="D27" s="79"/>
      <c r="E27" s="80"/>
      <c r="F27" s="80"/>
      <c r="G27" s="80"/>
      <c r="H27" s="80"/>
      <c r="I27" s="80"/>
      <c r="J27" s="81"/>
      <c r="K27" s="82"/>
      <c r="L27" s="82"/>
    </row>
    <row r="28" spans="1:12" s="43" customFormat="1" ht="24" customHeight="1">
      <c r="D28" s="39" t="s">
        <v>94</v>
      </c>
    </row>
    <row r="29" spans="1:12" s="43" customFormat="1" ht="21" customHeight="1"/>
    <row r="30" spans="1:12" ht="21" customHeight="1"/>
  </sheetData>
  <mergeCells count="3">
    <mergeCell ref="A1:J1"/>
    <mergeCell ref="C15:I17"/>
    <mergeCell ref="B22:H22"/>
  </mergeCells>
  <phoneticPr fontId="5" type="noConversion"/>
  <pageMargins left="0.78740157480314965" right="0.39370078740157483" top="0.78740157480314965" bottom="0.59055118110236227" header="0.31496062992125984" footer="0.31496062992125984"/>
  <pageSetup paperSize="9" firstPageNumber="5" orientation="portrait" r:id="rId1"/>
  <headerFooter>
    <oddFooter>&amp;C&amp;"CordiaUPC,Regular"&amp;15 &amp;"TH SarabunPSK,Bold"&amp;16 3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174"/>
  <sheetViews>
    <sheetView showGridLines="0" view="pageBreakPreview" zoomScaleNormal="100" zoomScaleSheetLayoutView="100" workbookViewId="0">
      <selection activeCell="J25" sqref="J25"/>
    </sheetView>
  </sheetViews>
  <sheetFormatPr defaultColWidth="9" defaultRowHeight="24.75" customHeight="1"/>
  <cols>
    <col min="1" max="1" width="4.3984375" style="7" customWidth="1"/>
    <col min="2" max="9" width="9" style="7"/>
    <col min="10" max="10" width="5.19921875" style="7" customWidth="1"/>
    <col min="11" max="16384" width="9" style="7"/>
  </cols>
  <sheetData>
    <row r="1" spans="1:9" s="68" customFormat="1" ht="24.75" customHeight="1">
      <c r="A1" s="84" t="s">
        <v>38</v>
      </c>
    </row>
    <row r="2" spans="1:9" s="68" customFormat="1" ht="24.75" customHeight="1" thickBot="1">
      <c r="A2" s="84"/>
    </row>
    <row r="3" spans="1:9" s="43" customFormat="1" ht="24.75" customHeight="1">
      <c r="A3" s="1589" t="s">
        <v>791</v>
      </c>
      <c r="B3" s="1590"/>
      <c r="C3" s="1590"/>
      <c r="D3" s="1590"/>
      <c r="E3" s="1590"/>
      <c r="F3" s="1590"/>
      <c r="G3" s="1590"/>
      <c r="H3" s="1590"/>
      <c r="I3" s="1591"/>
    </row>
    <row r="4" spans="1:9" s="43" customFormat="1" ht="24.75" customHeight="1">
      <c r="A4" s="1592"/>
      <c r="B4" s="1587"/>
      <c r="C4" s="1587"/>
      <c r="D4" s="1587"/>
      <c r="E4" s="1587"/>
      <c r="F4" s="1587"/>
      <c r="G4" s="1587"/>
      <c r="H4" s="1587"/>
      <c r="I4" s="1593"/>
    </row>
    <row r="5" spans="1:9" s="43" customFormat="1" ht="24.75" customHeight="1">
      <c r="A5" s="1592"/>
      <c r="B5" s="1587"/>
      <c r="C5" s="1587"/>
      <c r="D5" s="1587"/>
      <c r="E5" s="1587"/>
      <c r="F5" s="1587"/>
      <c r="G5" s="1587"/>
      <c r="H5" s="1587"/>
      <c r="I5" s="1593"/>
    </row>
    <row r="6" spans="1:9" s="43" customFormat="1" ht="24.75" customHeight="1">
      <c r="A6" s="1592"/>
      <c r="B6" s="1587"/>
      <c r="C6" s="1587"/>
      <c r="D6" s="1587"/>
      <c r="E6" s="1587"/>
      <c r="F6" s="1587"/>
      <c r="G6" s="1587"/>
      <c r="H6" s="1587"/>
      <c r="I6" s="1593"/>
    </row>
    <row r="7" spans="1:9" s="43" customFormat="1" ht="24.75" customHeight="1">
      <c r="A7" s="1592"/>
      <c r="B7" s="1587"/>
      <c r="C7" s="1587"/>
      <c r="D7" s="1587"/>
      <c r="E7" s="1587"/>
      <c r="F7" s="1587"/>
      <c r="G7" s="1587"/>
      <c r="H7" s="1587"/>
      <c r="I7" s="1593"/>
    </row>
    <row r="8" spans="1:9" s="43" customFormat="1" ht="24.75" customHeight="1">
      <c r="A8" s="1592"/>
      <c r="B8" s="1587"/>
      <c r="C8" s="1587"/>
      <c r="D8" s="1587"/>
      <c r="E8" s="1587"/>
      <c r="F8" s="1587"/>
      <c r="G8" s="1587"/>
      <c r="H8" s="1587"/>
      <c r="I8" s="1593"/>
    </row>
    <row r="9" spans="1:9" s="43" customFormat="1" ht="24.75" customHeight="1">
      <c r="A9" s="1592"/>
      <c r="B9" s="1587"/>
      <c r="C9" s="1587"/>
      <c r="D9" s="1587"/>
      <c r="E9" s="1587"/>
      <c r="F9" s="1587"/>
      <c r="G9" s="1587"/>
      <c r="H9" s="1587"/>
      <c r="I9" s="1593"/>
    </row>
    <row r="10" spans="1:9" s="43" customFormat="1" ht="24.75" customHeight="1">
      <c r="A10" s="1592"/>
      <c r="B10" s="1587"/>
      <c r="C10" s="1587"/>
      <c r="D10" s="1587"/>
      <c r="E10" s="1587"/>
      <c r="F10" s="1587"/>
      <c r="G10" s="1587"/>
      <c r="H10" s="1587"/>
      <c r="I10" s="1593"/>
    </row>
    <row r="11" spans="1:9" s="43" customFormat="1" ht="24.75" customHeight="1">
      <c r="A11" s="1592"/>
      <c r="B11" s="1587"/>
      <c r="C11" s="1587"/>
      <c r="D11" s="1587"/>
      <c r="E11" s="1587"/>
      <c r="F11" s="1587"/>
      <c r="G11" s="1587"/>
      <c r="H11" s="1587"/>
      <c r="I11" s="1593"/>
    </row>
    <row r="12" spans="1:9" s="43" customFormat="1" ht="24.75" customHeight="1">
      <c r="A12" s="1592"/>
      <c r="B12" s="1587"/>
      <c r="C12" s="1587"/>
      <c r="D12" s="1587"/>
      <c r="E12" s="1587"/>
      <c r="F12" s="1587"/>
      <c r="G12" s="1587"/>
      <c r="H12" s="1587"/>
      <c r="I12" s="1593"/>
    </row>
    <row r="13" spans="1:9" s="43" customFormat="1" ht="24.75" customHeight="1">
      <c r="A13" s="1592"/>
      <c r="B13" s="1587"/>
      <c r="C13" s="1587"/>
      <c r="D13" s="1587"/>
      <c r="E13" s="1587"/>
      <c r="F13" s="1587"/>
      <c r="G13" s="1587"/>
      <c r="H13" s="1587"/>
      <c r="I13" s="1593"/>
    </row>
    <row r="14" spans="1:9" s="43" customFormat="1" ht="24.75" customHeight="1">
      <c r="A14" s="1592"/>
      <c r="B14" s="1587"/>
      <c r="C14" s="1587"/>
      <c r="D14" s="1587"/>
      <c r="E14" s="1587"/>
      <c r="F14" s="1587"/>
      <c r="G14" s="1587"/>
      <c r="H14" s="1587"/>
      <c r="I14" s="1593"/>
    </row>
    <row r="15" spans="1:9" s="43" customFormat="1" ht="24.75" customHeight="1">
      <c r="A15" s="1592"/>
      <c r="B15" s="1587"/>
      <c r="C15" s="1587"/>
      <c r="D15" s="1587"/>
      <c r="E15" s="1587"/>
      <c r="F15" s="1587"/>
      <c r="G15" s="1587"/>
      <c r="H15" s="1587"/>
      <c r="I15" s="1593"/>
    </row>
    <row r="16" spans="1:9" s="43" customFormat="1" ht="24.75" customHeight="1">
      <c r="A16" s="1592"/>
      <c r="B16" s="1587"/>
      <c r="C16" s="1587"/>
      <c r="D16" s="1587"/>
      <c r="E16" s="1587"/>
      <c r="F16" s="1587"/>
      <c r="G16" s="1587"/>
      <c r="H16" s="1587"/>
      <c r="I16" s="1593"/>
    </row>
    <row r="17" spans="1:11" s="43" customFormat="1" ht="24.75" customHeight="1">
      <c r="A17" s="1592"/>
      <c r="B17" s="1587"/>
      <c r="C17" s="1587"/>
      <c r="D17" s="1587"/>
      <c r="E17" s="1587"/>
      <c r="F17" s="1587"/>
      <c r="G17" s="1587"/>
      <c r="H17" s="1587"/>
      <c r="I17" s="1593"/>
    </row>
    <row r="18" spans="1:11" s="43" customFormat="1" ht="24.75" customHeight="1">
      <c r="A18" s="1592"/>
      <c r="B18" s="1587"/>
      <c r="C18" s="1587"/>
      <c r="D18" s="1587"/>
      <c r="E18" s="1587"/>
      <c r="F18" s="1587"/>
      <c r="G18" s="1587"/>
      <c r="H18" s="1587"/>
      <c r="I18" s="1593"/>
    </row>
    <row r="19" spans="1:11" s="43" customFormat="1" ht="24.75" customHeight="1">
      <c r="A19" s="1592"/>
      <c r="B19" s="1587"/>
      <c r="C19" s="1587"/>
      <c r="D19" s="1587"/>
      <c r="E19" s="1587"/>
      <c r="F19" s="1587"/>
      <c r="G19" s="1587"/>
      <c r="H19" s="1587"/>
      <c r="I19" s="1593"/>
    </row>
    <row r="20" spans="1:11" s="43" customFormat="1" ht="24.75" customHeight="1">
      <c r="A20" s="1592"/>
      <c r="B20" s="1587"/>
      <c r="C20" s="1587"/>
      <c r="D20" s="1587"/>
      <c r="E20" s="1587"/>
      <c r="F20" s="1587"/>
      <c r="G20" s="1587"/>
      <c r="H20" s="1587"/>
      <c r="I20" s="1593"/>
    </row>
    <row r="21" spans="1:11" s="43" customFormat="1" ht="24.75" customHeight="1">
      <c r="A21" s="1592"/>
      <c r="B21" s="1587"/>
      <c r="C21" s="1587"/>
      <c r="D21" s="1587"/>
      <c r="E21" s="1587"/>
      <c r="F21" s="1587"/>
      <c r="G21" s="1587"/>
      <c r="H21" s="1587"/>
      <c r="I21" s="1593"/>
    </row>
    <row r="22" spans="1:11" s="43" customFormat="1" ht="24.75" customHeight="1">
      <c r="A22" s="1592"/>
      <c r="B22" s="1587"/>
      <c r="C22" s="1587"/>
      <c r="D22" s="1587"/>
      <c r="E22" s="1587"/>
      <c r="F22" s="1587"/>
      <c r="G22" s="1587"/>
      <c r="H22" s="1587"/>
      <c r="I22" s="1593"/>
    </row>
    <row r="23" spans="1:11" s="43" customFormat="1" ht="24.75" customHeight="1">
      <c r="A23" s="1592"/>
      <c r="B23" s="1587"/>
      <c r="C23" s="1587"/>
      <c r="D23" s="1587"/>
      <c r="E23" s="1587"/>
      <c r="F23" s="1587"/>
      <c r="G23" s="1587"/>
      <c r="H23" s="1587"/>
      <c r="I23" s="1593"/>
    </row>
    <row r="24" spans="1:11" s="43" customFormat="1" ht="24.75" customHeight="1">
      <c r="A24" s="1592"/>
      <c r="B24" s="1587"/>
      <c r="C24" s="1587"/>
      <c r="D24" s="1587"/>
      <c r="E24" s="1587"/>
      <c r="F24" s="1587"/>
      <c r="G24" s="1587"/>
      <c r="H24" s="1587"/>
      <c r="I24" s="1593"/>
    </row>
    <row r="25" spans="1:11" s="43" customFormat="1" ht="24.75" customHeight="1">
      <c r="A25" s="1592"/>
      <c r="B25" s="1587"/>
      <c r="C25" s="1587"/>
      <c r="D25" s="1587"/>
      <c r="E25" s="1587"/>
      <c r="F25" s="1587"/>
      <c r="G25" s="1587"/>
      <c r="H25" s="1587"/>
      <c r="I25" s="1593"/>
    </row>
    <row r="26" spans="1:11" s="43" customFormat="1" ht="24.75" customHeight="1">
      <c r="A26" s="1592"/>
      <c r="B26" s="1587"/>
      <c r="C26" s="1587"/>
      <c r="D26" s="1587"/>
      <c r="E26" s="1587"/>
      <c r="F26" s="1587"/>
      <c r="G26" s="1587"/>
      <c r="H26" s="1587"/>
      <c r="I26" s="1593"/>
    </row>
    <row r="27" spans="1:11" s="43" customFormat="1" ht="24.75" customHeight="1">
      <c r="A27" s="1592"/>
      <c r="B27" s="1587"/>
      <c r="C27" s="1587"/>
      <c r="D27" s="1587"/>
      <c r="E27" s="1587"/>
      <c r="F27" s="1587"/>
      <c r="G27" s="1587"/>
      <c r="H27" s="1587"/>
      <c r="I27" s="1593"/>
    </row>
    <row r="28" spans="1:11" s="43" customFormat="1" ht="24.75" customHeight="1" thickBot="1">
      <c r="A28" s="1592"/>
      <c r="B28" s="1587"/>
      <c r="C28" s="1587"/>
      <c r="D28" s="1587"/>
      <c r="E28" s="1587"/>
      <c r="F28" s="1587"/>
      <c r="G28" s="1587"/>
      <c r="H28" s="1587"/>
      <c r="I28" s="1593"/>
    </row>
    <row r="29" spans="1:11" s="43" customFormat="1" ht="24.75" customHeight="1">
      <c r="A29" s="1594" t="s">
        <v>968</v>
      </c>
      <c r="B29" s="1594"/>
      <c r="C29" s="1594"/>
      <c r="D29" s="1594"/>
      <c r="E29" s="1594"/>
      <c r="F29" s="1594"/>
      <c r="G29" s="1594"/>
      <c r="H29" s="1594"/>
      <c r="I29" s="1594"/>
      <c r="K29" s="194"/>
    </row>
    <row r="30" spans="1:11" s="43" customFormat="1" ht="24.75" customHeight="1" thickBot="1">
      <c r="B30" s="194"/>
      <c r="C30" s="194"/>
      <c r="D30" s="194"/>
      <c r="E30" s="194"/>
      <c r="F30" s="194"/>
      <c r="G30" s="194"/>
      <c r="H30" s="194"/>
      <c r="I30" s="194"/>
    </row>
    <row r="31" spans="1:11" s="43" customFormat="1" ht="24.75" customHeight="1">
      <c r="A31" s="1589" t="s">
        <v>791</v>
      </c>
      <c r="B31" s="1590"/>
      <c r="C31" s="1590"/>
      <c r="D31" s="1590"/>
      <c r="E31" s="1590"/>
      <c r="F31" s="1590"/>
      <c r="G31" s="1590"/>
      <c r="H31" s="1590"/>
      <c r="I31" s="1591"/>
    </row>
    <row r="32" spans="1:11" s="43" customFormat="1" ht="24.75" customHeight="1">
      <c r="A32" s="1592"/>
      <c r="B32" s="1587"/>
      <c r="C32" s="1587"/>
      <c r="D32" s="1587"/>
      <c r="E32" s="1587"/>
      <c r="F32" s="1587"/>
      <c r="G32" s="1587"/>
      <c r="H32" s="1587"/>
      <c r="I32" s="1593"/>
    </row>
    <row r="33" spans="1:9" s="43" customFormat="1" ht="24.75" customHeight="1">
      <c r="A33" s="1592"/>
      <c r="B33" s="1587"/>
      <c r="C33" s="1587"/>
      <c r="D33" s="1587"/>
      <c r="E33" s="1587"/>
      <c r="F33" s="1587"/>
      <c r="G33" s="1587"/>
      <c r="H33" s="1587"/>
      <c r="I33" s="1593"/>
    </row>
    <row r="34" spans="1:9" s="43" customFormat="1" ht="24.75" customHeight="1">
      <c r="A34" s="1592"/>
      <c r="B34" s="1587"/>
      <c r="C34" s="1587"/>
      <c r="D34" s="1587"/>
      <c r="E34" s="1587"/>
      <c r="F34" s="1587"/>
      <c r="G34" s="1587"/>
      <c r="H34" s="1587"/>
      <c r="I34" s="1593"/>
    </row>
    <row r="35" spans="1:9" s="43" customFormat="1" ht="24.75" customHeight="1">
      <c r="A35" s="1592"/>
      <c r="B35" s="1587"/>
      <c r="C35" s="1587"/>
      <c r="D35" s="1587"/>
      <c r="E35" s="1587"/>
      <c r="F35" s="1587"/>
      <c r="G35" s="1587"/>
      <c r="H35" s="1587"/>
      <c r="I35" s="1593"/>
    </row>
    <row r="36" spans="1:9" s="43" customFormat="1" ht="24.75" customHeight="1">
      <c r="A36" s="1592"/>
      <c r="B36" s="1587"/>
      <c r="C36" s="1587"/>
      <c r="D36" s="1587"/>
      <c r="E36" s="1587"/>
      <c r="F36" s="1587"/>
      <c r="G36" s="1587"/>
      <c r="H36" s="1587"/>
      <c r="I36" s="1593"/>
    </row>
    <row r="37" spans="1:9" s="43" customFormat="1" ht="24.75" customHeight="1">
      <c r="A37" s="1592"/>
      <c r="B37" s="1587"/>
      <c r="C37" s="1587"/>
      <c r="D37" s="1587"/>
      <c r="E37" s="1587"/>
      <c r="F37" s="1587"/>
      <c r="G37" s="1587"/>
      <c r="H37" s="1587"/>
      <c r="I37" s="1593"/>
    </row>
    <row r="38" spans="1:9" s="43" customFormat="1" ht="24.75" customHeight="1">
      <c r="A38" s="1592"/>
      <c r="B38" s="1587"/>
      <c r="C38" s="1587"/>
      <c r="D38" s="1587"/>
      <c r="E38" s="1587"/>
      <c r="F38" s="1587"/>
      <c r="G38" s="1587"/>
      <c r="H38" s="1587"/>
      <c r="I38" s="1593"/>
    </row>
    <row r="39" spans="1:9" s="43" customFormat="1" ht="24.75" customHeight="1">
      <c r="A39" s="1592"/>
      <c r="B39" s="1587"/>
      <c r="C39" s="1587"/>
      <c r="D39" s="1587"/>
      <c r="E39" s="1587"/>
      <c r="F39" s="1587"/>
      <c r="G39" s="1587"/>
      <c r="H39" s="1587"/>
      <c r="I39" s="1593"/>
    </row>
    <row r="40" spans="1:9" s="43" customFormat="1" ht="24.75" customHeight="1">
      <c r="A40" s="1592"/>
      <c r="B40" s="1587"/>
      <c r="C40" s="1587"/>
      <c r="D40" s="1587"/>
      <c r="E40" s="1587"/>
      <c r="F40" s="1587"/>
      <c r="G40" s="1587"/>
      <c r="H40" s="1587"/>
      <c r="I40" s="1593"/>
    </row>
    <row r="41" spans="1:9" s="43" customFormat="1" ht="24.75" customHeight="1">
      <c r="A41" s="1592"/>
      <c r="B41" s="1587"/>
      <c r="C41" s="1587"/>
      <c r="D41" s="1587"/>
      <c r="E41" s="1587"/>
      <c r="F41" s="1587"/>
      <c r="G41" s="1587"/>
      <c r="H41" s="1587"/>
      <c r="I41" s="1593"/>
    </row>
    <row r="42" spans="1:9" s="43" customFormat="1" ht="24.75" customHeight="1">
      <c r="A42" s="1592"/>
      <c r="B42" s="1587"/>
      <c r="C42" s="1587"/>
      <c r="D42" s="1587"/>
      <c r="E42" s="1587"/>
      <c r="F42" s="1587"/>
      <c r="G42" s="1587"/>
      <c r="H42" s="1587"/>
      <c r="I42" s="1593"/>
    </row>
    <row r="43" spans="1:9" s="43" customFormat="1" ht="24.75" customHeight="1">
      <c r="A43" s="1592"/>
      <c r="B43" s="1587"/>
      <c r="C43" s="1587"/>
      <c r="D43" s="1587"/>
      <c r="E43" s="1587"/>
      <c r="F43" s="1587"/>
      <c r="G43" s="1587"/>
      <c r="H43" s="1587"/>
      <c r="I43" s="1593"/>
    </row>
    <row r="44" spans="1:9" s="43" customFormat="1" ht="24.75" customHeight="1">
      <c r="A44" s="1592"/>
      <c r="B44" s="1587"/>
      <c r="C44" s="1587"/>
      <c r="D44" s="1587"/>
      <c r="E44" s="1587"/>
      <c r="F44" s="1587"/>
      <c r="G44" s="1587"/>
      <c r="H44" s="1587"/>
      <c r="I44" s="1593"/>
    </row>
    <row r="45" spans="1:9" s="43" customFormat="1" ht="24.75" customHeight="1">
      <c r="A45" s="1592"/>
      <c r="B45" s="1587"/>
      <c r="C45" s="1587"/>
      <c r="D45" s="1587"/>
      <c r="E45" s="1587"/>
      <c r="F45" s="1587"/>
      <c r="G45" s="1587"/>
      <c r="H45" s="1587"/>
      <c r="I45" s="1593"/>
    </row>
    <row r="46" spans="1:9" s="43" customFormat="1" ht="24.75" customHeight="1">
      <c r="A46" s="1592"/>
      <c r="B46" s="1587"/>
      <c r="C46" s="1587"/>
      <c r="D46" s="1587"/>
      <c r="E46" s="1587"/>
      <c r="F46" s="1587"/>
      <c r="G46" s="1587"/>
      <c r="H46" s="1587"/>
      <c r="I46" s="1593"/>
    </row>
    <row r="47" spans="1:9" s="43" customFormat="1" ht="24.75" customHeight="1">
      <c r="A47" s="1592"/>
      <c r="B47" s="1587"/>
      <c r="C47" s="1587"/>
      <c r="D47" s="1587"/>
      <c r="E47" s="1587"/>
      <c r="F47" s="1587"/>
      <c r="G47" s="1587"/>
      <c r="H47" s="1587"/>
      <c r="I47" s="1593"/>
    </row>
    <row r="48" spans="1:9" s="43" customFormat="1" ht="24.75" customHeight="1">
      <c r="A48" s="1592"/>
      <c r="B48" s="1587"/>
      <c r="C48" s="1587"/>
      <c r="D48" s="1587"/>
      <c r="E48" s="1587"/>
      <c r="F48" s="1587"/>
      <c r="G48" s="1587"/>
      <c r="H48" s="1587"/>
      <c r="I48" s="1593"/>
    </row>
    <row r="49" spans="1:11" s="43" customFormat="1" ht="24.75" customHeight="1">
      <c r="A49" s="1592"/>
      <c r="B49" s="1587"/>
      <c r="C49" s="1587"/>
      <c r="D49" s="1587"/>
      <c r="E49" s="1587"/>
      <c r="F49" s="1587"/>
      <c r="G49" s="1587"/>
      <c r="H49" s="1587"/>
      <c r="I49" s="1593"/>
    </row>
    <row r="50" spans="1:11" s="43" customFormat="1" ht="24.75" customHeight="1">
      <c r="A50" s="1592"/>
      <c r="B50" s="1587"/>
      <c r="C50" s="1587"/>
      <c r="D50" s="1587"/>
      <c r="E50" s="1587"/>
      <c r="F50" s="1587"/>
      <c r="G50" s="1587"/>
      <c r="H50" s="1587"/>
      <c r="I50" s="1593"/>
    </row>
    <row r="51" spans="1:11" s="43" customFormat="1" ht="24.75" customHeight="1">
      <c r="A51" s="1592"/>
      <c r="B51" s="1587"/>
      <c r="C51" s="1587"/>
      <c r="D51" s="1587"/>
      <c r="E51" s="1587"/>
      <c r="F51" s="1587"/>
      <c r="G51" s="1587"/>
      <c r="H51" s="1587"/>
      <c r="I51" s="1593"/>
    </row>
    <row r="52" spans="1:11" s="43" customFormat="1" ht="24.75" customHeight="1">
      <c r="A52" s="1592"/>
      <c r="B52" s="1587"/>
      <c r="C52" s="1587"/>
      <c r="D52" s="1587"/>
      <c r="E52" s="1587"/>
      <c r="F52" s="1587"/>
      <c r="G52" s="1587"/>
      <c r="H52" s="1587"/>
      <c r="I52" s="1593"/>
    </row>
    <row r="53" spans="1:11" s="43" customFormat="1" ht="24.75" customHeight="1">
      <c r="A53" s="1592"/>
      <c r="B53" s="1587"/>
      <c r="C53" s="1587"/>
      <c r="D53" s="1587"/>
      <c r="E53" s="1587"/>
      <c r="F53" s="1587"/>
      <c r="G53" s="1587"/>
      <c r="H53" s="1587"/>
      <c r="I53" s="1593"/>
    </row>
    <row r="54" spans="1:11" s="43" customFormat="1" ht="24.75" customHeight="1">
      <c r="A54" s="1592"/>
      <c r="B54" s="1587"/>
      <c r="C54" s="1587"/>
      <c r="D54" s="1587"/>
      <c r="E54" s="1587"/>
      <c r="F54" s="1587"/>
      <c r="G54" s="1587"/>
      <c r="H54" s="1587"/>
      <c r="I54" s="1593"/>
    </row>
    <row r="55" spans="1:11" s="43" customFormat="1" ht="24.75" customHeight="1">
      <c r="A55" s="1592"/>
      <c r="B55" s="1587"/>
      <c r="C55" s="1587"/>
      <c r="D55" s="1587"/>
      <c r="E55" s="1587"/>
      <c r="F55" s="1587"/>
      <c r="G55" s="1587"/>
      <c r="H55" s="1587"/>
      <c r="I55" s="1593"/>
    </row>
    <row r="56" spans="1:11" s="43" customFormat="1" ht="24.75" customHeight="1">
      <c r="A56" s="1592"/>
      <c r="B56" s="1587"/>
      <c r="C56" s="1587"/>
      <c r="D56" s="1587"/>
      <c r="E56" s="1587"/>
      <c r="F56" s="1587"/>
      <c r="G56" s="1587"/>
      <c r="H56" s="1587"/>
      <c r="I56" s="1593"/>
    </row>
    <row r="57" spans="1:11" s="43" customFormat="1" ht="24.75" customHeight="1" thickBot="1">
      <c r="A57" s="1592"/>
      <c r="B57" s="1587"/>
      <c r="C57" s="1587"/>
      <c r="D57" s="1587"/>
      <c r="E57" s="1587"/>
      <c r="F57" s="1587"/>
      <c r="G57" s="1587"/>
      <c r="H57" s="1587"/>
      <c r="I57" s="1593"/>
    </row>
    <row r="58" spans="1:11" s="43" customFormat="1" ht="24.75" customHeight="1">
      <c r="A58" s="1594" t="s">
        <v>968</v>
      </c>
      <c r="B58" s="1594"/>
      <c r="C58" s="1594"/>
      <c r="D58" s="1594"/>
      <c r="E58" s="1594"/>
      <c r="F58" s="1594"/>
      <c r="G58" s="1594"/>
      <c r="H58" s="1594"/>
      <c r="I58" s="1594"/>
      <c r="K58" s="194"/>
    </row>
    <row r="59" spans="1:11" s="43" customFormat="1" ht="24.75" customHeight="1" thickBot="1">
      <c r="B59" s="194"/>
      <c r="C59" s="194"/>
      <c r="D59" s="194"/>
      <c r="E59" s="194"/>
      <c r="F59" s="194"/>
      <c r="G59" s="194"/>
      <c r="H59" s="194"/>
      <c r="I59" s="194"/>
    </row>
    <row r="60" spans="1:11" s="85" customFormat="1" ht="24.6">
      <c r="A60" s="1589" t="s">
        <v>791</v>
      </c>
      <c r="B60" s="1590"/>
      <c r="C60" s="1590"/>
      <c r="D60" s="1590"/>
      <c r="E60" s="1590"/>
      <c r="F60" s="1590"/>
      <c r="G60" s="1590"/>
      <c r="H60" s="1590"/>
      <c r="I60" s="1591"/>
      <c r="J60" s="43"/>
    </row>
    <row r="61" spans="1:11" s="85" customFormat="1" ht="24.6">
      <c r="A61" s="1592"/>
      <c r="B61" s="1587"/>
      <c r="C61" s="1587"/>
      <c r="D61" s="1587"/>
      <c r="E61" s="1587"/>
      <c r="F61" s="1587"/>
      <c r="G61" s="1587"/>
      <c r="H61" s="1587"/>
      <c r="I61" s="1593"/>
      <c r="J61" s="43"/>
    </row>
    <row r="62" spans="1:11" s="85" customFormat="1" ht="24.6">
      <c r="A62" s="1592"/>
      <c r="B62" s="1587"/>
      <c r="C62" s="1587"/>
      <c r="D62" s="1587"/>
      <c r="E62" s="1587"/>
      <c r="F62" s="1587"/>
      <c r="G62" s="1587"/>
      <c r="H62" s="1587"/>
      <c r="I62" s="1593"/>
      <c r="J62" s="43"/>
    </row>
    <row r="63" spans="1:11" s="36" customFormat="1" ht="24.75" customHeight="1">
      <c r="A63" s="1592"/>
      <c r="B63" s="1587"/>
      <c r="C63" s="1587"/>
      <c r="D63" s="1587"/>
      <c r="E63" s="1587"/>
      <c r="F63" s="1587"/>
      <c r="G63" s="1587"/>
      <c r="H63" s="1587"/>
      <c r="I63" s="1593"/>
      <c r="J63" s="43"/>
    </row>
    <row r="64" spans="1:11" ht="24.75" customHeight="1">
      <c r="A64" s="1592"/>
      <c r="B64" s="1587"/>
      <c r="C64" s="1587"/>
      <c r="D64" s="1587"/>
      <c r="E64" s="1587"/>
      <c r="F64" s="1587"/>
      <c r="G64" s="1587"/>
      <c r="H64" s="1587"/>
      <c r="I64" s="1593"/>
      <c r="J64" s="43"/>
    </row>
    <row r="65" spans="1:10" ht="24.75" customHeight="1">
      <c r="A65" s="1592"/>
      <c r="B65" s="1587"/>
      <c r="C65" s="1587"/>
      <c r="D65" s="1587"/>
      <c r="E65" s="1587"/>
      <c r="F65" s="1587"/>
      <c r="G65" s="1587"/>
      <c r="H65" s="1587"/>
      <c r="I65" s="1593"/>
      <c r="J65" s="43"/>
    </row>
    <row r="66" spans="1:10" ht="24.75" customHeight="1">
      <c r="A66" s="1592"/>
      <c r="B66" s="1587"/>
      <c r="C66" s="1587"/>
      <c r="D66" s="1587"/>
      <c r="E66" s="1587"/>
      <c r="F66" s="1587"/>
      <c r="G66" s="1587"/>
      <c r="H66" s="1587"/>
      <c r="I66" s="1593"/>
      <c r="J66" s="43"/>
    </row>
    <row r="67" spans="1:10" ht="24.75" customHeight="1">
      <c r="A67" s="1592"/>
      <c r="B67" s="1587"/>
      <c r="C67" s="1587"/>
      <c r="D67" s="1587"/>
      <c r="E67" s="1587"/>
      <c r="F67" s="1587"/>
      <c r="G67" s="1587"/>
      <c r="H67" s="1587"/>
      <c r="I67" s="1593"/>
      <c r="J67" s="43"/>
    </row>
    <row r="68" spans="1:10" ht="24.75" customHeight="1">
      <c r="A68" s="1592"/>
      <c r="B68" s="1587"/>
      <c r="C68" s="1587"/>
      <c r="D68" s="1587"/>
      <c r="E68" s="1587"/>
      <c r="F68" s="1587"/>
      <c r="G68" s="1587"/>
      <c r="H68" s="1587"/>
      <c r="I68" s="1593"/>
      <c r="J68" s="43"/>
    </row>
    <row r="69" spans="1:10" ht="24.75" customHeight="1">
      <c r="A69" s="1592"/>
      <c r="B69" s="1587"/>
      <c r="C69" s="1587"/>
      <c r="D69" s="1587"/>
      <c r="E69" s="1587"/>
      <c r="F69" s="1587"/>
      <c r="G69" s="1587"/>
      <c r="H69" s="1587"/>
      <c r="I69" s="1593"/>
      <c r="J69" s="43"/>
    </row>
    <row r="70" spans="1:10" ht="24.75" customHeight="1">
      <c r="A70" s="1592"/>
      <c r="B70" s="1587"/>
      <c r="C70" s="1587"/>
      <c r="D70" s="1587"/>
      <c r="E70" s="1587"/>
      <c r="F70" s="1587"/>
      <c r="G70" s="1587"/>
      <c r="H70" s="1587"/>
      <c r="I70" s="1593"/>
      <c r="J70" s="43"/>
    </row>
    <row r="71" spans="1:10" ht="24.75" customHeight="1">
      <c r="A71" s="1592"/>
      <c r="B71" s="1587"/>
      <c r="C71" s="1587"/>
      <c r="D71" s="1587"/>
      <c r="E71" s="1587"/>
      <c r="F71" s="1587"/>
      <c r="G71" s="1587"/>
      <c r="H71" s="1587"/>
      <c r="I71" s="1593"/>
      <c r="J71" s="43"/>
    </row>
    <row r="72" spans="1:10" ht="24.75" customHeight="1">
      <c r="A72" s="1592"/>
      <c r="B72" s="1587"/>
      <c r="C72" s="1587"/>
      <c r="D72" s="1587"/>
      <c r="E72" s="1587"/>
      <c r="F72" s="1587"/>
      <c r="G72" s="1587"/>
      <c r="H72" s="1587"/>
      <c r="I72" s="1593"/>
      <c r="J72" s="43"/>
    </row>
    <row r="73" spans="1:10" ht="24.75" customHeight="1">
      <c r="A73" s="1592"/>
      <c r="B73" s="1587"/>
      <c r="C73" s="1587"/>
      <c r="D73" s="1587"/>
      <c r="E73" s="1587"/>
      <c r="F73" s="1587"/>
      <c r="G73" s="1587"/>
      <c r="H73" s="1587"/>
      <c r="I73" s="1593"/>
      <c r="J73" s="43"/>
    </row>
    <row r="74" spans="1:10" ht="24.75" customHeight="1">
      <c r="A74" s="1592"/>
      <c r="B74" s="1587"/>
      <c r="C74" s="1587"/>
      <c r="D74" s="1587"/>
      <c r="E74" s="1587"/>
      <c r="F74" s="1587"/>
      <c r="G74" s="1587"/>
      <c r="H74" s="1587"/>
      <c r="I74" s="1593"/>
      <c r="J74" s="43"/>
    </row>
    <row r="75" spans="1:10" ht="24.75" customHeight="1">
      <c r="A75" s="1592"/>
      <c r="B75" s="1587"/>
      <c r="C75" s="1587"/>
      <c r="D75" s="1587"/>
      <c r="E75" s="1587"/>
      <c r="F75" s="1587"/>
      <c r="G75" s="1587"/>
      <c r="H75" s="1587"/>
      <c r="I75" s="1593"/>
      <c r="J75" s="43"/>
    </row>
    <row r="76" spans="1:10" ht="24.75" customHeight="1">
      <c r="A76" s="1592"/>
      <c r="B76" s="1587"/>
      <c r="C76" s="1587"/>
      <c r="D76" s="1587"/>
      <c r="E76" s="1587"/>
      <c r="F76" s="1587"/>
      <c r="G76" s="1587"/>
      <c r="H76" s="1587"/>
      <c r="I76" s="1593"/>
      <c r="J76" s="43"/>
    </row>
    <row r="77" spans="1:10" ht="24.75" customHeight="1">
      <c r="A77" s="1592"/>
      <c r="B77" s="1587"/>
      <c r="C77" s="1587"/>
      <c r="D77" s="1587"/>
      <c r="E77" s="1587"/>
      <c r="F77" s="1587"/>
      <c r="G77" s="1587"/>
      <c r="H77" s="1587"/>
      <c r="I77" s="1593"/>
      <c r="J77" s="43"/>
    </row>
    <row r="78" spans="1:10" ht="24.75" customHeight="1">
      <c r="A78" s="1592"/>
      <c r="B78" s="1587"/>
      <c r="C78" s="1587"/>
      <c r="D78" s="1587"/>
      <c r="E78" s="1587"/>
      <c r="F78" s="1587"/>
      <c r="G78" s="1587"/>
      <c r="H78" s="1587"/>
      <c r="I78" s="1593"/>
      <c r="J78" s="43"/>
    </row>
    <row r="79" spans="1:10" ht="24.75" customHeight="1">
      <c r="A79" s="1592"/>
      <c r="B79" s="1587"/>
      <c r="C79" s="1587"/>
      <c r="D79" s="1587"/>
      <c r="E79" s="1587"/>
      <c r="F79" s="1587"/>
      <c r="G79" s="1587"/>
      <c r="H79" s="1587"/>
      <c r="I79" s="1593"/>
      <c r="J79" s="43"/>
    </row>
    <row r="80" spans="1:10" ht="24.75" customHeight="1">
      <c r="A80" s="1592"/>
      <c r="B80" s="1587"/>
      <c r="C80" s="1587"/>
      <c r="D80" s="1587"/>
      <c r="E80" s="1587"/>
      <c r="F80" s="1587"/>
      <c r="G80" s="1587"/>
      <c r="H80" s="1587"/>
      <c r="I80" s="1593"/>
      <c r="J80" s="43"/>
    </row>
    <row r="81" spans="1:11" ht="24.75" customHeight="1">
      <c r="A81" s="1592"/>
      <c r="B81" s="1587"/>
      <c r="C81" s="1587"/>
      <c r="D81" s="1587"/>
      <c r="E81" s="1587"/>
      <c r="F81" s="1587"/>
      <c r="G81" s="1587"/>
      <c r="H81" s="1587"/>
      <c r="I81" s="1593"/>
      <c r="J81" s="43"/>
    </row>
    <row r="82" spans="1:11" ht="24.75" customHeight="1">
      <c r="A82" s="1592"/>
      <c r="B82" s="1587"/>
      <c r="C82" s="1587"/>
      <c r="D82" s="1587"/>
      <c r="E82" s="1587"/>
      <c r="F82" s="1587"/>
      <c r="G82" s="1587"/>
      <c r="H82" s="1587"/>
      <c r="I82" s="1593"/>
      <c r="J82" s="43"/>
    </row>
    <row r="83" spans="1:11" ht="24.75" customHeight="1">
      <c r="A83" s="1592"/>
      <c r="B83" s="1587"/>
      <c r="C83" s="1587"/>
      <c r="D83" s="1587"/>
      <c r="E83" s="1587"/>
      <c r="F83" s="1587"/>
      <c r="G83" s="1587"/>
      <c r="H83" s="1587"/>
      <c r="I83" s="1593"/>
      <c r="J83" s="43"/>
    </row>
    <row r="84" spans="1:11" ht="24.75" customHeight="1">
      <c r="A84" s="1592"/>
      <c r="B84" s="1587"/>
      <c r="C84" s="1587"/>
      <c r="D84" s="1587"/>
      <c r="E84" s="1587"/>
      <c r="F84" s="1587"/>
      <c r="G84" s="1587"/>
      <c r="H84" s="1587"/>
      <c r="I84" s="1593"/>
      <c r="J84" s="43"/>
    </row>
    <row r="85" spans="1:11" ht="24.75" customHeight="1">
      <c r="A85" s="1592"/>
      <c r="B85" s="1587"/>
      <c r="C85" s="1587"/>
      <c r="D85" s="1587"/>
      <c r="E85" s="1587"/>
      <c r="F85" s="1587"/>
      <c r="G85" s="1587"/>
      <c r="H85" s="1587"/>
      <c r="I85" s="1593"/>
      <c r="J85" s="43"/>
    </row>
    <row r="86" spans="1:11" ht="24.75" customHeight="1" thickBot="1">
      <c r="A86" s="1592"/>
      <c r="B86" s="1587"/>
      <c r="C86" s="1587"/>
      <c r="D86" s="1587"/>
      <c r="E86" s="1587"/>
      <c r="F86" s="1587"/>
      <c r="G86" s="1587"/>
      <c r="H86" s="1587"/>
      <c r="I86" s="1593"/>
      <c r="J86" s="43"/>
    </row>
    <row r="87" spans="1:11" ht="24.75" customHeight="1">
      <c r="A87" s="1594" t="s">
        <v>1071</v>
      </c>
      <c r="B87" s="1594"/>
      <c r="C87" s="1594"/>
      <c r="D87" s="1594"/>
      <c r="E87" s="1594"/>
      <c r="F87" s="1594"/>
      <c r="G87" s="1594"/>
      <c r="H87" s="1594"/>
      <c r="I87" s="1594"/>
      <c r="J87" s="43"/>
      <c r="K87" s="194"/>
    </row>
    <row r="88" spans="1:11" s="43" customFormat="1" ht="24.75" customHeight="1" thickBot="1">
      <c r="A88" s="37"/>
      <c r="B88" s="1595"/>
      <c r="C88" s="1595"/>
      <c r="D88" s="1595"/>
      <c r="E88" s="1595"/>
      <c r="F88" s="1595"/>
      <c r="G88" s="1595"/>
      <c r="H88" s="1595"/>
      <c r="I88" s="37"/>
    </row>
    <row r="89" spans="1:11" s="85" customFormat="1" ht="24.6">
      <c r="A89" s="1589" t="s">
        <v>791</v>
      </c>
      <c r="B89" s="1590"/>
      <c r="C89" s="1590"/>
      <c r="D89" s="1590"/>
      <c r="E89" s="1590"/>
      <c r="F89" s="1590"/>
      <c r="G89" s="1590"/>
      <c r="H89" s="1590"/>
      <c r="I89" s="1591"/>
      <c r="J89" s="43"/>
    </row>
    <row r="90" spans="1:11" s="85" customFormat="1" ht="24.6">
      <c r="A90" s="1592"/>
      <c r="B90" s="1587"/>
      <c r="C90" s="1587"/>
      <c r="D90" s="1587"/>
      <c r="E90" s="1587"/>
      <c r="F90" s="1587"/>
      <c r="G90" s="1587"/>
      <c r="H90" s="1587"/>
      <c r="I90" s="1593"/>
      <c r="J90" s="43"/>
    </row>
    <row r="91" spans="1:11" s="85" customFormat="1" ht="24.6">
      <c r="A91" s="1592"/>
      <c r="B91" s="1587"/>
      <c r="C91" s="1587"/>
      <c r="D91" s="1587"/>
      <c r="E91" s="1587"/>
      <c r="F91" s="1587"/>
      <c r="G91" s="1587"/>
      <c r="H91" s="1587"/>
      <c r="I91" s="1593"/>
      <c r="J91" s="43"/>
    </row>
    <row r="92" spans="1:11" s="36" customFormat="1" ht="24.75" customHeight="1">
      <c r="A92" s="1592"/>
      <c r="B92" s="1587"/>
      <c r="C92" s="1587"/>
      <c r="D92" s="1587"/>
      <c r="E92" s="1587"/>
      <c r="F92" s="1587"/>
      <c r="G92" s="1587"/>
      <c r="H92" s="1587"/>
      <c r="I92" s="1593"/>
      <c r="J92" s="43"/>
    </row>
    <row r="93" spans="1:11" ht="24.75" customHeight="1">
      <c r="A93" s="1592"/>
      <c r="B93" s="1587"/>
      <c r="C93" s="1587"/>
      <c r="D93" s="1587"/>
      <c r="E93" s="1587"/>
      <c r="F93" s="1587"/>
      <c r="G93" s="1587"/>
      <c r="H93" s="1587"/>
      <c r="I93" s="1593"/>
      <c r="J93" s="43"/>
    </row>
    <row r="94" spans="1:11" ht="24.75" customHeight="1">
      <c r="A94" s="1592"/>
      <c r="B94" s="1587"/>
      <c r="C94" s="1587"/>
      <c r="D94" s="1587"/>
      <c r="E94" s="1587"/>
      <c r="F94" s="1587"/>
      <c r="G94" s="1587"/>
      <c r="H94" s="1587"/>
      <c r="I94" s="1593"/>
      <c r="J94" s="43"/>
    </row>
    <row r="95" spans="1:11" ht="24.75" customHeight="1">
      <c r="A95" s="1592"/>
      <c r="B95" s="1587"/>
      <c r="C95" s="1587"/>
      <c r="D95" s="1587"/>
      <c r="E95" s="1587"/>
      <c r="F95" s="1587"/>
      <c r="G95" s="1587"/>
      <c r="H95" s="1587"/>
      <c r="I95" s="1593"/>
      <c r="J95" s="43"/>
    </row>
    <row r="96" spans="1:11" ht="24.75" customHeight="1">
      <c r="A96" s="1592"/>
      <c r="B96" s="1587"/>
      <c r="C96" s="1587"/>
      <c r="D96" s="1587"/>
      <c r="E96" s="1587"/>
      <c r="F96" s="1587"/>
      <c r="G96" s="1587"/>
      <c r="H96" s="1587"/>
      <c r="I96" s="1593"/>
      <c r="J96" s="43"/>
    </row>
    <row r="97" spans="1:10" ht="24.75" customHeight="1">
      <c r="A97" s="1592"/>
      <c r="B97" s="1587"/>
      <c r="C97" s="1587"/>
      <c r="D97" s="1587"/>
      <c r="E97" s="1587"/>
      <c r="F97" s="1587"/>
      <c r="G97" s="1587"/>
      <c r="H97" s="1587"/>
      <c r="I97" s="1593"/>
      <c r="J97" s="43"/>
    </row>
    <row r="98" spans="1:10" ht="24.75" customHeight="1">
      <c r="A98" s="1592"/>
      <c r="B98" s="1587"/>
      <c r="C98" s="1587"/>
      <c r="D98" s="1587"/>
      <c r="E98" s="1587"/>
      <c r="F98" s="1587"/>
      <c r="G98" s="1587"/>
      <c r="H98" s="1587"/>
      <c r="I98" s="1593"/>
      <c r="J98" s="43"/>
    </row>
    <row r="99" spans="1:10" ht="24.75" customHeight="1">
      <c r="A99" s="1592"/>
      <c r="B99" s="1587"/>
      <c r="C99" s="1587"/>
      <c r="D99" s="1587"/>
      <c r="E99" s="1587"/>
      <c r="F99" s="1587"/>
      <c r="G99" s="1587"/>
      <c r="H99" s="1587"/>
      <c r="I99" s="1593"/>
      <c r="J99" s="43"/>
    </row>
    <row r="100" spans="1:10" ht="24.75" customHeight="1">
      <c r="A100" s="1592"/>
      <c r="B100" s="1587"/>
      <c r="C100" s="1587"/>
      <c r="D100" s="1587"/>
      <c r="E100" s="1587"/>
      <c r="F100" s="1587"/>
      <c r="G100" s="1587"/>
      <c r="H100" s="1587"/>
      <c r="I100" s="1593"/>
      <c r="J100" s="43"/>
    </row>
    <row r="101" spans="1:10" ht="24.75" customHeight="1">
      <c r="A101" s="1592"/>
      <c r="B101" s="1587"/>
      <c r="C101" s="1587"/>
      <c r="D101" s="1587"/>
      <c r="E101" s="1587"/>
      <c r="F101" s="1587"/>
      <c r="G101" s="1587"/>
      <c r="H101" s="1587"/>
      <c r="I101" s="1593"/>
      <c r="J101" s="43"/>
    </row>
    <row r="102" spans="1:10" ht="24.75" customHeight="1">
      <c r="A102" s="1592"/>
      <c r="B102" s="1587"/>
      <c r="C102" s="1587"/>
      <c r="D102" s="1587"/>
      <c r="E102" s="1587"/>
      <c r="F102" s="1587"/>
      <c r="G102" s="1587"/>
      <c r="H102" s="1587"/>
      <c r="I102" s="1593"/>
      <c r="J102" s="43"/>
    </row>
    <row r="103" spans="1:10" ht="24.75" customHeight="1">
      <c r="A103" s="1592"/>
      <c r="B103" s="1587"/>
      <c r="C103" s="1587"/>
      <c r="D103" s="1587"/>
      <c r="E103" s="1587"/>
      <c r="F103" s="1587"/>
      <c r="G103" s="1587"/>
      <c r="H103" s="1587"/>
      <c r="I103" s="1593"/>
      <c r="J103" s="43"/>
    </row>
    <row r="104" spans="1:10" ht="24.75" customHeight="1">
      <c r="A104" s="1592"/>
      <c r="B104" s="1587"/>
      <c r="C104" s="1587"/>
      <c r="D104" s="1587"/>
      <c r="E104" s="1587"/>
      <c r="F104" s="1587"/>
      <c r="G104" s="1587"/>
      <c r="H104" s="1587"/>
      <c r="I104" s="1593"/>
      <c r="J104" s="43"/>
    </row>
    <row r="105" spans="1:10" ht="24.75" customHeight="1">
      <c r="A105" s="1592"/>
      <c r="B105" s="1587"/>
      <c r="C105" s="1587"/>
      <c r="D105" s="1587"/>
      <c r="E105" s="1587"/>
      <c r="F105" s="1587"/>
      <c r="G105" s="1587"/>
      <c r="H105" s="1587"/>
      <c r="I105" s="1593"/>
      <c r="J105" s="43"/>
    </row>
    <row r="106" spans="1:10" ht="24.75" customHeight="1">
      <c r="A106" s="1592"/>
      <c r="B106" s="1587"/>
      <c r="C106" s="1587"/>
      <c r="D106" s="1587"/>
      <c r="E106" s="1587"/>
      <c r="F106" s="1587"/>
      <c r="G106" s="1587"/>
      <c r="H106" s="1587"/>
      <c r="I106" s="1593"/>
      <c r="J106" s="43"/>
    </row>
    <row r="107" spans="1:10" ht="24.75" customHeight="1">
      <c r="A107" s="1592"/>
      <c r="B107" s="1587"/>
      <c r="C107" s="1587"/>
      <c r="D107" s="1587"/>
      <c r="E107" s="1587"/>
      <c r="F107" s="1587"/>
      <c r="G107" s="1587"/>
      <c r="H107" s="1587"/>
      <c r="I107" s="1593"/>
      <c r="J107" s="43"/>
    </row>
    <row r="108" spans="1:10" ht="24.75" customHeight="1">
      <c r="A108" s="1592"/>
      <c r="B108" s="1587"/>
      <c r="C108" s="1587"/>
      <c r="D108" s="1587"/>
      <c r="E108" s="1587"/>
      <c r="F108" s="1587"/>
      <c r="G108" s="1587"/>
      <c r="H108" s="1587"/>
      <c r="I108" s="1593"/>
      <c r="J108" s="43"/>
    </row>
    <row r="109" spans="1:10" ht="24.75" customHeight="1">
      <c r="A109" s="1592"/>
      <c r="B109" s="1587"/>
      <c r="C109" s="1587"/>
      <c r="D109" s="1587"/>
      <c r="E109" s="1587"/>
      <c r="F109" s="1587"/>
      <c r="G109" s="1587"/>
      <c r="H109" s="1587"/>
      <c r="I109" s="1593"/>
      <c r="J109" s="43"/>
    </row>
    <row r="110" spans="1:10" ht="24.75" customHeight="1">
      <c r="A110" s="1592"/>
      <c r="B110" s="1587"/>
      <c r="C110" s="1587"/>
      <c r="D110" s="1587"/>
      <c r="E110" s="1587"/>
      <c r="F110" s="1587"/>
      <c r="G110" s="1587"/>
      <c r="H110" s="1587"/>
      <c r="I110" s="1593"/>
      <c r="J110" s="43"/>
    </row>
    <row r="111" spans="1:10" ht="24.75" customHeight="1">
      <c r="A111" s="1592"/>
      <c r="B111" s="1587"/>
      <c r="C111" s="1587"/>
      <c r="D111" s="1587"/>
      <c r="E111" s="1587"/>
      <c r="F111" s="1587"/>
      <c r="G111" s="1587"/>
      <c r="H111" s="1587"/>
      <c r="I111" s="1593"/>
      <c r="J111" s="43"/>
    </row>
    <row r="112" spans="1:10" ht="24.75" customHeight="1">
      <c r="A112" s="1592"/>
      <c r="B112" s="1587"/>
      <c r="C112" s="1587"/>
      <c r="D112" s="1587"/>
      <c r="E112" s="1587"/>
      <c r="F112" s="1587"/>
      <c r="G112" s="1587"/>
      <c r="H112" s="1587"/>
      <c r="I112" s="1593"/>
      <c r="J112" s="43"/>
    </row>
    <row r="113" spans="1:11" ht="24.75" customHeight="1">
      <c r="A113" s="1592"/>
      <c r="B113" s="1587"/>
      <c r="C113" s="1587"/>
      <c r="D113" s="1587"/>
      <c r="E113" s="1587"/>
      <c r="F113" s="1587"/>
      <c r="G113" s="1587"/>
      <c r="H113" s="1587"/>
      <c r="I113" s="1593"/>
      <c r="J113" s="43"/>
    </row>
    <row r="114" spans="1:11" ht="24.75" customHeight="1">
      <c r="A114" s="1592"/>
      <c r="B114" s="1587"/>
      <c r="C114" s="1587"/>
      <c r="D114" s="1587"/>
      <c r="E114" s="1587"/>
      <c r="F114" s="1587"/>
      <c r="G114" s="1587"/>
      <c r="H114" s="1587"/>
      <c r="I114" s="1593"/>
      <c r="J114" s="43"/>
    </row>
    <row r="115" spans="1:11" ht="24.75" customHeight="1" thickBot="1">
      <c r="A115" s="1592"/>
      <c r="B115" s="1587"/>
      <c r="C115" s="1587"/>
      <c r="D115" s="1587"/>
      <c r="E115" s="1587"/>
      <c r="F115" s="1587"/>
      <c r="G115" s="1587"/>
      <c r="H115" s="1587"/>
      <c r="I115" s="1593"/>
      <c r="J115" s="43"/>
    </row>
    <row r="116" spans="1:11" ht="24.75" customHeight="1">
      <c r="A116" s="1594" t="s">
        <v>985</v>
      </c>
      <c r="B116" s="1594"/>
      <c r="C116" s="1594"/>
      <c r="D116" s="1594"/>
      <c r="E116" s="1594"/>
      <c r="F116" s="1594"/>
      <c r="G116" s="1594"/>
      <c r="H116" s="1594"/>
      <c r="I116" s="1594"/>
      <c r="J116" s="43"/>
      <c r="K116" s="194"/>
    </row>
    <row r="117" spans="1:11" s="43" customFormat="1" ht="24.75" customHeight="1" thickBot="1">
      <c r="A117" s="37"/>
      <c r="B117" s="1595"/>
      <c r="C117" s="1595"/>
      <c r="D117" s="1595"/>
      <c r="E117" s="1595"/>
      <c r="F117" s="1595"/>
      <c r="G117" s="1595"/>
      <c r="H117" s="1595"/>
      <c r="I117" s="37"/>
    </row>
    <row r="118" spans="1:11" s="85" customFormat="1" ht="24.6">
      <c r="A118" s="1589" t="s">
        <v>791</v>
      </c>
      <c r="B118" s="1590"/>
      <c r="C118" s="1590"/>
      <c r="D118" s="1590"/>
      <c r="E118" s="1590"/>
      <c r="F118" s="1590"/>
      <c r="G118" s="1590"/>
      <c r="H118" s="1590"/>
      <c r="I118" s="1591"/>
      <c r="J118" s="43"/>
    </row>
    <row r="119" spans="1:11" s="85" customFormat="1" ht="24.6">
      <c r="A119" s="1592"/>
      <c r="B119" s="1587"/>
      <c r="C119" s="1587"/>
      <c r="D119" s="1587"/>
      <c r="E119" s="1587"/>
      <c r="F119" s="1587"/>
      <c r="G119" s="1587"/>
      <c r="H119" s="1587"/>
      <c r="I119" s="1593"/>
      <c r="J119" s="43"/>
    </row>
    <row r="120" spans="1:11" s="85" customFormat="1" ht="24.6">
      <c r="A120" s="1592"/>
      <c r="B120" s="1587"/>
      <c r="C120" s="1587"/>
      <c r="D120" s="1587"/>
      <c r="E120" s="1587"/>
      <c r="F120" s="1587"/>
      <c r="G120" s="1587"/>
      <c r="H120" s="1587"/>
      <c r="I120" s="1593"/>
      <c r="J120" s="43"/>
    </row>
    <row r="121" spans="1:11" s="36" customFormat="1" ht="24.75" customHeight="1">
      <c r="A121" s="1592"/>
      <c r="B121" s="1587"/>
      <c r="C121" s="1587"/>
      <c r="D121" s="1587"/>
      <c r="E121" s="1587"/>
      <c r="F121" s="1587"/>
      <c r="G121" s="1587"/>
      <c r="H121" s="1587"/>
      <c r="I121" s="1593"/>
      <c r="J121" s="43"/>
    </row>
    <row r="122" spans="1:11" ht="24.75" customHeight="1">
      <c r="A122" s="1592"/>
      <c r="B122" s="1587"/>
      <c r="C122" s="1587"/>
      <c r="D122" s="1587"/>
      <c r="E122" s="1587"/>
      <c r="F122" s="1587"/>
      <c r="G122" s="1587"/>
      <c r="H122" s="1587"/>
      <c r="I122" s="1593"/>
      <c r="J122" s="43"/>
    </row>
    <row r="123" spans="1:11" ht="24.75" customHeight="1">
      <c r="A123" s="1592"/>
      <c r="B123" s="1587"/>
      <c r="C123" s="1587"/>
      <c r="D123" s="1587"/>
      <c r="E123" s="1587"/>
      <c r="F123" s="1587"/>
      <c r="G123" s="1587"/>
      <c r="H123" s="1587"/>
      <c r="I123" s="1593"/>
      <c r="J123" s="43"/>
    </row>
    <row r="124" spans="1:11" ht="24.75" customHeight="1">
      <c r="A124" s="1592"/>
      <c r="B124" s="1587"/>
      <c r="C124" s="1587"/>
      <c r="D124" s="1587"/>
      <c r="E124" s="1587"/>
      <c r="F124" s="1587"/>
      <c r="G124" s="1587"/>
      <c r="H124" s="1587"/>
      <c r="I124" s="1593"/>
      <c r="J124" s="43"/>
    </row>
    <row r="125" spans="1:11" ht="24.75" customHeight="1">
      <c r="A125" s="1592"/>
      <c r="B125" s="1587"/>
      <c r="C125" s="1587"/>
      <c r="D125" s="1587"/>
      <c r="E125" s="1587"/>
      <c r="F125" s="1587"/>
      <c r="G125" s="1587"/>
      <c r="H125" s="1587"/>
      <c r="I125" s="1593"/>
      <c r="J125" s="43"/>
    </row>
    <row r="126" spans="1:11" ht="24.75" customHeight="1">
      <c r="A126" s="1592"/>
      <c r="B126" s="1587"/>
      <c r="C126" s="1587"/>
      <c r="D126" s="1587"/>
      <c r="E126" s="1587"/>
      <c r="F126" s="1587"/>
      <c r="G126" s="1587"/>
      <c r="H126" s="1587"/>
      <c r="I126" s="1593"/>
      <c r="J126" s="43"/>
    </row>
    <row r="127" spans="1:11" ht="24.75" customHeight="1">
      <c r="A127" s="1592"/>
      <c r="B127" s="1587"/>
      <c r="C127" s="1587"/>
      <c r="D127" s="1587"/>
      <c r="E127" s="1587"/>
      <c r="F127" s="1587"/>
      <c r="G127" s="1587"/>
      <c r="H127" s="1587"/>
      <c r="I127" s="1593"/>
      <c r="J127" s="43"/>
    </row>
    <row r="128" spans="1:11" ht="24.75" customHeight="1">
      <c r="A128" s="1592"/>
      <c r="B128" s="1587"/>
      <c r="C128" s="1587"/>
      <c r="D128" s="1587"/>
      <c r="E128" s="1587"/>
      <c r="F128" s="1587"/>
      <c r="G128" s="1587"/>
      <c r="H128" s="1587"/>
      <c r="I128" s="1593"/>
      <c r="J128" s="43"/>
    </row>
    <row r="129" spans="1:10" ht="24.75" customHeight="1">
      <c r="A129" s="1592"/>
      <c r="B129" s="1587"/>
      <c r="C129" s="1587"/>
      <c r="D129" s="1587"/>
      <c r="E129" s="1587"/>
      <c r="F129" s="1587"/>
      <c r="G129" s="1587"/>
      <c r="H129" s="1587"/>
      <c r="I129" s="1593"/>
      <c r="J129" s="43"/>
    </row>
    <row r="130" spans="1:10" ht="24.75" customHeight="1">
      <c r="A130" s="1592"/>
      <c r="B130" s="1587"/>
      <c r="C130" s="1587"/>
      <c r="D130" s="1587"/>
      <c r="E130" s="1587"/>
      <c r="F130" s="1587"/>
      <c r="G130" s="1587"/>
      <c r="H130" s="1587"/>
      <c r="I130" s="1593"/>
      <c r="J130" s="43"/>
    </row>
    <row r="131" spans="1:10" ht="24.75" customHeight="1">
      <c r="A131" s="1592"/>
      <c r="B131" s="1587"/>
      <c r="C131" s="1587"/>
      <c r="D131" s="1587"/>
      <c r="E131" s="1587"/>
      <c r="F131" s="1587"/>
      <c r="G131" s="1587"/>
      <c r="H131" s="1587"/>
      <c r="I131" s="1593"/>
      <c r="J131" s="43"/>
    </row>
    <row r="132" spans="1:10" ht="24.75" customHeight="1">
      <c r="A132" s="1592"/>
      <c r="B132" s="1587"/>
      <c r="C132" s="1587"/>
      <c r="D132" s="1587"/>
      <c r="E132" s="1587"/>
      <c r="F132" s="1587"/>
      <c r="G132" s="1587"/>
      <c r="H132" s="1587"/>
      <c r="I132" s="1593"/>
      <c r="J132" s="43"/>
    </row>
    <row r="133" spans="1:10" ht="24.75" customHeight="1">
      <c r="A133" s="1592"/>
      <c r="B133" s="1587"/>
      <c r="C133" s="1587"/>
      <c r="D133" s="1587"/>
      <c r="E133" s="1587"/>
      <c r="F133" s="1587"/>
      <c r="G133" s="1587"/>
      <c r="H133" s="1587"/>
      <c r="I133" s="1593"/>
      <c r="J133" s="43"/>
    </row>
    <row r="134" spans="1:10" ht="24.75" customHeight="1">
      <c r="A134" s="1592"/>
      <c r="B134" s="1587"/>
      <c r="C134" s="1587"/>
      <c r="D134" s="1587"/>
      <c r="E134" s="1587"/>
      <c r="F134" s="1587"/>
      <c r="G134" s="1587"/>
      <c r="H134" s="1587"/>
      <c r="I134" s="1593"/>
      <c r="J134" s="43"/>
    </row>
    <row r="135" spans="1:10" ht="24.75" customHeight="1">
      <c r="A135" s="1592"/>
      <c r="B135" s="1587"/>
      <c r="C135" s="1587"/>
      <c r="D135" s="1587"/>
      <c r="E135" s="1587"/>
      <c r="F135" s="1587"/>
      <c r="G135" s="1587"/>
      <c r="H135" s="1587"/>
      <c r="I135" s="1593"/>
      <c r="J135" s="43"/>
    </row>
    <row r="136" spans="1:10" ht="24.75" customHeight="1">
      <c r="A136" s="1592"/>
      <c r="B136" s="1587"/>
      <c r="C136" s="1587"/>
      <c r="D136" s="1587"/>
      <c r="E136" s="1587"/>
      <c r="F136" s="1587"/>
      <c r="G136" s="1587"/>
      <c r="H136" s="1587"/>
      <c r="I136" s="1593"/>
      <c r="J136" s="43"/>
    </row>
    <row r="137" spans="1:10" ht="24.75" customHeight="1">
      <c r="A137" s="1592"/>
      <c r="B137" s="1587"/>
      <c r="C137" s="1587"/>
      <c r="D137" s="1587"/>
      <c r="E137" s="1587"/>
      <c r="F137" s="1587"/>
      <c r="G137" s="1587"/>
      <c r="H137" s="1587"/>
      <c r="I137" s="1593"/>
      <c r="J137" s="43"/>
    </row>
    <row r="138" spans="1:10" ht="24.75" customHeight="1">
      <c r="A138" s="1592"/>
      <c r="B138" s="1587"/>
      <c r="C138" s="1587"/>
      <c r="D138" s="1587"/>
      <c r="E138" s="1587"/>
      <c r="F138" s="1587"/>
      <c r="G138" s="1587"/>
      <c r="H138" s="1587"/>
      <c r="I138" s="1593"/>
      <c r="J138" s="43"/>
    </row>
    <row r="139" spans="1:10" ht="24.75" customHeight="1">
      <c r="A139" s="1592"/>
      <c r="B139" s="1587"/>
      <c r="C139" s="1587"/>
      <c r="D139" s="1587"/>
      <c r="E139" s="1587"/>
      <c r="F139" s="1587"/>
      <c r="G139" s="1587"/>
      <c r="H139" s="1587"/>
      <c r="I139" s="1593"/>
      <c r="J139" s="43"/>
    </row>
    <row r="140" spans="1:10" ht="24.75" customHeight="1">
      <c r="A140" s="1592"/>
      <c r="B140" s="1587"/>
      <c r="C140" s="1587"/>
      <c r="D140" s="1587"/>
      <c r="E140" s="1587"/>
      <c r="F140" s="1587"/>
      <c r="G140" s="1587"/>
      <c r="H140" s="1587"/>
      <c r="I140" s="1593"/>
      <c r="J140" s="43"/>
    </row>
    <row r="141" spans="1:10" ht="24.75" customHeight="1">
      <c r="A141" s="1592"/>
      <c r="B141" s="1587"/>
      <c r="C141" s="1587"/>
      <c r="D141" s="1587"/>
      <c r="E141" s="1587"/>
      <c r="F141" s="1587"/>
      <c r="G141" s="1587"/>
      <c r="H141" s="1587"/>
      <c r="I141" s="1593"/>
      <c r="J141" s="43"/>
    </row>
    <row r="142" spans="1:10" ht="24.75" customHeight="1">
      <c r="A142" s="1592"/>
      <c r="B142" s="1587"/>
      <c r="C142" s="1587"/>
      <c r="D142" s="1587"/>
      <c r="E142" s="1587"/>
      <c r="F142" s="1587"/>
      <c r="G142" s="1587"/>
      <c r="H142" s="1587"/>
      <c r="I142" s="1593"/>
      <c r="J142" s="43"/>
    </row>
    <row r="143" spans="1:10" ht="24.75" customHeight="1">
      <c r="A143" s="1592"/>
      <c r="B143" s="1587"/>
      <c r="C143" s="1587"/>
      <c r="D143" s="1587"/>
      <c r="E143" s="1587"/>
      <c r="F143" s="1587"/>
      <c r="G143" s="1587"/>
      <c r="H143" s="1587"/>
      <c r="I143" s="1593"/>
      <c r="J143" s="43"/>
    </row>
    <row r="144" spans="1:10" ht="24.75" customHeight="1" thickBot="1">
      <c r="A144" s="1592"/>
      <c r="B144" s="1587"/>
      <c r="C144" s="1587"/>
      <c r="D144" s="1587"/>
      <c r="E144" s="1587"/>
      <c r="F144" s="1587"/>
      <c r="G144" s="1587"/>
      <c r="H144" s="1587"/>
      <c r="I144" s="1593"/>
      <c r="J144" s="43"/>
    </row>
    <row r="145" spans="1:11" ht="24.75" customHeight="1">
      <c r="A145" s="1594" t="s">
        <v>1072</v>
      </c>
      <c r="B145" s="1594"/>
      <c r="C145" s="1594"/>
      <c r="D145" s="1594"/>
      <c r="E145" s="1594"/>
      <c r="F145" s="1594"/>
      <c r="G145" s="1594"/>
      <c r="H145" s="1594"/>
      <c r="I145" s="1594"/>
      <c r="J145" s="43"/>
      <c r="K145" s="194"/>
    </row>
    <row r="146" spans="1:11" s="43" customFormat="1" ht="24.75" customHeight="1" thickBot="1">
      <c r="A146" s="37"/>
      <c r="B146" s="1595"/>
      <c r="C146" s="1595"/>
      <c r="D146" s="1595"/>
      <c r="E146" s="1595"/>
      <c r="F146" s="1595"/>
      <c r="G146" s="1595"/>
      <c r="H146" s="1595"/>
      <c r="I146" s="37"/>
    </row>
    <row r="147" spans="1:11" s="85" customFormat="1" ht="24.6">
      <c r="A147" s="1589" t="s">
        <v>791</v>
      </c>
      <c r="B147" s="1590"/>
      <c r="C147" s="1590"/>
      <c r="D147" s="1590"/>
      <c r="E147" s="1590"/>
      <c r="F147" s="1590"/>
      <c r="G147" s="1590"/>
      <c r="H147" s="1590"/>
      <c r="I147" s="1591"/>
      <c r="J147" s="43"/>
    </row>
    <row r="148" spans="1:11" s="85" customFormat="1" ht="24.6">
      <c r="A148" s="1592"/>
      <c r="B148" s="1587"/>
      <c r="C148" s="1587"/>
      <c r="D148" s="1587"/>
      <c r="E148" s="1587"/>
      <c r="F148" s="1587"/>
      <c r="G148" s="1587"/>
      <c r="H148" s="1587"/>
      <c r="I148" s="1593"/>
      <c r="J148" s="43"/>
    </row>
    <row r="149" spans="1:11" s="85" customFormat="1" ht="24.6">
      <c r="A149" s="1592"/>
      <c r="B149" s="1587"/>
      <c r="C149" s="1587"/>
      <c r="D149" s="1587"/>
      <c r="E149" s="1587"/>
      <c r="F149" s="1587"/>
      <c r="G149" s="1587"/>
      <c r="H149" s="1587"/>
      <c r="I149" s="1593"/>
      <c r="J149" s="43"/>
    </row>
    <row r="150" spans="1:11" s="36" customFormat="1" ht="24.75" customHeight="1">
      <c r="A150" s="1592"/>
      <c r="B150" s="1587"/>
      <c r="C150" s="1587"/>
      <c r="D150" s="1587"/>
      <c r="E150" s="1587"/>
      <c r="F150" s="1587"/>
      <c r="G150" s="1587"/>
      <c r="H150" s="1587"/>
      <c r="I150" s="1593"/>
      <c r="J150" s="43"/>
    </row>
    <row r="151" spans="1:11" ht="24.75" customHeight="1">
      <c r="A151" s="1592"/>
      <c r="B151" s="1587"/>
      <c r="C151" s="1587"/>
      <c r="D151" s="1587"/>
      <c r="E151" s="1587"/>
      <c r="F151" s="1587"/>
      <c r="G151" s="1587"/>
      <c r="H151" s="1587"/>
      <c r="I151" s="1593"/>
      <c r="J151" s="43"/>
    </row>
    <row r="152" spans="1:11" ht="24.75" customHeight="1">
      <c r="A152" s="1592"/>
      <c r="B152" s="1587"/>
      <c r="C152" s="1587"/>
      <c r="D152" s="1587"/>
      <c r="E152" s="1587"/>
      <c r="F152" s="1587"/>
      <c r="G152" s="1587"/>
      <c r="H152" s="1587"/>
      <c r="I152" s="1593"/>
      <c r="J152" s="43"/>
    </row>
    <row r="153" spans="1:11" ht="24.75" customHeight="1">
      <c r="A153" s="1592"/>
      <c r="B153" s="1587"/>
      <c r="C153" s="1587"/>
      <c r="D153" s="1587"/>
      <c r="E153" s="1587"/>
      <c r="F153" s="1587"/>
      <c r="G153" s="1587"/>
      <c r="H153" s="1587"/>
      <c r="I153" s="1593"/>
      <c r="J153" s="43"/>
    </row>
    <row r="154" spans="1:11" ht="24.75" customHeight="1">
      <c r="A154" s="1592"/>
      <c r="B154" s="1587"/>
      <c r="C154" s="1587"/>
      <c r="D154" s="1587"/>
      <c r="E154" s="1587"/>
      <c r="F154" s="1587"/>
      <c r="G154" s="1587"/>
      <c r="H154" s="1587"/>
      <c r="I154" s="1593"/>
      <c r="J154" s="43"/>
    </row>
    <row r="155" spans="1:11" ht="24.75" customHeight="1">
      <c r="A155" s="1592"/>
      <c r="B155" s="1587"/>
      <c r="C155" s="1587"/>
      <c r="D155" s="1587"/>
      <c r="E155" s="1587"/>
      <c r="F155" s="1587"/>
      <c r="G155" s="1587"/>
      <c r="H155" s="1587"/>
      <c r="I155" s="1593"/>
      <c r="J155" s="43"/>
    </row>
    <row r="156" spans="1:11" ht="24.75" customHeight="1">
      <c r="A156" s="1592"/>
      <c r="B156" s="1587"/>
      <c r="C156" s="1587"/>
      <c r="D156" s="1587"/>
      <c r="E156" s="1587"/>
      <c r="F156" s="1587"/>
      <c r="G156" s="1587"/>
      <c r="H156" s="1587"/>
      <c r="I156" s="1593"/>
      <c r="J156" s="43"/>
    </row>
    <row r="157" spans="1:11" ht="24.75" customHeight="1">
      <c r="A157" s="1592"/>
      <c r="B157" s="1587"/>
      <c r="C157" s="1587"/>
      <c r="D157" s="1587"/>
      <c r="E157" s="1587"/>
      <c r="F157" s="1587"/>
      <c r="G157" s="1587"/>
      <c r="H157" s="1587"/>
      <c r="I157" s="1593"/>
      <c r="J157" s="43"/>
    </row>
    <row r="158" spans="1:11" ht="24.75" customHeight="1">
      <c r="A158" s="1592"/>
      <c r="B158" s="1587"/>
      <c r="C158" s="1587"/>
      <c r="D158" s="1587"/>
      <c r="E158" s="1587"/>
      <c r="F158" s="1587"/>
      <c r="G158" s="1587"/>
      <c r="H158" s="1587"/>
      <c r="I158" s="1593"/>
      <c r="J158" s="43"/>
    </row>
    <row r="159" spans="1:11" ht="24.75" customHeight="1">
      <c r="A159" s="1592"/>
      <c r="B159" s="1587"/>
      <c r="C159" s="1587"/>
      <c r="D159" s="1587"/>
      <c r="E159" s="1587"/>
      <c r="F159" s="1587"/>
      <c r="G159" s="1587"/>
      <c r="H159" s="1587"/>
      <c r="I159" s="1593"/>
      <c r="J159" s="43"/>
    </row>
    <row r="160" spans="1:11" ht="24.75" customHeight="1">
      <c r="A160" s="1592"/>
      <c r="B160" s="1587"/>
      <c r="C160" s="1587"/>
      <c r="D160" s="1587"/>
      <c r="E160" s="1587"/>
      <c r="F160" s="1587"/>
      <c r="G160" s="1587"/>
      <c r="H160" s="1587"/>
      <c r="I160" s="1593"/>
      <c r="J160" s="43"/>
    </row>
    <row r="161" spans="1:11" ht="24.75" customHeight="1">
      <c r="A161" s="1592"/>
      <c r="B161" s="1587"/>
      <c r="C161" s="1587"/>
      <c r="D161" s="1587"/>
      <c r="E161" s="1587"/>
      <c r="F161" s="1587"/>
      <c r="G161" s="1587"/>
      <c r="H161" s="1587"/>
      <c r="I161" s="1593"/>
      <c r="J161" s="43"/>
    </row>
    <row r="162" spans="1:11" ht="24.75" customHeight="1">
      <c r="A162" s="1592"/>
      <c r="B162" s="1587"/>
      <c r="C162" s="1587"/>
      <c r="D162" s="1587"/>
      <c r="E162" s="1587"/>
      <c r="F162" s="1587"/>
      <c r="G162" s="1587"/>
      <c r="H162" s="1587"/>
      <c r="I162" s="1593"/>
      <c r="J162" s="43"/>
    </row>
    <row r="163" spans="1:11" ht="24.75" customHeight="1">
      <c r="A163" s="1592"/>
      <c r="B163" s="1587"/>
      <c r="C163" s="1587"/>
      <c r="D163" s="1587"/>
      <c r="E163" s="1587"/>
      <c r="F163" s="1587"/>
      <c r="G163" s="1587"/>
      <c r="H163" s="1587"/>
      <c r="I163" s="1593"/>
      <c r="J163" s="43"/>
    </row>
    <row r="164" spans="1:11" ht="24.75" customHeight="1">
      <c r="A164" s="1592"/>
      <c r="B164" s="1587"/>
      <c r="C164" s="1587"/>
      <c r="D164" s="1587"/>
      <c r="E164" s="1587"/>
      <c r="F164" s="1587"/>
      <c r="G164" s="1587"/>
      <c r="H164" s="1587"/>
      <c r="I164" s="1593"/>
      <c r="J164" s="43"/>
    </row>
    <row r="165" spans="1:11" ht="24.75" customHeight="1">
      <c r="A165" s="1592"/>
      <c r="B165" s="1587"/>
      <c r="C165" s="1587"/>
      <c r="D165" s="1587"/>
      <c r="E165" s="1587"/>
      <c r="F165" s="1587"/>
      <c r="G165" s="1587"/>
      <c r="H165" s="1587"/>
      <c r="I165" s="1593"/>
      <c r="J165" s="43"/>
    </row>
    <row r="166" spans="1:11" ht="24.75" customHeight="1">
      <c r="A166" s="1592"/>
      <c r="B166" s="1587"/>
      <c r="C166" s="1587"/>
      <c r="D166" s="1587"/>
      <c r="E166" s="1587"/>
      <c r="F166" s="1587"/>
      <c r="G166" s="1587"/>
      <c r="H166" s="1587"/>
      <c r="I166" s="1593"/>
      <c r="J166" s="43"/>
    </row>
    <row r="167" spans="1:11" ht="24.75" customHeight="1">
      <c r="A167" s="1592"/>
      <c r="B167" s="1587"/>
      <c r="C167" s="1587"/>
      <c r="D167" s="1587"/>
      <c r="E167" s="1587"/>
      <c r="F167" s="1587"/>
      <c r="G167" s="1587"/>
      <c r="H167" s="1587"/>
      <c r="I167" s="1593"/>
      <c r="J167" s="43"/>
    </row>
    <row r="168" spans="1:11" ht="24.75" customHeight="1">
      <c r="A168" s="1592"/>
      <c r="B168" s="1587"/>
      <c r="C168" s="1587"/>
      <c r="D168" s="1587"/>
      <c r="E168" s="1587"/>
      <c r="F168" s="1587"/>
      <c r="G168" s="1587"/>
      <c r="H168" s="1587"/>
      <c r="I168" s="1593"/>
      <c r="J168" s="43"/>
    </row>
    <row r="169" spans="1:11" ht="24.75" customHeight="1">
      <c r="A169" s="1592"/>
      <c r="B169" s="1587"/>
      <c r="C169" s="1587"/>
      <c r="D169" s="1587"/>
      <c r="E169" s="1587"/>
      <c r="F169" s="1587"/>
      <c r="G169" s="1587"/>
      <c r="H169" s="1587"/>
      <c r="I169" s="1593"/>
      <c r="J169" s="43"/>
    </row>
    <row r="170" spans="1:11" ht="24.75" customHeight="1">
      <c r="A170" s="1592"/>
      <c r="B170" s="1587"/>
      <c r="C170" s="1587"/>
      <c r="D170" s="1587"/>
      <c r="E170" s="1587"/>
      <c r="F170" s="1587"/>
      <c r="G170" s="1587"/>
      <c r="H170" s="1587"/>
      <c r="I170" s="1593"/>
      <c r="J170" s="43"/>
    </row>
    <row r="171" spans="1:11" ht="24.75" customHeight="1">
      <c r="A171" s="1592"/>
      <c r="B171" s="1587"/>
      <c r="C171" s="1587"/>
      <c r="D171" s="1587"/>
      <c r="E171" s="1587"/>
      <c r="F171" s="1587"/>
      <c r="G171" s="1587"/>
      <c r="H171" s="1587"/>
      <c r="I171" s="1593"/>
      <c r="J171" s="43"/>
    </row>
    <row r="172" spans="1:11" ht="24.75" customHeight="1">
      <c r="A172" s="1592"/>
      <c r="B172" s="1587"/>
      <c r="C172" s="1587"/>
      <c r="D172" s="1587"/>
      <c r="E172" s="1587"/>
      <c r="F172" s="1587"/>
      <c r="G172" s="1587"/>
      <c r="H172" s="1587"/>
      <c r="I172" s="1593"/>
      <c r="J172" s="43"/>
    </row>
    <row r="173" spans="1:11" ht="24.75" customHeight="1" thickBot="1">
      <c r="A173" s="1592"/>
      <c r="B173" s="1587"/>
      <c r="C173" s="1587"/>
      <c r="D173" s="1587"/>
      <c r="E173" s="1587"/>
      <c r="F173" s="1587"/>
      <c r="G173" s="1587"/>
      <c r="H173" s="1587"/>
      <c r="I173" s="1593"/>
      <c r="J173" s="43"/>
    </row>
    <row r="174" spans="1:11" ht="24.75" customHeight="1">
      <c r="A174" s="1594" t="s">
        <v>985</v>
      </c>
      <c r="B174" s="1594"/>
      <c r="C174" s="1594"/>
      <c r="D174" s="1594"/>
      <c r="E174" s="1594"/>
      <c r="F174" s="1594"/>
      <c r="G174" s="1594"/>
      <c r="H174" s="1594"/>
      <c r="I174" s="1594"/>
      <c r="J174" s="43"/>
      <c r="K174" s="194"/>
    </row>
  </sheetData>
  <mergeCells count="15">
    <mergeCell ref="A147:I173"/>
    <mergeCell ref="A174:I174"/>
    <mergeCell ref="A145:I145"/>
    <mergeCell ref="B146:H146"/>
    <mergeCell ref="A3:I28"/>
    <mergeCell ref="A29:I29"/>
    <mergeCell ref="A118:I144"/>
    <mergeCell ref="A87:I87"/>
    <mergeCell ref="B88:H88"/>
    <mergeCell ref="A89:I115"/>
    <mergeCell ref="A116:I116"/>
    <mergeCell ref="B117:H117"/>
    <mergeCell ref="A31:I57"/>
    <mergeCell ref="A58:I58"/>
    <mergeCell ref="A60:I86"/>
  </mergeCells>
  <phoneticPr fontId="5" type="noConversion"/>
  <pageMargins left="0.78740157480314965" right="0.59055118110236227" top="0.78740157480314965" bottom="0.59055118110236227" header="0.31496062992125984" footer="0.31496062992125984"/>
  <pageSetup paperSize="9" firstPageNumber="4" pageOrder="overThenDown" orientation="portrait" useFirstPageNumber="1" r:id="rId1"/>
  <headerFooter>
    <oddFooter>&amp;C 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>
    <tabColor theme="0" tint="-0.14999847407452621"/>
  </sheetPr>
  <dimension ref="A1:K156"/>
  <sheetViews>
    <sheetView showGridLines="0" view="pageBreakPreview" zoomScaleNormal="100" zoomScaleSheetLayoutView="100" workbookViewId="0">
      <selection activeCell="M9" sqref="M9"/>
    </sheetView>
  </sheetViews>
  <sheetFormatPr defaultColWidth="9" defaultRowHeight="24.75" customHeight="1"/>
  <cols>
    <col min="1" max="1" width="4.3984375" style="7" customWidth="1"/>
    <col min="2" max="8" width="9" style="7"/>
    <col min="9" max="9" width="8.69921875" style="7" customWidth="1"/>
    <col min="10" max="16384" width="9" style="7"/>
  </cols>
  <sheetData>
    <row r="1" spans="1:9" s="68" customFormat="1" ht="24.75" customHeight="1">
      <c r="A1" s="68">
        <v>1.3</v>
      </c>
      <c r="B1" s="68" t="s">
        <v>14</v>
      </c>
    </row>
    <row r="2" spans="1:9" s="68" customFormat="1" ht="24.75" customHeight="1">
      <c r="B2" s="1598" t="s">
        <v>60</v>
      </c>
      <c r="C2" s="1598"/>
      <c r="D2" s="1598"/>
      <c r="E2" s="1598"/>
      <c r="F2" s="1598"/>
      <c r="G2" s="1598"/>
      <c r="H2" s="1598"/>
      <c r="I2" s="1598"/>
    </row>
    <row r="3" spans="1:9" s="68" customFormat="1" ht="24.75" customHeight="1">
      <c r="B3" s="1598"/>
      <c r="C3" s="1598"/>
      <c r="D3" s="1598"/>
      <c r="E3" s="1598"/>
      <c r="F3" s="1598"/>
      <c r="G3" s="1598"/>
      <c r="H3" s="1598"/>
      <c r="I3" s="1598"/>
    </row>
    <row r="4" spans="1:9" s="43" customFormat="1" ht="24.75" customHeight="1">
      <c r="A4" s="50"/>
      <c r="B4" s="617" t="s">
        <v>815</v>
      </c>
      <c r="C4" s="618" t="s">
        <v>816</v>
      </c>
      <c r="D4" s="618"/>
      <c r="E4" s="618"/>
      <c r="F4" s="619"/>
      <c r="G4" s="620" t="s">
        <v>817</v>
      </c>
      <c r="H4" s="620"/>
      <c r="I4" s="620"/>
    </row>
    <row r="5" spans="1:9" s="43" customFormat="1" ht="24.75" customHeight="1">
      <c r="A5" s="50"/>
      <c r="B5" s="617"/>
      <c r="C5" s="618" t="s">
        <v>578</v>
      </c>
      <c r="D5" s="618"/>
      <c r="E5" s="618"/>
      <c r="F5" s="88"/>
      <c r="G5" s="618" t="s">
        <v>973</v>
      </c>
      <c r="H5" s="620"/>
      <c r="I5" s="620"/>
    </row>
    <row r="6" spans="1:9" s="43" customFormat="1" ht="24.75" customHeight="1">
      <c r="A6" s="50"/>
      <c r="B6" s="617"/>
      <c r="C6" s="618" t="s">
        <v>974</v>
      </c>
      <c r="D6" s="618"/>
      <c r="E6" s="618"/>
      <c r="F6" s="88"/>
      <c r="G6" s="618" t="s">
        <v>974</v>
      </c>
      <c r="H6" s="620"/>
      <c r="I6" s="620"/>
    </row>
    <row r="7" spans="1:9" s="43" customFormat="1" ht="24.75" customHeight="1">
      <c r="A7" s="50"/>
      <c r="B7" s="617"/>
      <c r="C7" s="618" t="s">
        <v>1350</v>
      </c>
      <c r="D7" s="618"/>
      <c r="E7" s="618"/>
      <c r="F7" s="88"/>
      <c r="G7" s="618" t="s">
        <v>975</v>
      </c>
      <c r="H7" s="620"/>
      <c r="I7" s="620"/>
    </row>
    <row r="8" spans="1:9" s="43" customFormat="1" ht="24.75" customHeight="1">
      <c r="A8" s="50"/>
      <c r="B8" s="617"/>
      <c r="C8" s="618" t="s">
        <v>1351</v>
      </c>
      <c r="D8" s="618"/>
      <c r="E8" s="618"/>
      <c r="F8" s="88"/>
      <c r="G8" s="618" t="s">
        <v>976</v>
      </c>
      <c r="H8" s="620"/>
      <c r="I8" s="620"/>
    </row>
    <row r="9" spans="1:9" s="43" customFormat="1" ht="24.75" customHeight="1">
      <c r="A9" s="50"/>
      <c r="B9" s="88"/>
      <c r="C9" s="618" t="s">
        <v>818</v>
      </c>
      <c r="D9" s="618"/>
      <c r="E9" s="618"/>
      <c r="F9" s="88"/>
      <c r="G9" s="620" t="s">
        <v>819</v>
      </c>
      <c r="H9" s="620"/>
      <c r="I9" s="620"/>
    </row>
    <row r="10" spans="1:9" s="43" customFormat="1" ht="24.75" customHeight="1">
      <c r="A10" s="50"/>
      <c r="B10" s="88"/>
      <c r="C10" s="618" t="s">
        <v>820</v>
      </c>
      <c r="D10" s="618"/>
      <c r="E10" s="618"/>
      <c r="F10" s="50"/>
      <c r="G10" s="618" t="s">
        <v>821</v>
      </c>
      <c r="H10" s="620"/>
      <c r="I10" s="620"/>
    </row>
    <row r="11" spans="1:9" s="43" customFormat="1" ht="24.75" customHeight="1">
      <c r="A11" s="50"/>
      <c r="B11" s="617" t="s">
        <v>822</v>
      </c>
      <c r="C11" s="620" t="s">
        <v>799</v>
      </c>
      <c r="D11" s="620"/>
      <c r="E11" s="620"/>
      <c r="F11" s="50"/>
      <c r="G11" s="620" t="s">
        <v>575</v>
      </c>
      <c r="H11" s="620"/>
      <c r="I11" s="620"/>
    </row>
    <row r="12" spans="1:9" s="43" customFormat="1" ht="24.75" customHeight="1">
      <c r="A12" s="50"/>
      <c r="B12" s="617"/>
      <c r="C12" s="618" t="s">
        <v>1352</v>
      </c>
      <c r="D12" s="620"/>
      <c r="E12" s="620"/>
      <c r="F12" s="50"/>
      <c r="G12" s="618" t="s">
        <v>574</v>
      </c>
      <c r="H12" s="620"/>
      <c r="I12" s="620"/>
    </row>
    <row r="13" spans="1:9" s="43" customFormat="1" ht="24.75" customHeight="1">
      <c r="A13" s="50"/>
      <c r="B13" s="617"/>
      <c r="C13" s="618" t="s">
        <v>823</v>
      </c>
      <c r="D13" s="620"/>
      <c r="E13" s="620"/>
      <c r="F13" s="50"/>
      <c r="G13" s="618" t="s">
        <v>579</v>
      </c>
      <c r="H13" s="618"/>
      <c r="I13" s="620"/>
    </row>
    <row r="14" spans="1:9" s="43" customFormat="1" ht="24.75" customHeight="1">
      <c r="A14" s="50"/>
      <c r="B14" s="617" t="s">
        <v>822</v>
      </c>
      <c r="C14" s="620" t="s">
        <v>571</v>
      </c>
      <c r="D14" s="620"/>
      <c r="E14" s="620"/>
      <c r="F14" s="50"/>
      <c r="G14" s="88"/>
      <c r="H14" s="1600"/>
      <c r="I14" s="1600"/>
    </row>
    <row r="15" spans="1:9" s="68" customFormat="1" ht="12.6" customHeight="1">
      <c r="A15" s="90"/>
      <c r="B15" s="1599" t="s">
        <v>1099</v>
      </c>
      <c r="C15" s="1599"/>
      <c r="D15" s="1599"/>
      <c r="E15" s="1599"/>
      <c r="F15" s="1599"/>
      <c r="G15" s="1599"/>
      <c r="H15" s="1599"/>
      <c r="I15" s="1599"/>
    </row>
    <row r="16" spans="1:9" s="68" customFormat="1" ht="24.75" customHeight="1">
      <c r="A16" s="90"/>
      <c r="B16" s="1599"/>
      <c r="C16" s="1599"/>
      <c r="D16" s="1599"/>
      <c r="E16" s="1599"/>
      <c r="F16" s="1599"/>
      <c r="G16" s="1599"/>
      <c r="H16" s="1599"/>
      <c r="I16" s="1599"/>
    </row>
    <row r="17" spans="1:10" s="43" customFormat="1" ht="14.4" customHeight="1">
      <c r="A17" s="37"/>
      <c r="B17" s="37"/>
      <c r="C17" s="37"/>
      <c r="D17" s="37"/>
      <c r="E17" s="37"/>
      <c r="F17" s="37"/>
      <c r="G17" s="37"/>
      <c r="H17" s="37"/>
      <c r="I17" s="37"/>
    </row>
    <row r="18" spans="1:10" s="37" customFormat="1" ht="24.75" customHeight="1">
      <c r="B18" s="710"/>
      <c r="C18" s="710"/>
      <c r="D18" s="710"/>
      <c r="E18" s="710"/>
      <c r="F18" s="710"/>
      <c r="G18" s="710"/>
      <c r="H18" s="710"/>
      <c r="I18" s="710"/>
      <c r="J18" s="709"/>
    </row>
    <row r="19" spans="1:10" s="37" customFormat="1" ht="24.75" customHeight="1">
      <c r="B19" s="710"/>
      <c r="C19" s="710"/>
      <c r="D19" s="710"/>
      <c r="E19" s="710"/>
      <c r="F19" s="710"/>
      <c r="G19" s="710"/>
      <c r="H19" s="710"/>
      <c r="I19" s="710"/>
      <c r="J19" s="709"/>
    </row>
    <row r="20" spans="1:10" s="37" customFormat="1" ht="24.75" customHeight="1">
      <c r="B20" s="710"/>
      <c r="C20" s="710"/>
      <c r="D20" s="710"/>
      <c r="E20" s="710"/>
      <c r="F20" s="710"/>
      <c r="G20" s="710"/>
      <c r="H20" s="710"/>
      <c r="I20" s="710"/>
      <c r="J20" s="709"/>
    </row>
    <row r="21" spans="1:10" s="37" customFormat="1" ht="24.75" customHeight="1">
      <c r="B21" s="710"/>
      <c r="C21" s="710"/>
      <c r="D21" s="710"/>
      <c r="E21" s="710"/>
      <c r="F21" s="710"/>
      <c r="G21" s="710"/>
      <c r="H21" s="710"/>
      <c r="I21" s="710"/>
      <c r="J21" s="709"/>
    </row>
    <row r="22" spans="1:10" s="37" customFormat="1" ht="24.75" customHeight="1">
      <c r="B22" s="710"/>
      <c r="C22" s="710"/>
      <c r="D22" s="710"/>
      <c r="E22" s="710"/>
      <c r="F22" s="710"/>
      <c r="G22" s="710"/>
      <c r="H22" s="710"/>
      <c r="I22" s="710"/>
      <c r="J22" s="709"/>
    </row>
    <row r="23" spans="1:10" s="37" customFormat="1" ht="24.75" customHeight="1">
      <c r="B23" s="710"/>
      <c r="C23" s="710"/>
      <c r="D23" s="710"/>
      <c r="E23" s="710"/>
      <c r="F23" s="710"/>
      <c r="G23" s="710"/>
      <c r="H23" s="710"/>
      <c r="I23" s="710"/>
      <c r="J23" s="709"/>
    </row>
    <row r="24" spans="1:10" s="37" customFormat="1" ht="24.75" customHeight="1">
      <c r="B24" s="710"/>
      <c r="C24" s="710"/>
      <c r="D24" s="710"/>
      <c r="E24" s="710"/>
      <c r="F24" s="710"/>
      <c r="G24" s="710"/>
      <c r="H24" s="710"/>
      <c r="I24" s="710"/>
      <c r="J24" s="709"/>
    </row>
    <row r="25" spans="1:10" s="37" customFormat="1" ht="24.75" customHeight="1">
      <c r="B25" s="710"/>
      <c r="C25" s="710"/>
      <c r="D25" s="710"/>
      <c r="E25" s="710"/>
      <c r="F25" s="710"/>
      <c r="G25" s="710"/>
      <c r="H25" s="710"/>
      <c r="I25" s="710"/>
      <c r="J25" s="709"/>
    </row>
    <row r="26" spans="1:10" s="37" customFormat="1" ht="24.75" customHeight="1">
      <c r="B26" s="710"/>
      <c r="C26" s="710"/>
      <c r="D26" s="710"/>
      <c r="E26" s="710"/>
      <c r="F26" s="710"/>
      <c r="G26" s="710"/>
      <c r="H26" s="710"/>
      <c r="I26" s="710"/>
      <c r="J26" s="709"/>
    </row>
    <row r="27" spans="1:10" s="37" customFormat="1" ht="24.75" customHeight="1">
      <c r="B27" s="710"/>
      <c r="C27" s="710"/>
      <c r="D27" s="710"/>
      <c r="E27" s="710"/>
      <c r="F27" s="710"/>
      <c r="G27" s="710"/>
      <c r="H27" s="710"/>
      <c r="I27" s="710"/>
      <c r="J27" s="916"/>
    </row>
    <row r="28" spans="1:10" s="37" customFormat="1" ht="24.75" customHeight="1">
      <c r="A28" s="39"/>
      <c r="B28" s="710"/>
      <c r="C28" s="710"/>
      <c r="D28" s="710"/>
      <c r="E28" s="710"/>
      <c r="F28" s="710"/>
      <c r="G28" s="710"/>
      <c r="H28" s="710"/>
      <c r="I28" s="710"/>
      <c r="J28" s="709"/>
    </row>
    <row r="29" spans="1:10" s="37" customFormat="1" ht="24.75" customHeight="1">
      <c r="A29" s="712" t="s">
        <v>884</v>
      </c>
      <c r="B29" s="711"/>
      <c r="C29" s="711"/>
      <c r="D29" s="711"/>
      <c r="E29" s="711"/>
      <c r="F29" s="711"/>
      <c r="G29" s="711"/>
      <c r="H29" s="711"/>
      <c r="I29" s="711"/>
      <c r="J29" s="709"/>
    </row>
    <row r="30" spans="1:10" s="37" customFormat="1" ht="24.75" customHeight="1">
      <c r="A30" s="712"/>
      <c r="B30" s="711"/>
      <c r="C30" s="711"/>
      <c r="D30" s="711"/>
      <c r="E30" s="711"/>
      <c r="F30" s="711"/>
      <c r="G30" s="711"/>
      <c r="H30" s="711"/>
      <c r="I30" s="711"/>
      <c r="J30" s="916"/>
    </row>
    <row r="31" spans="1:10" s="43" customFormat="1" ht="24.75" customHeight="1">
      <c r="A31" s="833"/>
      <c r="B31" s="1601" t="s">
        <v>39</v>
      </c>
      <c r="C31" s="1602"/>
      <c r="D31" s="1602"/>
      <c r="E31" s="1602"/>
      <c r="F31" s="1602"/>
      <c r="G31" s="1602"/>
      <c r="H31" s="1602"/>
      <c r="I31" s="1603"/>
    </row>
    <row r="32" spans="1:10" s="43" customFormat="1" ht="24.75" customHeight="1">
      <c r="A32" s="37"/>
      <c r="B32" s="1604"/>
      <c r="C32" s="1587"/>
      <c r="D32" s="1587"/>
      <c r="E32" s="1587"/>
      <c r="F32" s="1587"/>
      <c r="G32" s="1587"/>
      <c r="H32" s="1587"/>
      <c r="I32" s="1605"/>
    </row>
    <row r="33" spans="1:9" s="43" customFormat="1" ht="24.75" customHeight="1">
      <c r="A33" s="37"/>
      <c r="B33" s="1604"/>
      <c r="C33" s="1587"/>
      <c r="D33" s="1587"/>
      <c r="E33" s="1587"/>
      <c r="F33" s="1587"/>
      <c r="G33" s="1587"/>
      <c r="H33" s="1587"/>
      <c r="I33" s="1605"/>
    </row>
    <row r="34" spans="1:9" s="43" customFormat="1" ht="24.75" customHeight="1">
      <c r="A34" s="37"/>
      <c r="B34" s="1604"/>
      <c r="C34" s="1587"/>
      <c r="D34" s="1587"/>
      <c r="E34" s="1587"/>
      <c r="F34" s="1587"/>
      <c r="G34" s="1587"/>
      <c r="H34" s="1587"/>
      <c r="I34" s="1605"/>
    </row>
    <row r="35" spans="1:9" s="43" customFormat="1" ht="24.75" customHeight="1">
      <c r="A35" s="37"/>
      <c r="B35" s="1604"/>
      <c r="C35" s="1587"/>
      <c r="D35" s="1587"/>
      <c r="E35" s="1587"/>
      <c r="F35" s="1587"/>
      <c r="G35" s="1587"/>
      <c r="H35" s="1587"/>
      <c r="I35" s="1605"/>
    </row>
    <row r="36" spans="1:9" s="43" customFormat="1" ht="24.75" customHeight="1">
      <c r="A36" s="37"/>
      <c r="B36" s="1604"/>
      <c r="C36" s="1587"/>
      <c r="D36" s="1587"/>
      <c r="E36" s="1587"/>
      <c r="F36" s="1587"/>
      <c r="G36" s="1587"/>
      <c r="H36" s="1587"/>
      <c r="I36" s="1605"/>
    </row>
    <row r="37" spans="1:9" s="43" customFormat="1" ht="24.75" customHeight="1">
      <c r="A37" s="37"/>
      <c r="B37" s="1604"/>
      <c r="C37" s="1587"/>
      <c r="D37" s="1587"/>
      <c r="E37" s="1587"/>
      <c r="F37" s="1587"/>
      <c r="G37" s="1587"/>
      <c r="H37" s="1587"/>
      <c r="I37" s="1605"/>
    </row>
    <row r="38" spans="1:9" s="43" customFormat="1" ht="24.75" customHeight="1">
      <c r="A38" s="37"/>
      <c r="B38" s="1604"/>
      <c r="C38" s="1587"/>
      <c r="D38" s="1587"/>
      <c r="E38" s="1587"/>
      <c r="F38" s="1587"/>
      <c r="G38" s="1587"/>
      <c r="H38" s="1587"/>
      <c r="I38" s="1605"/>
    </row>
    <row r="39" spans="1:9" s="43" customFormat="1" ht="24.75" customHeight="1">
      <c r="A39" s="37"/>
      <c r="B39" s="1604"/>
      <c r="C39" s="1587"/>
      <c r="D39" s="1587"/>
      <c r="E39" s="1587"/>
      <c r="F39" s="1587"/>
      <c r="G39" s="1587"/>
      <c r="H39" s="1587"/>
      <c r="I39" s="1605"/>
    </row>
    <row r="40" spans="1:9" s="43" customFormat="1" ht="24.75" customHeight="1">
      <c r="A40" s="37"/>
      <c r="B40" s="1604"/>
      <c r="C40" s="1587"/>
      <c r="D40" s="1587"/>
      <c r="E40" s="1587"/>
      <c r="F40" s="1587"/>
      <c r="G40" s="1587"/>
      <c r="H40" s="1587"/>
      <c r="I40" s="1605"/>
    </row>
    <row r="41" spans="1:9" s="43" customFormat="1" ht="24.75" customHeight="1">
      <c r="A41" s="37"/>
      <c r="B41" s="1604"/>
      <c r="C41" s="1587"/>
      <c r="D41" s="1587"/>
      <c r="E41" s="1587"/>
      <c r="F41" s="1587"/>
      <c r="G41" s="1587"/>
      <c r="H41" s="1587"/>
      <c r="I41" s="1605"/>
    </row>
    <row r="42" spans="1:9" s="43" customFormat="1" ht="24.75" customHeight="1">
      <c r="A42" s="37"/>
      <c r="B42" s="1606"/>
      <c r="C42" s="1607"/>
      <c r="D42" s="1607"/>
      <c r="E42" s="1607"/>
      <c r="F42" s="1607"/>
      <c r="G42" s="1607"/>
      <c r="H42" s="1607"/>
      <c r="I42" s="1608"/>
    </row>
    <row r="43" spans="1:9" s="43" customFormat="1" ht="24.75" customHeight="1">
      <c r="A43" s="1596" t="s">
        <v>1060</v>
      </c>
      <c r="B43" s="1596"/>
      <c r="C43" s="1596"/>
      <c r="D43" s="1596"/>
      <c r="E43" s="1596"/>
      <c r="F43" s="1596"/>
      <c r="G43" s="1596"/>
      <c r="H43" s="1596"/>
      <c r="I43" s="1596"/>
    </row>
    <row r="44" spans="1:9" s="43" customFormat="1" ht="24.75" customHeight="1">
      <c r="A44" s="37"/>
      <c r="B44" s="1601" t="s">
        <v>39</v>
      </c>
      <c r="C44" s="1602"/>
      <c r="D44" s="1602"/>
      <c r="E44" s="1602"/>
      <c r="F44" s="1602"/>
      <c r="G44" s="1602"/>
      <c r="H44" s="1602"/>
      <c r="I44" s="1603"/>
    </row>
    <row r="45" spans="1:9" s="43" customFormat="1" ht="24.75" customHeight="1">
      <c r="A45" s="37"/>
      <c r="B45" s="1604"/>
      <c r="C45" s="1587"/>
      <c r="D45" s="1587"/>
      <c r="E45" s="1587"/>
      <c r="F45" s="1587"/>
      <c r="G45" s="1587"/>
      <c r="H45" s="1587"/>
      <c r="I45" s="1605"/>
    </row>
    <row r="46" spans="1:9" s="43" customFormat="1" ht="24.75" customHeight="1">
      <c r="A46" s="37"/>
      <c r="B46" s="1604"/>
      <c r="C46" s="1587"/>
      <c r="D46" s="1587"/>
      <c r="E46" s="1587"/>
      <c r="F46" s="1587"/>
      <c r="G46" s="1587"/>
      <c r="H46" s="1587"/>
      <c r="I46" s="1605"/>
    </row>
    <row r="47" spans="1:9" s="43" customFormat="1" ht="24.75" customHeight="1">
      <c r="A47" s="37"/>
      <c r="B47" s="1604"/>
      <c r="C47" s="1587"/>
      <c r="D47" s="1587"/>
      <c r="E47" s="1587"/>
      <c r="F47" s="1587"/>
      <c r="G47" s="1587"/>
      <c r="H47" s="1587"/>
      <c r="I47" s="1605"/>
    </row>
    <row r="48" spans="1:9" s="43" customFormat="1" ht="24.75" customHeight="1">
      <c r="A48" s="37"/>
      <c r="B48" s="1604"/>
      <c r="C48" s="1587"/>
      <c r="D48" s="1587"/>
      <c r="E48" s="1587"/>
      <c r="F48" s="1587"/>
      <c r="G48" s="1587"/>
      <c r="H48" s="1587"/>
      <c r="I48" s="1605"/>
    </row>
    <row r="49" spans="1:9" s="43" customFormat="1" ht="24.75" customHeight="1">
      <c r="A49" s="37"/>
      <c r="B49" s="1604"/>
      <c r="C49" s="1587"/>
      <c r="D49" s="1587"/>
      <c r="E49" s="1587"/>
      <c r="F49" s="1587"/>
      <c r="G49" s="1587"/>
      <c r="H49" s="1587"/>
      <c r="I49" s="1605"/>
    </row>
    <row r="50" spans="1:9" s="43" customFormat="1" ht="24.75" customHeight="1">
      <c r="A50" s="37"/>
      <c r="B50" s="1604"/>
      <c r="C50" s="1587"/>
      <c r="D50" s="1587"/>
      <c r="E50" s="1587"/>
      <c r="F50" s="1587"/>
      <c r="G50" s="1587"/>
      <c r="H50" s="1587"/>
      <c r="I50" s="1605"/>
    </row>
    <row r="51" spans="1:9" s="43" customFormat="1" ht="24.75" customHeight="1">
      <c r="A51" s="37"/>
      <c r="B51" s="1604"/>
      <c r="C51" s="1587"/>
      <c r="D51" s="1587"/>
      <c r="E51" s="1587"/>
      <c r="F51" s="1587"/>
      <c r="G51" s="1587"/>
      <c r="H51" s="1587"/>
      <c r="I51" s="1605"/>
    </row>
    <row r="52" spans="1:9" s="43" customFormat="1" ht="24.75" customHeight="1">
      <c r="A52" s="37"/>
      <c r="B52" s="1604"/>
      <c r="C52" s="1587"/>
      <c r="D52" s="1587"/>
      <c r="E52" s="1587"/>
      <c r="F52" s="1587"/>
      <c r="G52" s="1587"/>
      <c r="H52" s="1587"/>
      <c r="I52" s="1605"/>
    </row>
    <row r="53" spans="1:9" s="43" customFormat="1" ht="24.75" customHeight="1">
      <c r="A53" s="37"/>
      <c r="B53" s="1604"/>
      <c r="C53" s="1587"/>
      <c r="D53" s="1587"/>
      <c r="E53" s="1587"/>
      <c r="F53" s="1587"/>
      <c r="G53" s="1587"/>
      <c r="H53" s="1587"/>
      <c r="I53" s="1605"/>
    </row>
    <row r="54" spans="1:9" s="43" customFormat="1" ht="24.75" customHeight="1">
      <c r="A54" s="37"/>
      <c r="B54" s="1604"/>
      <c r="C54" s="1587"/>
      <c r="D54" s="1587"/>
      <c r="E54" s="1587"/>
      <c r="F54" s="1587"/>
      <c r="G54" s="1587"/>
      <c r="H54" s="1587"/>
      <c r="I54" s="1605"/>
    </row>
    <row r="55" spans="1:9" s="43" customFormat="1" ht="24.75" customHeight="1">
      <c r="A55" s="37"/>
      <c r="B55" s="1606"/>
      <c r="C55" s="1607"/>
      <c r="D55" s="1607"/>
      <c r="E55" s="1607"/>
      <c r="F55" s="1607"/>
      <c r="G55" s="1607"/>
      <c r="H55" s="1607"/>
      <c r="I55" s="1608"/>
    </row>
    <row r="56" spans="1:9" s="43" customFormat="1" ht="24.75" customHeight="1">
      <c r="A56" s="1596" t="s">
        <v>1061</v>
      </c>
      <c r="B56" s="1596"/>
      <c r="C56" s="1596"/>
      <c r="D56" s="1596"/>
      <c r="E56" s="1596"/>
      <c r="F56" s="1596"/>
      <c r="G56" s="1596"/>
      <c r="H56" s="1596"/>
      <c r="I56" s="1596"/>
    </row>
    <row r="57" spans="1:9" s="43" customFormat="1" ht="24.75" customHeight="1">
      <c r="A57" s="712" t="s">
        <v>887</v>
      </c>
      <c r="B57" s="711"/>
      <c r="C57" s="711"/>
      <c r="D57" s="711"/>
      <c r="E57" s="711"/>
      <c r="F57" s="711"/>
      <c r="G57" s="711"/>
      <c r="H57" s="711"/>
      <c r="I57" s="711"/>
    </row>
    <row r="58" spans="1:9" s="43" customFormat="1" ht="24.75" customHeight="1">
      <c r="A58" s="712"/>
      <c r="B58" s="711"/>
      <c r="C58" s="711"/>
      <c r="D58" s="711"/>
      <c r="E58" s="711"/>
      <c r="F58" s="711"/>
      <c r="G58" s="711"/>
      <c r="H58" s="711"/>
      <c r="I58" s="711"/>
    </row>
    <row r="59" spans="1:9" s="43" customFormat="1" ht="24.75" customHeight="1">
      <c r="A59" s="37"/>
      <c r="B59" s="1601" t="s">
        <v>39</v>
      </c>
      <c r="C59" s="1602"/>
      <c r="D59" s="1602"/>
      <c r="E59" s="1602"/>
      <c r="F59" s="1602"/>
      <c r="G59" s="1602"/>
      <c r="H59" s="1602"/>
      <c r="I59" s="1603"/>
    </row>
    <row r="60" spans="1:9" s="43" customFormat="1" ht="24.75" customHeight="1">
      <c r="A60" s="37"/>
      <c r="B60" s="1604"/>
      <c r="C60" s="1587"/>
      <c r="D60" s="1587"/>
      <c r="E60" s="1587"/>
      <c r="F60" s="1587"/>
      <c r="G60" s="1587"/>
      <c r="H60" s="1587"/>
      <c r="I60" s="1605"/>
    </row>
    <row r="61" spans="1:9" s="43" customFormat="1" ht="24.75" customHeight="1">
      <c r="A61" s="37"/>
      <c r="B61" s="1604"/>
      <c r="C61" s="1587"/>
      <c r="D61" s="1587"/>
      <c r="E61" s="1587"/>
      <c r="F61" s="1587"/>
      <c r="G61" s="1587"/>
      <c r="H61" s="1587"/>
      <c r="I61" s="1605"/>
    </row>
    <row r="62" spans="1:9" s="43" customFormat="1" ht="24.75" customHeight="1">
      <c r="A62" s="37"/>
      <c r="B62" s="1604"/>
      <c r="C62" s="1587"/>
      <c r="D62" s="1587"/>
      <c r="E62" s="1587"/>
      <c r="F62" s="1587"/>
      <c r="G62" s="1587"/>
      <c r="H62" s="1587"/>
      <c r="I62" s="1605"/>
    </row>
    <row r="63" spans="1:9" s="43" customFormat="1" ht="24.75" customHeight="1">
      <c r="A63" s="37"/>
      <c r="B63" s="1604"/>
      <c r="C63" s="1587"/>
      <c r="D63" s="1587"/>
      <c r="E63" s="1587"/>
      <c r="F63" s="1587"/>
      <c r="G63" s="1587"/>
      <c r="H63" s="1587"/>
      <c r="I63" s="1605"/>
    </row>
    <row r="64" spans="1:9" s="43" customFormat="1" ht="24.75" customHeight="1">
      <c r="A64" s="37"/>
      <c r="B64" s="1604"/>
      <c r="C64" s="1587"/>
      <c r="D64" s="1587"/>
      <c r="E64" s="1587"/>
      <c r="F64" s="1587"/>
      <c r="G64" s="1587"/>
      <c r="H64" s="1587"/>
      <c r="I64" s="1605"/>
    </row>
    <row r="65" spans="1:9" s="43" customFormat="1" ht="24.75" customHeight="1">
      <c r="A65" s="37"/>
      <c r="B65" s="1604"/>
      <c r="C65" s="1587"/>
      <c r="D65" s="1587"/>
      <c r="E65" s="1587"/>
      <c r="F65" s="1587"/>
      <c r="G65" s="1587"/>
      <c r="H65" s="1587"/>
      <c r="I65" s="1605"/>
    </row>
    <row r="66" spans="1:9" s="43" customFormat="1" ht="24.75" customHeight="1">
      <c r="A66" s="37"/>
      <c r="B66" s="1604"/>
      <c r="C66" s="1587"/>
      <c r="D66" s="1587"/>
      <c r="E66" s="1587"/>
      <c r="F66" s="1587"/>
      <c r="G66" s="1587"/>
      <c r="H66" s="1587"/>
      <c r="I66" s="1605"/>
    </row>
    <row r="67" spans="1:9" s="43" customFormat="1" ht="24.75" customHeight="1">
      <c r="A67" s="37"/>
      <c r="B67" s="1604"/>
      <c r="C67" s="1587"/>
      <c r="D67" s="1587"/>
      <c r="E67" s="1587"/>
      <c r="F67" s="1587"/>
      <c r="G67" s="1587"/>
      <c r="H67" s="1587"/>
      <c r="I67" s="1605"/>
    </row>
    <row r="68" spans="1:9" s="43" customFormat="1" ht="24.75" customHeight="1">
      <c r="A68" s="37"/>
      <c r="B68" s="1604"/>
      <c r="C68" s="1587"/>
      <c r="D68" s="1587"/>
      <c r="E68" s="1587"/>
      <c r="F68" s="1587"/>
      <c r="G68" s="1587"/>
      <c r="H68" s="1587"/>
      <c r="I68" s="1605"/>
    </row>
    <row r="69" spans="1:9" s="43" customFormat="1" ht="24.75" customHeight="1">
      <c r="A69" s="37"/>
      <c r="B69" s="1604"/>
      <c r="C69" s="1587"/>
      <c r="D69" s="1587"/>
      <c r="E69" s="1587"/>
      <c r="F69" s="1587"/>
      <c r="G69" s="1587"/>
      <c r="H69" s="1587"/>
      <c r="I69" s="1605"/>
    </row>
    <row r="70" spans="1:9" s="43" customFormat="1" ht="24.75" customHeight="1">
      <c r="A70" s="37"/>
      <c r="B70" s="1606"/>
      <c r="C70" s="1607"/>
      <c r="D70" s="1607"/>
      <c r="E70" s="1607"/>
      <c r="F70" s="1607"/>
      <c r="G70" s="1607"/>
      <c r="H70" s="1607"/>
      <c r="I70" s="1608"/>
    </row>
    <row r="71" spans="1:9" s="43" customFormat="1" ht="24.75" customHeight="1">
      <c r="A71" s="1596" t="s">
        <v>1062</v>
      </c>
      <c r="B71" s="1596"/>
      <c r="C71" s="1596"/>
      <c r="D71" s="1596"/>
      <c r="E71" s="1596"/>
      <c r="F71" s="1596"/>
      <c r="G71" s="1596"/>
      <c r="H71" s="1596"/>
      <c r="I71" s="1596"/>
    </row>
    <row r="72" spans="1:9" s="43" customFormat="1" ht="24.75" customHeight="1">
      <c r="A72" s="858"/>
      <c r="B72" s="860"/>
      <c r="C72" s="861"/>
      <c r="D72" s="861"/>
      <c r="E72" s="861"/>
      <c r="F72" s="861"/>
      <c r="G72" s="861"/>
      <c r="H72" s="861"/>
      <c r="I72" s="862"/>
    </row>
    <row r="73" spans="1:9" s="43" customFormat="1" ht="24.75" customHeight="1">
      <c r="A73" s="858"/>
      <c r="B73" s="863"/>
      <c r="C73" s="858"/>
      <c r="D73" s="858"/>
      <c r="E73" s="858"/>
      <c r="F73" s="858"/>
      <c r="G73" s="858"/>
      <c r="H73" s="858"/>
      <c r="I73" s="864"/>
    </row>
    <row r="74" spans="1:9" s="43" customFormat="1" ht="24.75" customHeight="1">
      <c r="A74" s="858"/>
      <c r="B74" s="863"/>
      <c r="C74" s="858"/>
      <c r="D74" s="858"/>
      <c r="E74" s="858"/>
      <c r="F74" s="858"/>
      <c r="G74" s="858"/>
      <c r="H74" s="858"/>
      <c r="I74" s="864"/>
    </row>
    <row r="75" spans="1:9" s="43" customFormat="1" ht="24.75" customHeight="1">
      <c r="A75" s="858"/>
      <c r="B75" s="863"/>
      <c r="C75" s="858"/>
      <c r="D75" s="858"/>
      <c r="E75" s="858"/>
      <c r="F75" s="858"/>
      <c r="G75" s="858"/>
      <c r="H75" s="858"/>
      <c r="I75" s="864"/>
    </row>
    <row r="76" spans="1:9" s="43" customFormat="1" ht="24.75" customHeight="1">
      <c r="A76" s="858"/>
      <c r="B76" s="863"/>
      <c r="C76" s="858"/>
      <c r="D76" s="858"/>
      <c r="E76" s="858"/>
      <c r="F76" s="858"/>
      <c r="G76" s="858"/>
      <c r="H76" s="858"/>
      <c r="I76" s="864"/>
    </row>
    <row r="77" spans="1:9" s="43" customFormat="1" ht="24.75" customHeight="1">
      <c r="A77" s="858"/>
      <c r="B77" s="863"/>
      <c r="C77" s="858"/>
      <c r="D77" s="858"/>
      <c r="E77" s="858"/>
      <c r="F77" s="858"/>
      <c r="G77" s="858"/>
      <c r="H77" s="858"/>
      <c r="I77" s="864"/>
    </row>
    <row r="78" spans="1:9" s="43" customFormat="1" ht="24.75" customHeight="1">
      <c r="A78" s="858"/>
      <c r="B78" s="863"/>
      <c r="C78" s="858"/>
      <c r="D78" s="858"/>
      <c r="E78" s="858"/>
      <c r="F78" s="858"/>
      <c r="G78" s="858"/>
      <c r="H78" s="858"/>
      <c r="I78" s="864"/>
    </row>
    <row r="79" spans="1:9" s="43" customFormat="1" ht="24.75" customHeight="1">
      <c r="A79" s="858"/>
      <c r="B79" s="863"/>
      <c r="C79" s="858"/>
      <c r="D79" s="858"/>
      <c r="E79" s="858"/>
      <c r="F79" s="858"/>
      <c r="G79" s="858"/>
      <c r="H79" s="858"/>
      <c r="I79" s="864"/>
    </row>
    <row r="80" spans="1:9" s="43" customFormat="1" ht="24.75" customHeight="1">
      <c r="A80" s="858"/>
      <c r="B80" s="863"/>
      <c r="C80" s="858"/>
      <c r="D80" s="858"/>
      <c r="E80" s="858"/>
      <c r="F80" s="858"/>
      <c r="G80" s="858"/>
      <c r="H80" s="858"/>
      <c r="I80" s="864"/>
    </row>
    <row r="81" spans="1:9" s="43" customFormat="1" ht="24.75" customHeight="1">
      <c r="A81" s="858"/>
      <c r="B81" s="863"/>
      <c r="C81" s="858"/>
      <c r="D81" s="858"/>
      <c r="E81" s="858"/>
      <c r="F81" s="858"/>
      <c r="G81" s="858"/>
      <c r="H81" s="858"/>
      <c r="I81" s="864"/>
    </row>
    <row r="82" spans="1:9" s="43" customFormat="1" ht="24.75" customHeight="1">
      <c r="A82" s="858"/>
      <c r="B82" s="863"/>
      <c r="C82" s="858"/>
      <c r="D82" s="858"/>
      <c r="E82" s="858"/>
      <c r="F82" s="858"/>
      <c r="G82" s="858"/>
      <c r="H82" s="858"/>
      <c r="I82" s="864"/>
    </row>
    <row r="83" spans="1:9" s="43" customFormat="1" ht="24.75" customHeight="1">
      <c r="A83" s="858"/>
      <c r="B83" s="865"/>
      <c r="C83" s="866"/>
      <c r="D83" s="866"/>
      <c r="E83" s="866"/>
      <c r="F83" s="866"/>
      <c r="G83" s="866"/>
      <c r="H83" s="866"/>
      <c r="I83" s="867"/>
    </row>
    <row r="84" spans="1:9" s="43" customFormat="1" ht="24.75" customHeight="1">
      <c r="A84" s="1596" t="s">
        <v>1082</v>
      </c>
      <c r="B84" s="1596"/>
      <c r="C84" s="1596"/>
      <c r="D84" s="1596"/>
      <c r="E84" s="1596"/>
      <c r="F84" s="1596"/>
      <c r="G84" s="1596"/>
      <c r="H84" s="1596"/>
      <c r="I84" s="1596"/>
    </row>
    <row r="85" spans="1:9" s="43" customFormat="1" ht="24.75" customHeight="1">
      <c r="A85" s="712" t="s">
        <v>890</v>
      </c>
      <c r="B85" s="711"/>
      <c r="C85" s="711"/>
      <c r="D85" s="711"/>
      <c r="E85" s="711"/>
      <c r="F85" s="711"/>
      <c r="G85" s="711"/>
      <c r="H85" s="711"/>
      <c r="I85" s="711"/>
    </row>
    <row r="86" spans="1:9" s="43" customFormat="1" ht="24.75" customHeight="1">
      <c r="A86" s="712"/>
      <c r="B86" s="711"/>
      <c r="C86" s="711"/>
      <c r="D86" s="711"/>
      <c r="E86" s="711"/>
      <c r="F86" s="711"/>
      <c r="G86" s="711"/>
      <c r="H86" s="711"/>
      <c r="I86" s="711"/>
    </row>
    <row r="87" spans="1:9" s="43" customFormat="1" ht="24.75" customHeight="1">
      <c r="A87" s="37"/>
      <c r="B87" s="1601" t="s">
        <v>39</v>
      </c>
      <c r="C87" s="1602"/>
      <c r="D87" s="1602"/>
      <c r="E87" s="1602"/>
      <c r="F87" s="1602"/>
      <c r="G87" s="1602"/>
      <c r="H87" s="1602"/>
      <c r="I87" s="1603"/>
    </row>
    <row r="88" spans="1:9" s="43" customFormat="1" ht="24.75" customHeight="1">
      <c r="A88" s="37"/>
      <c r="B88" s="1604"/>
      <c r="C88" s="1587"/>
      <c r="D88" s="1587"/>
      <c r="E88" s="1587"/>
      <c r="F88" s="1587"/>
      <c r="G88" s="1587"/>
      <c r="H88" s="1587"/>
      <c r="I88" s="1605"/>
    </row>
    <row r="89" spans="1:9" s="43" customFormat="1" ht="24.75" customHeight="1">
      <c r="A89" s="37"/>
      <c r="B89" s="1604"/>
      <c r="C89" s="1587"/>
      <c r="D89" s="1587"/>
      <c r="E89" s="1587"/>
      <c r="F89" s="1587"/>
      <c r="G89" s="1587"/>
      <c r="H89" s="1587"/>
      <c r="I89" s="1605"/>
    </row>
    <row r="90" spans="1:9" s="43" customFormat="1" ht="24.75" customHeight="1">
      <c r="A90" s="37"/>
      <c r="B90" s="1604"/>
      <c r="C90" s="1587"/>
      <c r="D90" s="1587"/>
      <c r="E90" s="1587"/>
      <c r="F90" s="1587"/>
      <c r="G90" s="1587"/>
      <c r="H90" s="1587"/>
      <c r="I90" s="1605"/>
    </row>
    <row r="91" spans="1:9" s="43" customFormat="1" ht="24.75" customHeight="1">
      <c r="A91" s="37"/>
      <c r="B91" s="1604"/>
      <c r="C91" s="1587"/>
      <c r="D91" s="1587"/>
      <c r="E91" s="1587"/>
      <c r="F91" s="1587"/>
      <c r="G91" s="1587"/>
      <c r="H91" s="1587"/>
      <c r="I91" s="1605"/>
    </row>
    <row r="92" spans="1:9" s="43" customFormat="1" ht="24.75" customHeight="1">
      <c r="A92" s="37"/>
      <c r="B92" s="1604"/>
      <c r="C92" s="1587"/>
      <c r="D92" s="1587"/>
      <c r="E92" s="1587"/>
      <c r="F92" s="1587"/>
      <c r="G92" s="1587"/>
      <c r="H92" s="1587"/>
      <c r="I92" s="1605"/>
    </row>
    <row r="93" spans="1:9" s="43" customFormat="1" ht="24.75" customHeight="1">
      <c r="A93" s="37"/>
      <c r="B93" s="1604"/>
      <c r="C93" s="1587"/>
      <c r="D93" s="1587"/>
      <c r="E93" s="1587"/>
      <c r="F93" s="1587"/>
      <c r="G93" s="1587"/>
      <c r="H93" s="1587"/>
      <c r="I93" s="1605"/>
    </row>
    <row r="94" spans="1:9" s="43" customFormat="1" ht="24.75" customHeight="1">
      <c r="A94" s="37"/>
      <c r="B94" s="1604"/>
      <c r="C94" s="1587"/>
      <c r="D94" s="1587"/>
      <c r="E94" s="1587"/>
      <c r="F94" s="1587"/>
      <c r="G94" s="1587"/>
      <c r="H94" s="1587"/>
      <c r="I94" s="1605"/>
    </row>
    <row r="95" spans="1:9" s="43" customFormat="1" ht="24.75" customHeight="1">
      <c r="A95" s="37"/>
      <c r="B95" s="1604"/>
      <c r="C95" s="1587"/>
      <c r="D95" s="1587"/>
      <c r="E95" s="1587"/>
      <c r="F95" s="1587"/>
      <c r="G95" s="1587"/>
      <c r="H95" s="1587"/>
      <c r="I95" s="1605"/>
    </row>
    <row r="96" spans="1:9" s="43" customFormat="1" ht="24.75" customHeight="1">
      <c r="A96" s="37"/>
      <c r="B96" s="1604"/>
      <c r="C96" s="1587"/>
      <c r="D96" s="1587"/>
      <c r="E96" s="1587"/>
      <c r="F96" s="1587"/>
      <c r="G96" s="1587"/>
      <c r="H96" s="1587"/>
      <c r="I96" s="1605"/>
    </row>
    <row r="97" spans="1:9" s="43" customFormat="1" ht="24.75" customHeight="1">
      <c r="A97" s="37"/>
      <c r="B97" s="1604"/>
      <c r="C97" s="1587"/>
      <c r="D97" s="1587"/>
      <c r="E97" s="1587"/>
      <c r="F97" s="1587"/>
      <c r="G97" s="1587"/>
      <c r="H97" s="1587"/>
      <c r="I97" s="1605"/>
    </row>
    <row r="98" spans="1:9" s="43" customFormat="1" ht="24.75" customHeight="1">
      <c r="A98" s="37"/>
      <c r="B98" s="1606"/>
      <c r="C98" s="1607"/>
      <c r="D98" s="1607"/>
      <c r="E98" s="1607"/>
      <c r="F98" s="1607"/>
      <c r="G98" s="1607"/>
      <c r="H98" s="1607"/>
      <c r="I98" s="1608"/>
    </row>
    <row r="99" spans="1:9" s="43" customFormat="1" ht="24.75" customHeight="1">
      <c r="A99" s="1597" t="s">
        <v>986</v>
      </c>
      <c r="B99" s="1597"/>
      <c r="C99" s="1597"/>
      <c r="D99" s="1597"/>
      <c r="E99" s="1597"/>
      <c r="F99" s="1597"/>
      <c r="G99" s="1597"/>
      <c r="H99" s="1597"/>
      <c r="I99" s="1597"/>
    </row>
    <row r="100" spans="1:9" s="43" customFormat="1" ht="24.75" hidden="1" customHeight="1">
      <c r="A100" s="37"/>
      <c r="B100" s="1601" t="s">
        <v>39</v>
      </c>
      <c r="C100" s="1602"/>
      <c r="D100" s="1602"/>
      <c r="E100" s="1602"/>
      <c r="F100" s="1602"/>
      <c r="G100" s="1602"/>
      <c r="H100" s="1602"/>
      <c r="I100" s="1603"/>
    </row>
    <row r="101" spans="1:9" s="43" customFormat="1" ht="24.75" hidden="1" customHeight="1">
      <c r="A101" s="37"/>
      <c r="B101" s="1604"/>
      <c r="C101" s="1587"/>
      <c r="D101" s="1587"/>
      <c r="E101" s="1587"/>
      <c r="F101" s="1587"/>
      <c r="G101" s="1587"/>
      <c r="H101" s="1587"/>
      <c r="I101" s="1605"/>
    </row>
    <row r="102" spans="1:9" s="43" customFormat="1" ht="24.75" hidden="1" customHeight="1">
      <c r="A102" s="37"/>
      <c r="B102" s="1604"/>
      <c r="C102" s="1587"/>
      <c r="D102" s="1587"/>
      <c r="E102" s="1587"/>
      <c r="F102" s="1587"/>
      <c r="G102" s="1587"/>
      <c r="H102" s="1587"/>
      <c r="I102" s="1605"/>
    </row>
    <row r="103" spans="1:9" s="43" customFormat="1" ht="24.75" hidden="1" customHeight="1">
      <c r="A103" s="37"/>
      <c r="B103" s="1604"/>
      <c r="C103" s="1587"/>
      <c r="D103" s="1587"/>
      <c r="E103" s="1587"/>
      <c r="F103" s="1587"/>
      <c r="G103" s="1587"/>
      <c r="H103" s="1587"/>
      <c r="I103" s="1605"/>
    </row>
    <row r="104" spans="1:9" s="43" customFormat="1" ht="24.75" hidden="1" customHeight="1">
      <c r="A104" s="37"/>
      <c r="B104" s="1604"/>
      <c r="C104" s="1587"/>
      <c r="D104" s="1587"/>
      <c r="E104" s="1587"/>
      <c r="F104" s="1587"/>
      <c r="G104" s="1587"/>
      <c r="H104" s="1587"/>
      <c r="I104" s="1605"/>
    </row>
    <row r="105" spans="1:9" s="43" customFormat="1" ht="24.75" hidden="1" customHeight="1">
      <c r="A105" s="37"/>
      <c r="B105" s="1604"/>
      <c r="C105" s="1587"/>
      <c r="D105" s="1587"/>
      <c r="E105" s="1587"/>
      <c r="F105" s="1587"/>
      <c r="G105" s="1587"/>
      <c r="H105" s="1587"/>
      <c r="I105" s="1605"/>
    </row>
    <row r="106" spans="1:9" s="43" customFormat="1" ht="24.75" hidden="1" customHeight="1">
      <c r="A106" s="37"/>
      <c r="B106" s="1604"/>
      <c r="C106" s="1587"/>
      <c r="D106" s="1587"/>
      <c r="E106" s="1587"/>
      <c r="F106" s="1587"/>
      <c r="G106" s="1587"/>
      <c r="H106" s="1587"/>
      <c r="I106" s="1605"/>
    </row>
    <row r="107" spans="1:9" s="43" customFormat="1" ht="24.75" hidden="1" customHeight="1">
      <c r="A107" s="37"/>
      <c r="B107" s="1604"/>
      <c r="C107" s="1587"/>
      <c r="D107" s="1587"/>
      <c r="E107" s="1587"/>
      <c r="F107" s="1587"/>
      <c r="G107" s="1587"/>
      <c r="H107" s="1587"/>
      <c r="I107" s="1605"/>
    </row>
    <row r="108" spans="1:9" s="43" customFormat="1" ht="24.75" hidden="1" customHeight="1">
      <c r="A108" s="37"/>
      <c r="B108" s="1604"/>
      <c r="C108" s="1587"/>
      <c r="D108" s="1587"/>
      <c r="E108" s="1587"/>
      <c r="F108" s="1587"/>
      <c r="G108" s="1587"/>
      <c r="H108" s="1587"/>
      <c r="I108" s="1605"/>
    </row>
    <row r="109" spans="1:9" s="43" customFormat="1" ht="24.75" hidden="1" customHeight="1">
      <c r="A109" s="37"/>
      <c r="B109" s="1604"/>
      <c r="C109" s="1587"/>
      <c r="D109" s="1587"/>
      <c r="E109" s="1587"/>
      <c r="F109" s="1587"/>
      <c r="G109" s="1587"/>
      <c r="H109" s="1587"/>
      <c r="I109" s="1605"/>
    </row>
    <row r="110" spans="1:9" s="43" customFormat="1" ht="24.75" hidden="1" customHeight="1">
      <c r="A110" s="37"/>
      <c r="B110" s="1604"/>
      <c r="C110" s="1587"/>
      <c r="D110" s="1587"/>
      <c r="E110" s="1587"/>
      <c r="F110" s="1587"/>
      <c r="G110" s="1587"/>
      <c r="H110" s="1587"/>
      <c r="I110" s="1605"/>
    </row>
    <row r="111" spans="1:9" s="43" customFormat="1" ht="24.75" hidden="1" customHeight="1">
      <c r="A111" s="37"/>
      <c r="B111" s="1604"/>
      <c r="C111" s="1587"/>
      <c r="D111" s="1587"/>
      <c r="E111" s="1587"/>
      <c r="F111" s="1587"/>
      <c r="G111" s="1587"/>
      <c r="H111" s="1587"/>
      <c r="I111" s="1605"/>
    </row>
    <row r="112" spans="1:9" s="43" customFormat="1" ht="24.75" hidden="1" customHeight="1">
      <c r="A112" s="37"/>
      <c r="B112" s="1606"/>
      <c r="C112" s="1607"/>
      <c r="D112" s="1607"/>
      <c r="E112" s="1607"/>
      <c r="F112" s="1607"/>
      <c r="G112" s="1607"/>
      <c r="H112" s="1607"/>
      <c r="I112" s="1608"/>
    </row>
    <row r="113" spans="1:9" s="43" customFormat="1" ht="24.75" hidden="1" customHeight="1">
      <c r="A113" s="1597" t="s">
        <v>987</v>
      </c>
      <c r="B113" s="1597"/>
      <c r="C113" s="1597"/>
      <c r="D113" s="1597"/>
      <c r="E113" s="1597"/>
      <c r="F113" s="1597"/>
      <c r="G113" s="1597"/>
      <c r="H113" s="1597"/>
      <c r="I113" s="1597"/>
    </row>
    <row r="114" spans="1:9" s="36" customFormat="1" ht="24.75" hidden="1" customHeight="1"/>
    <row r="115" spans="1:9" s="43" customFormat="1" ht="24.75" customHeight="1">
      <c r="A115" s="37"/>
      <c r="B115" s="1601" t="s">
        <v>39</v>
      </c>
      <c r="C115" s="1602"/>
      <c r="D115" s="1602"/>
      <c r="E115" s="1602"/>
      <c r="F115" s="1602"/>
      <c r="G115" s="1602"/>
      <c r="H115" s="1602"/>
      <c r="I115" s="1603"/>
    </row>
    <row r="116" spans="1:9" s="43" customFormat="1" ht="24.75" customHeight="1">
      <c r="A116" s="37"/>
      <c r="B116" s="1604"/>
      <c r="C116" s="1587"/>
      <c r="D116" s="1587"/>
      <c r="E116" s="1587"/>
      <c r="F116" s="1587"/>
      <c r="G116" s="1587"/>
      <c r="H116" s="1587"/>
      <c r="I116" s="1605"/>
    </row>
    <row r="117" spans="1:9" s="43" customFormat="1" ht="24.75" customHeight="1">
      <c r="A117" s="37"/>
      <c r="B117" s="1604"/>
      <c r="C117" s="1587"/>
      <c r="D117" s="1587"/>
      <c r="E117" s="1587"/>
      <c r="F117" s="1587"/>
      <c r="G117" s="1587"/>
      <c r="H117" s="1587"/>
      <c r="I117" s="1605"/>
    </row>
    <row r="118" spans="1:9" s="43" customFormat="1" ht="24.75" customHeight="1">
      <c r="A118" s="37"/>
      <c r="B118" s="1604"/>
      <c r="C118" s="1587"/>
      <c r="D118" s="1587"/>
      <c r="E118" s="1587"/>
      <c r="F118" s="1587"/>
      <c r="G118" s="1587"/>
      <c r="H118" s="1587"/>
      <c r="I118" s="1605"/>
    </row>
    <row r="119" spans="1:9" s="43" customFormat="1" ht="24.75" customHeight="1">
      <c r="A119" s="37"/>
      <c r="B119" s="1604"/>
      <c r="C119" s="1587"/>
      <c r="D119" s="1587"/>
      <c r="E119" s="1587"/>
      <c r="F119" s="1587"/>
      <c r="G119" s="1587"/>
      <c r="H119" s="1587"/>
      <c r="I119" s="1605"/>
    </row>
    <row r="120" spans="1:9" s="43" customFormat="1" ht="24.75" customHeight="1">
      <c r="A120" s="37"/>
      <c r="B120" s="1604"/>
      <c r="C120" s="1587"/>
      <c r="D120" s="1587"/>
      <c r="E120" s="1587"/>
      <c r="F120" s="1587"/>
      <c r="G120" s="1587"/>
      <c r="H120" s="1587"/>
      <c r="I120" s="1605"/>
    </row>
    <row r="121" spans="1:9" s="43" customFormat="1" ht="24.75" customHeight="1">
      <c r="A121" s="37"/>
      <c r="B121" s="1604"/>
      <c r="C121" s="1587"/>
      <c r="D121" s="1587"/>
      <c r="E121" s="1587"/>
      <c r="F121" s="1587"/>
      <c r="G121" s="1587"/>
      <c r="H121" s="1587"/>
      <c r="I121" s="1605"/>
    </row>
    <row r="122" spans="1:9" s="43" customFormat="1" ht="24.75" customHeight="1">
      <c r="B122" s="1604"/>
      <c r="C122" s="1587"/>
      <c r="D122" s="1587"/>
      <c r="E122" s="1587"/>
      <c r="F122" s="1587"/>
      <c r="G122" s="1587"/>
      <c r="H122" s="1587"/>
      <c r="I122" s="1605"/>
    </row>
    <row r="123" spans="1:9" s="43" customFormat="1" ht="24.75" customHeight="1">
      <c r="B123" s="1604"/>
      <c r="C123" s="1587"/>
      <c r="D123" s="1587"/>
      <c r="E123" s="1587"/>
      <c r="F123" s="1587"/>
      <c r="G123" s="1587"/>
      <c r="H123" s="1587"/>
      <c r="I123" s="1605"/>
    </row>
    <row r="124" spans="1:9" s="43" customFormat="1" ht="24.75" customHeight="1">
      <c r="A124" s="37"/>
      <c r="B124" s="1604"/>
      <c r="C124" s="1587"/>
      <c r="D124" s="1587"/>
      <c r="E124" s="1587"/>
      <c r="F124" s="1587"/>
      <c r="G124" s="1587"/>
      <c r="H124" s="1587"/>
      <c r="I124" s="1605"/>
    </row>
    <row r="125" spans="1:9" s="43" customFormat="1" ht="24.75" customHeight="1">
      <c r="A125" s="37"/>
      <c r="B125" s="1604"/>
      <c r="C125" s="1587"/>
      <c r="D125" s="1587"/>
      <c r="E125" s="1587"/>
      <c r="F125" s="1587"/>
      <c r="G125" s="1587"/>
      <c r="H125" s="1587"/>
      <c r="I125" s="1605"/>
    </row>
    <row r="126" spans="1:9" s="43" customFormat="1" ht="24.75" customHeight="1">
      <c r="A126" s="39"/>
      <c r="B126" s="1606"/>
      <c r="C126" s="1607"/>
      <c r="D126" s="1607"/>
      <c r="E126" s="1607"/>
      <c r="F126" s="1607"/>
      <c r="G126" s="1607"/>
      <c r="H126" s="1607"/>
      <c r="I126" s="1608"/>
    </row>
    <row r="127" spans="1:9" s="43" customFormat="1" ht="24.75" customHeight="1">
      <c r="A127" s="1597" t="s">
        <v>982</v>
      </c>
      <c r="B127" s="1597"/>
      <c r="C127" s="1597"/>
      <c r="D127" s="1597"/>
      <c r="E127" s="1597"/>
      <c r="F127" s="1597"/>
      <c r="G127" s="1597"/>
      <c r="H127" s="1597"/>
      <c r="I127" s="1597"/>
    </row>
    <row r="128" spans="1:9" s="43" customFormat="1" ht="24.75" customHeight="1">
      <c r="A128" s="834" t="s">
        <v>893</v>
      </c>
      <c r="B128" s="708"/>
      <c r="C128" s="708"/>
      <c r="D128" s="708"/>
      <c r="E128" s="708"/>
      <c r="F128" s="708"/>
      <c r="G128" s="708"/>
      <c r="H128" s="708"/>
      <c r="I128" s="708"/>
    </row>
    <row r="129" spans="1:11" s="43" customFormat="1" ht="24.75" customHeight="1">
      <c r="A129" s="834"/>
      <c r="B129" s="708"/>
      <c r="C129" s="708"/>
      <c r="D129" s="708"/>
      <c r="E129" s="708"/>
      <c r="F129" s="708"/>
      <c r="G129" s="708"/>
      <c r="H129" s="708"/>
      <c r="I129" s="708"/>
    </row>
    <row r="130" spans="1:11" s="43" customFormat="1" ht="24.75" customHeight="1">
      <c r="A130" s="37"/>
      <c r="B130" s="1601" t="s">
        <v>39</v>
      </c>
      <c r="C130" s="1602"/>
      <c r="D130" s="1602"/>
      <c r="E130" s="1602"/>
      <c r="F130" s="1602"/>
      <c r="G130" s="1602"/>
      <c r="H130" s="1602"/>
      <c r="I130" s="1603"/>
    </row>
    <row r="131" spans="1:11" s="43" customFormat="1" ht="24.75" customHeight="1">
      <c r="A131" s="37"/>
      <c r="B131" s="1604"/>
      <c r="C131" s="1587"/>
      <c r="D131" s="1587"/>
      <c r="E131" s="1587"/>
      <c r="F131" s="1587"/>
      <c r="G131" s="1587"/>
      <c r="H131" s="1587"/>
      <c r="I131" s="1605"/>
    </row>
    <row r="132" spans="1:11" s="43" customFormat="1" ht="24.75" customHeight="1">
      <c r="A132" s="37"/>
      <c r="B132" s="1604"/>
      <c r="C132" s="1587"/>
      <c r="D132" s="1587"/>
      <c r="E132" s="1587"/>
      <c r="F132" s="1587"/>
      <c r="G132" s="1587"/>
      <c r="H132" s="1587"/>
      <c r="I132" s="1605"/>
    </row>
    <row r="133" spans="1:11" s="43" customFormat="1" ht="24.75" customHeight="1">
      <c r="A133" s="37"/>
      <c r="B133" s="1604"/>
      <c r="C133" s="1587"/>
      <c r="D133" s="1587"/>
      <c r="E133" s="1587"/>
      <c r="F133" s="1587"/>
      <c r="G133" s="1587"/>
      <c r="H133" s="1587"/>
      <c r="I133" s="1605"/>
    </row>
    <row r="134" spans="1:11" s="43" customFormat="1" ht="24.75" customHeight="1">
      <c r="A134" s="37"/>
      <c r="B134" s="1604"/>
      <c r="C134" s="1587"/>
      <c r="D134" s="1587"/>
      <c r="E134" s="1587"/>
      <c r="F134" s="1587"/>
      <c r="G134" s="1587"/>
      <c r="H134" s="1587"/>
      <c r="I134" s="1605"/>
    </row>
    <row r="135" spans="1:11" s="43" customFormat="1" ht="24.75" customHeight="1">
      <c r="A135" s="37"/>
      <c r="B135" s="1604"/>
      <c r="C135" s="1587"/>
      <c r="D135" s="1587"/>
      <c r="E135" s="1587"/>
      <c r="F135" s="1587"/>
      <c r="G135" s="1587"/>
      <c r="H135" s="1587"/>
      <c r="I135" s="1605"/>
    </row>
    <row r="136" spans="1:11" s="43" customFormat="1" ht="24.75" customHeight="1">
      <c r="A136" s="37"/>
      <c r="B136" s="1604"/>
      <c r="C136" s="1587"/>
      <c r="D136" s="1587"/>
      <c r="E136" s="1587"/>
      <c r="F136" s="1587"/>
      <c r="G136" s="1587"/>
      <c r="H136" s="1587"/>
      <c r="I136" s="1605"/>
    </row>
    <row r="137" spans="1:11" s="43" customFormat="1" ht="24.75" customHeight="1">
      <c r="B137" s="1604"/>
      <c r="C137" s="1587"/>
      <c r="D137" s="1587"/>
      <c r="E137" s="1587"/>
      <c r="F137" s="1587"/>
      <c r="G137" s="1587"/>
      <c r="H137" s="1587"/>
      <c r="I137" s="1605"/>
    </row>
    <row r="138" spans="1:11" s="43" customFormat="1" ht="24.75" customHeight="1">
      <c r="A138" s="37"/>
      <c r="B138" s="1604"/>
      <c r="C138" s="1587"/>
      <c r="D138" s="1587"/>
      <c r="E138" s="1587"/>
      <c r="F138" s="1587"/>
      <c r="G138" s="1587"/>
      <c r="H138" s="1587"/>
      <c r="I138" s="1605"/>
    </row>
    <row r="139" spans="1:11" s="43" customFormat="1" ht="24.75" customHeight="1">
      <c r="A139" s="37"/>
      <c r="B139" s="1604"/>
      <c r="C139" s="1587"/>
      <c r="D139" s="1587"/>
      <c r="E139" s="1587"/>
      <c r="F139" s="1587"/>
      <c r="G139" s="1587"/>
      <c r="H139" s="1587"/>
      <c r="I139" s="1605"/>
    </row>
    <row r="140" spans="1:11" s="43" customFormat="1" ht="24.75" customHeight="1">
      <c r="A140" s="39"/>
      <c r="B140" s="1606"/>
      <c r="C140" s="1607"/>
      <c r="D140" s="1607"/>
      <c r="E140" s="1607"/>
      <c r="F140" s="1607"/>
      <c r="G140" s="1607"/>
      <c r="H140" s="1607"/>
      <c r="I140" s="1608"/>
    </row>
    <row r="141" spans="1:11" s="43" customFormat="1" ht="24.75" customHeight="1">
      <c r="A141" s="1596" t="s">
        <v>972</v>
      </c>
      <c r="B141" s="1596"/>
      <c r="C141" s="1596"/>
      <c r="D141" s="1596"/>
      <c r="E141" s="1596"/>
      <c r="F141" s="1596"/>
      <c r="G141" s="1596"/>
      <c r="H141" s="1596"/>
      <c r="I141" s="1596"/>
    </row>
    <row r="142" spans="1:11" s="85" customFormat="1" ht="24.6">
      <c r="A142" s="474" t="s">
        <v>95</v>
      </c>
      <c r="B142" s="474"/>
      <c r="C142" s="474"/>
      <c r="D142" s="474"/>
      <c r="E142" s="474"/>
      <c r="F142" s="474"/>
      <c r="G142" s="474"/>
      <c r="H142" s="474"/>
      <c r="I142" s="474"/>
      <c r="J142" s="472"/>
      <c r="K142" s="91"/>
    </row>
    <row r="143" spans="1:11" ht="24.75" customHeight="1">
      <c r="A143" s="473" t="s">
        <v>96</v>
      </c>
    </row>
    <row r="144" spans="1:11" s="43" customFormat="1" ht="24.75" customHeight="1">
      <c r="A144" s="834"/>
      <c r="B144" s="708"/>
      <c r="C144" s="708"/>
      <c r="D144" s="708"/>
      <c r="E144" s="708"/>
      <c r="F144" s="708"/>
      <c r="G144" s="708"/>
      <c r="H144" s="708"/>
      <c r="I144" s="708"/>
    </row>
    <row r="156" spans="1:9" ht="24.75" customHeight="1">
      <c r="A156" s="834" t="s">
        <v>896</v>
      </c>
      <c r="B156" s="708"/>
      <c r="C156" s="708"/>
      <c r="D156" s="708"/>
      <c r="E156" s="708"/>
      <c r="F156" s="708"/>
      <c r="G156" s="708"/>
      <c r="H156" s="708"/>
      <c r="I156" s="708"/>
    </row>
  </sheetData>
  <mergeCells count="18">
    <mergeCell ref="B130:I140"/>
    <mergeCell ref="A141:I141"/>
    <mergeCell ref="B100:I112"/>
    <mergeCell ref="B87:I98"/>
    <mergeCell ref="A99:I99"/>
    <mergeCell ref="B115:I126"/>
    <mergeCell ref="A113:I113"/>
    <mergeCell ref="A84:I84"/>
    <mergeCell ref="A127:I127"/>
    <mergeCell ref="B2:I3"/>
    <mergeCell ref="B15:I16"/>
    <mergeCell ref="H14:I14"/>
    <mergeCell ref="A71:I71"/>
    <mergeCell ref="B31:I42"/>
    <mergeCell ref="A43:I43"/>
    <mergeCell ref="B44:I55"/>
    <mergeCell ref="A56:I56"/>
    <mergeCell ref="B59:I70"/>
  </mergeCells>
  <phoneticPr fontId="5" type="noConversion"/>
  <pageMargins left="0.70866141732283472" right="0.70866141732283472" top="0.74803149606299213" bottom="0.74803149606299213" header="0.31496062992125984" footer="0.31496062992125984"/>
  <pageSetup paperSize="9" firstPageNumber="10" orientation="portrait" useFirstPageNumber="1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17217" r:id="rId4" name="Check Box 1">
              <controlPr defaultSize="0" autoFill="0" autoLine="0" autoPict="0">
                <anchor moveWithCells="1">
                  <from>
                    <xdr:col>1</xdr:col>
                    <xdr:colOff>342900</xdr:colOff>
                    <xdr:row>3</xdr:row>
                    <xdr:rowOff>22860</xdr:rowOff>
                  </from>
                  <to>
                    <xdr:col>1</xdr:col>
                    <xdr:colOff>647700</xdr:colOff>
                    <xdr:row>3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218" r:id="rId5" name="Check Box 2">
              <controlPr defaultSize="0" autoFill="0" autoLine="0" autoPict="0">
                <anchor moveWithCells="1">
                  <from>
                    <xdr:col>5</xdr:col>
                    <xdr:colOff>373380</xdr:colOff>
                    <xdr:row>3</xdr:row>
                    <xdr:rowOff>45720</xdr:rowOff>
                  </from>
                  <to>
                    <xdr:col>5</xdr:col>
                    <xdr:colOff>678180</xdr:colOff>
                    <xdr:row>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219" r:id="rId6" name="Check Box 3">
              <controlPr defaultSize="0" autoFill="0" autoLine="0" autoPict="0">
                <anchor moveWithCells="1">
                  <from>
                    <xdr:col>5</xdr:col>
                    <xdr:colOff>381000</xdr:colOff>
                    <xdr:row>8</xdr:row>
                    <xdr:rowOff>45720</xdr:rowOff>
                  </from>
                  <to>
                    <xdr:col>6</xdr:col>
                    <xdr:colOff>0</xdr:colOff>
                    <xdr:row>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220" r:id="rId7" name="Check Box 4">
              <controlPr defaultSize="0" autoFill="0" autoLine="0" autoPict="0">
                <anchor moveWithCells="1">
                  <from>
                    <xdr:col>1</xdr:col>
                    <xdr:colOff>342900</xdr:colOff>
                    <xdr:row>8</xdr:row>
                    <xdr:rowOff>60960</xdr:rowOff>
                  </from>
                  <to>
                    <xdr:col>1</xdr:col>
                    <xdr:colOff>647700</xdr:colOff>
                    <xdr:row>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221" r:id="rId8" name="Check Box 5">
              <controlPr defaultSize="0" autoFill="0" autoLine="0" autoPict="0">
                <anchor moveWithCells="1">
                  <from>
                    <xdr:col>1</xdr:col>
                    <xdr:colOff>365760</xdr:colOff>
                    <xdr:row>12</xdr:row>
                    <xdr:rowOff>274320</xdr:rowOff>
                  </from>
                  <to>
                    <xdr:col>1</xdr:col>
                    <xdr:colOff>670560</xdr:colOff>
                    <xdr:row>13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222" r:id="rId9" name="Check Box 6">
              <controlPr defaultSize="0" autoFill="0" autoLine="0" autoPict="0">
                <anchor moveWithCells="1">
                  <from>
                    <xdr:col>1</xdr:col>
                    <xdr:colOff>342900</xdr:colOff>
                    <xdr:row>10</xdr:row>
                    <xdr:rowOff>60960</xdr:rowOff>
                  </from>
                  <to>
                    <xdr:col>1</xdr:col>
                    <xdr:colOff>647700</xdr:colOff>
                    <xdr:row>11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223" r:id="rId10" name="Check Box 7">
              <controlPr defaultSize="0" autoFill="0" autoLine="0" autoPict="0">
                <anchor moveWithCells="1">
                  <from>
                    <xdr:col>5</xdr:col>
                    <xdr:colOff>381000</xdr:colOff>
                    <xdr:row>10</xdr:row>
                    <xdr:rowOff>45720</xdr:rowOff>
                  </from>
                  <to>
                    <xdr:col>6</xdr:col>
                    <xdr:colOff>0</xdr:colOff>
                    <xdr:row>11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FF0000"/>
  </sheetPr>
  <dimension ref="A1:I26"/>
  <sheetViews>
    <sheetView showGridLines="0" view="pageBreakPreview" zoomScale="120" zoomScaleNormal="100" zoomScaleSheetLayoutView="120" workbookViewId="0">
      <selection activeCell="F2" sqref="F2"/>
    </sheetView>
  </sheetViews>
  <sheetFormatPr defaultColWidth="9" defaultRowHeight="24.6"/>
  <cols>
    <col min="1" max="1" width="6.5" style="12" customWidth="1"/>
    <col min="2" max="2" width="14.59765625" style="12" customWidth="1"/>
    <col min="3" max="3" width="13.8984375" style="12" customWidth="1"/>
    <col min="4" max="4" width="12.69921875" style="12" customWidth="1"/>
    <col min="5" max="5" width="13.19921875" style="12" customWidth="1"/>
    <col min="6" max="6" width="14" style="12" customWidth="1"/>
    <col min="7" max="7" width="14.8984375" style="12" customWidth="1"/>
    <col min="8" max="8" width="8.69921875" style="12" customWidth="1"/>
    <col min="9" max="16384" width="9" style="12"/>
  </cols>
  <sheetData>
    <row r="1" spans="1:9" s="43" customFormat="1" ht="30">
      <c r="A1" s="66" t="s">
        <v>97</v>
      </c>
      <c r="B1" s="67"/>
      <c r="C1" s="42"/>
      <c r="D1" s="42"/>
      <c r="E1" s="42"/>
      <c r="F1" s="42"/>
    </row>
    <row r="2" spans="1:9" s="43" customFormat="1" ht="13.5" customHeight="1"/>
    <row r="3" spans="1:9" s="43" customFormat="1">
      <c r="A3" s="68" t="s">
        <v>40</v>
      </c>
      <c r="B3" s="47"/>
      <c r="C3" s="47"/>
      <c r="D3" s="47"/>
      <c r="E3" s="47"/>
      <c r="F3" s="47"/>
      <c r="G3" s="47"/>
    </row>
    <row r="4" spans="1:9" s="43" customFormat="1">
      <c r="A4" s="91" t="s">
        <v>1181</v>
      </c>
      <c r="B4" s="47"/>
      <c r="C4" s="333"/>
      <c r="D4" s="47"/>
      <c r="E4" s="47"/>
      <c r="F4" s="47"/>
      <c r="G4" s="47"/>
    </row>
    <row r="5" spans="1:9" s="43" customFormat="1" ht="12.75" customHeight="1">
      <c r="A5" s="93"/>
      <c r="B5" s="47"/>
      <c r="C5" s="47"/>
      <c r="D5" s="47"/>
      <c r="E5" s="47"/>
      <c r="F5" s="47"/>
      <c r="G5" s="47"/>
    </row>
    <row r="6" spans="1:9" s="43" customFormat="1" ht="25.2" thickBot="1">
      <c r="A6" s="1609" t="s">
        <v>98</v>
      </c>
      <c r="B6" s="1609"/>
      <c r="C6" s="1609"/>
      <c r="D6" s="1609"/>
      <c r="E6" s="1609"/>
      <c r="F6" s="1609"/>
      <c r="G6" s="1609"/>
      <c r="H6" s="46"/>
      <c r="I6" s="46"/>
    </row>
    <row r="7" spans="1:9" s="43" customFormat="1" ht="42" customHeight="1" thickBot="1">
      <c r="A7" s="94" t="s">
        <v>699</v>
      </c>
      <c r="B7" s="95" t="s">
        <v>842</v>
      </c>
      <c r="C7" s="95" t="s">
        <v>331</v>
      </c>
      <c r="D7" s="95" t="s">
        <v>332</v>
      </c>
      <c r="E7" s="95" t="s">
        <v>333</v>
      </c>
      <c r="F7" s="95" t="s">
        <v>334</v>
      </c>
      <c r="G7" s="95" t="s">
        <v>335</v>
      </c>
    </row>
    <row r="8" spans="1:9" s="43" customFormat="1" ht="48.75" customHeight="1">
      <c r="A8" s="1612">
        <v>4</v>
      </c>
      <c r="B8" s="1610" t="s">
        <v>825</v>
      </c>
      <c r="C8" s="1610" t="s">
        <v>826</v>
      </c>
      <c r="D8" s="1610" t="s">
        <v>15</v>
      </c>
      <c r="E8" s="1610" t="s">
        <v>843</v>
      </c>
      <c r="F8" s="1610" t="s">
        <v>844</v>
      </c>
      <c r="G8" s="1610" t="s">
        <v>845</v>
      </c>
    </row>
    <row r="9" spans="1:9" s="43" customFormat="1" ht="45" customHeight="1">
      <c r="A9" s="1613"/>
      <c r="B9" s="1611"/>
      <c r="C9" s="1611"/>
      <c r="D9" s="1611"/>
      <c r="E9" s="1611"/>
      <c r="F9" s="1611"/>
      <c r="G9" s="1611"/>
    </row>
    <row r="10" spans="1:9" s="43" customFormat="1" ht="84.75" customHeight="1" thickBot="1">
      <c r="A10" s="96">
        <v>3</v>
      </c>
      <c r="B10" s="97" t="s">
        <v>827</v>
      </c>
      <c r="C10" s="97" t="s">
        <v>852</v>
      </c>
      <c r="D10" s="97" t="s">
        <v>828</v>
      </c>
      <c r="E10" s="97" t="s">
        <v>20</v>
      </c>
      <c r="F10" s="97" t="s">
        <v>853</v>
      </c>
      <c r="G10" s="97" t="s">
        <v>846</v>
      </c>
    </row>
    <row r="11" spans="1:9" s="43" customFormat="1" ht="68.25" customHeight="1" thickBot="1">
      <c r="A11" s="98">
        <v>2</v>
      </c>
      <c r="B11" s="99" t="s">
        <v>847</v>
      </c>
      <c r="C11" s="99" t="s">
        <v>850</v>
      </c>
      <c r="D11" s="99" t="s">
        <v>829</v>
      </c>
      <c r="E11" s="99" t="s">
        <v>854</v>
      </c>
      <c r="F11" s="99" t="s">
        <v>830</v>
      </c>
      <c r="G11" s="99" t="s">
        <v>831</v>
      </c>
    </row>
    <row r="12" spans="1:9" s="43" customFormat="1" ht="71.25" customHeight="1" thickBot="1">
      <c r="A12" s="98">
        <v>1</v>
      </c>
      <c r="B12" s="99" t="s">
        <v>832</v>
      </c>
      <c r="C12" s="99" t="s">
        <v>833</v>
      </c>
      <c r="D12" s="99" t="s">
        <v>851</v>
      </c>
      <c r="E12" s="99" t="s">
        <v>834</v>
      </c>
      <c r="F12" s="99" t="s">
        <v>835</v>
      </c>
      <c r="G12" s="99" t="s">
        <v>836</v>
      </c>
    </row>
    <row r="13" spans="1:9" s="37" customFormat="1" ht="60" customHeight="1" thickBot="1">
      <c r="A13" s="98">
        <v>0</v>
      </c>
      <c r="B13" s="99" t="s">
        <v>837</v>
      </c>
      <c r="C13" s="99" t="s">
        <v>838</v>
      </c>
      <c r="D13" s="99" t="s">
        <v>839</v>
      </c>
      <c r="E13" s="99" t="s">
        <v>840</v>
      </c>
      <c r="F13" s="99" t="s">
        <v>841</v>
      </c>
      <c r="G13" s="99" t="s">
        <v>855</v>
      </c>
    </row>
    <row r="14" spans="1:9" s="37" customFormat="1" ht="21" hidden="1" customHeight="1">
      <c r="A14" s="932"/>
      <c r="B14" s="933"/>
      <c r="C14" s="929"/>
      <c r="D14" s="929"/>
      <c r="E14" s="929"/>
      <c r="F14" s="929"/>
      <c r="G14" s="929"/>
    </row>
    <row r="15" spans="1:9" s="366" customFormat="1" ht="21.6" customHeight="1">
      <c r="A15" s="930" t="s">
        <v>368</v>
      </c>
      <c r="B15" s="931" t="s">
        <v>1359</v>
      </c>
      <c r="C15" s="927"/>
      <c r="D15" s="927"/>
      <c r="E15" s="927"/>
      <c r="F15" s="927"/>
      <c r="G15" s="927"/>
    </row>
    <row r="16" spans="1:9" s="366" customFormat="1" ht="24" customHeight="1">
      <c r="A16" s="926"/>
      <c r="B16" s="928" t="s">
        <v>1182</v>
      </c>
      <c r="C16" s="927"/>
      <c r="D16" s="927"/>
      <c r="E16" s="927"/>
      <c r="F16" s="927"/>
      <c r="G16" s="927"/>
    </row>
    <row r="17" spans="1:8" s="366" customFormat="1" ht="24" hidden="1" customHeight="1">
      <c r="A17" s="930" t="s">
        <v>368</v>
      </c>
      <c r="B17" s="928" t="s">
        <v>1177</v>
      </c>
      <c r="C17" s="927"/>
      <c r="D17" s="927"/>
      <c r="E17" s="927"/>
      <c r="F17" s="927"/>
      <c r="G17" s="927"/>
    </row>
    <row r="18" spans="1:8" s="486" customFormat="1" ht="20.399999999999999">
      <c r="B18" s="1201" t="s">
        <v>934</v>
      </c>
      <c r="C18" s="1201"/>
      <c r="D18" s="1201"/>
      <c r="E18" s="1201"/>
      <c r="F18" s="1201"/>
      <c r="G18" s="1201"/>
      <c r="H18" s="326"/>
    </row>
    <row r="19" spans="1:8" s="486" customFormat="1" ht="20.399999999999999">
      <c r="B19" s="1616" t="s">
        <v>576</v>
      </c>
      <c r="C19" s="1616"/>
      <c r="D19" s="1616"/>
      <c r="E19" s="1616"/>
      <c r="F19" s="1616"/>
      <c r="G19" s="1616"/>
      <c r="H19" s="326"/>
    </row>
    <row r="20" spans="1:8" s="486" customFormat="1" ht="20.399999999999999">
      <c r="B20" s="1616" t="s">
        <v>577</v>
      </c>
      <c r="C20" s="1616"/>
      <c r="D20" s="1616"/>
      <c r="E20" s="1616"/>
      <c r="F20" s="1616"/>
      <c r="G20" s="1616"/>
      <c r="H20" s="326"/>
    </row>
    <row r="21" spans="1:8" s="193" customFormat="1">
      <c r="B21" s="1615" t="s">
        <v>62</v>
      </c>
      <c r="C21" s="1615"/>
      <c r="D21" s="1615"/>
      <c r="E21" s="1615"/>
      <c r="F21" s="1615"/>
      <c r="G21" s="1615"/>
    </row>
    <row r="22" spans="1:8" s="193" customFormat="1">
      <c r="B22" s="487" t="s">
        <v>61</v>
      </c>
    </row>
    <row r="23" spans="1:8" s="193" customFormat="1">
      <c r="B23" s="487" t="s">
        <v>1342</v>
      </c>
    </row>
    <row r="24" spans="1:8" s="193" customFormat="1">
      <c r="B24" s="487"/>
    </row>
    <row r="25" spans="1:8" s="629" customFormat="1" ht="28.95" hidden="1" customHeight="1">
      <c r="A25" s="628"/>
      <c r="B25" s="1617" t="s">
        <v>933</v>
      </c>
      <c r="C25" s="1617"/>
      <c r="D25" s="1617"/>
      <c r="E25" s="1617"/>
      <c r="F25" s="1617"/>
      <c r="G25" s="1617"/>
    </row>
    <row r="26" spans="1:8" s="629" customFormat="1" hidden="1">
      <c r="A26" s="630"/>
      <c r="B26" s="1614" t="s">
        <v>932</v>
      </c>
      <c r="C26" s="1614"/>
      <c r="D26" s="1614"/>
      <c r="E26" s="1614"/>
      <c r="F26" s="1614"/>
      <c r="G26" s="1614"/>
    </row>
  </sheetData>
  <mergeCells count="13">
    <mergeCell ref="B26:G26"/>
    <mergeCell ref="B21:G21"/>
    <mergeCell ref="B19:G19"/>
    <mergeCell ref="B20:G20"/>
    <mergeCell ref="B25:G25"/>
    <mergeCell ref="A6:G6"/>
    <mergeCell ref="D8:D9"/>
    <mergeCell ref="E8:E9"/>
    <mergeCell ref="F8:F9"/>
    <mergeCell ref="G8:G9"/>
    <mergeCell ref="B8:B9"/>
    <mergeCell ref="A8:A9"/>
    <mergeCell ref="C8:C9"/>
  </mergeCells>
  <phoneticPr fontId="5" type="noConversion"/>
  <pageMargins left="0.70866141732283472" right="0.47244094488188981" top="0.74803149606299213" bottom="0.74803149606299213" header="0.31496062992125984" footer="0.31496062992125984"/>
  <pageSetup paperSize="9" scale="94" firstPageNumber="15" fitToHeight="5" orientation="portrait" useFirstPageNumber="1" r:id="rId1"/>
  <headerFooter>
    <oddFooter>&amp;C 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J59"/>
  <sheetViews>
    <sheetView showGridLines="0" showWhiteSpace="0" view="pageBreakPreview" zoomScaleNormal="100" zoomScaleSheetLayoutView="100" workbookViewId="0">
      <selection activeCell="L12" sqref="L12"/>
    </sheetView>
  </sheetViews>
  <sheetFormatPr defaultColWidth="9" defaultRowHeight="24.6"/>
  <cols>
    <col min="1" max="1" width="3" style="14" customWidth="1"/>
    <col min="2" max="2" width="4.69921875" style="14" customWidth="1"/>
    <col min="3" max="9" width="9" style="14"/>
    <col min="10" max="10" width="8.69921875" style="14" customWidth="1"/>
    <col min="11" max="16384" width="9" style="14"/>
  </cols>
  <sheetData>
    <row r="1" spans="1:10" s="42" customFormat="1" ht="30">
      <c r="A1" s="67" t="s">
        <v>99</v>
      </c>
      <c r="B1" s="67"/>
    </row>
    <row r="2" spans="1:10" s="43" customFormat="1" ht="12.75" customHeight="1"/>
    <row r="3" spans="1:10" s="43" customFormat="1">
      <c r="A3" s="68" t="s">
        <v>336</v>
      </c>
      <c r="B3" s="68"/>
      <c r="C3" s="47"/>
    </row>
    <row r="4" spans="1:10" s="43" customFormat="1">
      <c r="C4" s="1618" t="s">
        <v>22</v>
      </c>
      <c r="D4" s="1618"/>
      <c r="E4" s="1618"/>
      <c r="F4" s="1618"/>
      <c r="G4" s="1618"/>
      <c r="H4" s="1618"/>
      <c r="I4" s="1618"/>
      <c r="J4" s="1618"/>
    </row>
    <row r="5" spans="1:10" s="43" customFormat="1">
      <c r="A5" s="43" t="s">
        <v>23</v>
      </c>
    </row>
    <row r="6" spans="1:10" s="43" customFormat="1" ht="25.2" thickBot="1">
      <c r="A6" s="43" t="s">
        <v>24</v>
      </c>
    </row>
    <row r="7" spans="1:10" s="43" customFormat="1" ht="24" customHeight="1">
      <c r="A7" s="38"/>
      <c r="B7" s="1619" t="s">
        <v>775</v>
      </c>
      <c r="C7" s="1620"/>
      <c r="D7" s="1620"/>
      <c r="E7" s="1620"/>
      <c r="F7" s="1620"/>
      <c r="G7" s="1620"/>
      <c r="H7" s="1620"/>
      <c r="I7" s="1620"/>
      <c r="J7" s="1621"/>
    </row>
    <row r="8" spans="1:10" s="43" customFormat="1" ht="24" customHeight="1">
      <c r="A8" s="38"/>
      <c r="B8" s="1622"/>
      <c r="C8" s="1623"/>
      <c r="D8" s="1623"/>
      <c r="E8" s="1623"/>
      <c r="F8" s="1623"/>
      <c r="G8" s="1623"/>
      <c r="H8" s="1623"/>
      <c r="I8" s="1623"/>
      <c r="J8" s="1624"/>
    </row>
    <row r="9" spans="1:10" s="43" customFormat="1" ht="24" customHeight="1">
      <c r="A9" s="102"/>
      <c r="B9" s="1622"/>
      <c r="C9" s="1623"/>
      <c r="D9" s="1623"/>
      <c r="E9" s="1623"/>
      <c r="F9" s="1623"/>
      <c r="G9" s="1623"/>
      <c r="H9" s="1623"/>
      <c r="I9" s="1623"/>
      <c r="J9" s="1624"/>
    </row>
    <row r="10" spans="1:10" s="43" customFormat="1" ht="24" customHeight="1">
      <c r="A10" s="102"/>
      <c r="B10" s="1622"/>
      <c r="C10" s="1623"/>
      <c r="D10" s="1623"/>
      <c r="E10" s="1623"/>
      <c r="F10" s="1623"/>
      <c r="G10" s="1623"/>
      <c r="H10" s="1623"/>
      <c r="I10" s="1623"/>
      <c r="J10" s="1624"/>
    </row>
    <row r="11" spans="1:10" s="43" customFormat="1" ht="24" customHeight="1">
      <c r="A11" s="102"/>
      <c r="B11" s="1622"/>
      <c r="C11" s="1623"/>
      <c r="D11" s="1623"/>
      <c r="E11" s="1623"/>
      <c r="F11" s="1623"/>
      <c r="G11" s="1623"/>
      <c r="H11" s="1623"/>
      <c r="I11" s="1623"/>
      <c r="J11" s="1624"/>
    </row>
    <row r="12" spans="1:10" s="43" customFormat="1" ht="24" customHeight="1">
      <c r="A12" s="102"/>
      <c r="B12" s="1622"/>
      <c r="C12" s="1623"/>
      <c r="D12" s="1623"/>
      <c r="E12" s="1623"/>
      <c r="F12" s="1623"/>
      <c r="G12" s="1623"/>
      <c r="H12" s="1623"/>
      <c r="I12" s="1623"/>
      <c r="J12" s="1624"/>
    </row>
    <row r="13" spans="1:10" s="43" customFormat="1" ht="24" customHeight="1">
      <c r="A13" s="102"/>
      <c r="B13" s="1622"/>
      <c r="C13" s="1623"/>
      <c r="D13" s="1623"/>
      <c r="E13" s="1623"/>
      <c r="F13" s="1623"/>
      <c r="G13" s="1623"/>
      <c r="H13" s="1623"/>
      <c r="I13" s="1623"/>
      <c r="J13" s="1624"/>
    </row>
    <row r="14" spans="1:10" s="43" customFormat="1" ht="24" customHeight="1">
      <c r="A14" s="102"/>
      <c r="B14" s="1622"/>
      <c r="C14" s="1623"/>
      <c r="D14" s="1623"/>
      <c r="E14" s="1623"/>
      <c r="F14" s="1623"/>
      <c r="G14" s="1623"/>
      <c r="H14" s="1623"/>
      <c r="I14" s="1623"/>
      <c r="J14" s="1624"/>
    </row>
    <row r="15" spans="1:10" s="43" customFormat="1" ht="24" customHeight="1">
      <c r="A15" s="102"/>
      <c r="B15" s="1622"/>
      <c r="C15" s="1623"/>
      <c r="D15" s="1623"/>
      <c r="E15" s="1623"/>
      <c r="F15" s="1623"/>
      <c r="G15" s="1623"/>
      <c r="H15" s="1623"/>
      <c r="I15" s="1623"/>
      <c r="J15" s="1624"/>
    </row>
    <row r="16" spans="1:10" s="43" customFormat="1" ht="24" customHeight="1">
      <c r="A16" s="102"/>
      <c r="B16" s="1622"/>
      <c r="C16" s="1623"/>
      <c r="D16" s="1623"/>
      <c r="E16" s="1623"/>
      <c r="F16" s="1623"/>
      <c r="G16" s="1623"/>
      <c r="H16" s="1623"/>
      <c r="I16" s="1623"/>
      <c r="J16" s="1624"/>
    </row>
    <row r="17" spans="1:10" s="43" customFormat="1" ht="24" customHeight="1">
      <c r="A17" s="102"/>
      <c r="B17" s="1622"/>
      <c r="C17" s="1623"/>
      <c r="D17" s="1623"/>
      <c r="E17" s="1623"/>
      <c r="F17" s="1623"/>
      <c r="G17" s="1623"/>
      <c r="H17" s="1623"/>
      <c r="I17" s="1623"/>
      <c r="J17" s="1624"/>
    </row>
    <row r="18" spans="1:10" s="43" customFormat="1" ht="24" customHeight="1">
      <c r="A18" s="102"/>
      <c r="B18" s="1622"/>
      <c r="C18" s="1623"/>
      <c r="D18" s="1623"/>
      <c r="E18" s="1623"/>
      <c r="F18" s="1623"/>
      <c r="G18" s="1623"/>
      <c r="H18" s="1623"/>
      <c r="I18" s="1623"/>
      <c r="J18" s="1624"/>
    </row>
    <row r="19" spans="1:10" s="43" customFormat="1" ht="24" customHeight="1">
      <c r="A19" s="102"/>
      <c r="B19" s="1622"/>
      <c r="C19" s="1623"/>
      <c r="D19" s="1623"/>
      <c r="E19" s="1623"/>
      <c r="F19" s="1623"/>
      <c r="G19" s="1623"/>
      <c r="H19" s="1623"/>
      <c r="I19" s="1623"/>
      <c r="J19" s="1624"/>
    </row>
    <row r="20" spans="1:10" s="43" customFormat="1" ht="24" customHeight="1">
      <c r="A20" s="102"/>
      <c r="B20" s="1622"/>
      <c r="C20" s="1623"/>
      <c r="D20" s="1623"/>
      <c r="E20" s="1623"/>
      <c r="F20" s="1623"/>
      <c r="G20" s="1623"/>
      <c r="H20" s="1623"/>
      <c r="I20" s="1623"/>
      <c r="J20" s="1624"/>
    </row>
    <row r="21" spans="1:10" s="43" customFormat="1" ht="24.75" customHeight="1">
      <c r="A21" s="102"/>
      <c r="B21" s="1622"/>
      <c r="C21" s="1623"/>
      <c r="D21" s="1623"/>
      <c r="E21" s="1623"/>
      <c r="F21" s="1623"/>
      <c r="G21" s="1623"/>
      <c r="H21" s="1623"/>
      <c r="I21" s="1623"/>
      <c r="J21" s="1624"/>
    </row>
    <row r="22" spans="1:10" s="43" customFormat="1" ht="24" customHeight="1">
      <c r="A22" s="102"/>
      <c r="B22" s="1622"/>
      <c r="C22" s="1623"/>
      <c r="D22" s="1623"/>
      <c r="E22" s="1623"/>
      <c r="F22" s="1623"/>
      <c r="G22" s="1623"/>
      <c r="H22" s="1623"/>
      <c r="I22" s="1623"/>
      <c r="J22" s="1624"/>
    </row>
    <row r="23" spans="1:10" s="43" customFormat="1" ht="24" customHeight="1">
      <c r="A23" s="102"/>
      <c r="B23" s="1622"/>
      <c r="C23" s="1623"/>
      <c r="D23" s="1623"/>
      <c r="E23" s="1623"/>
      <c r="F23" s="1623"/>
      <c r="G23" s="1623"/>
      <c r="H23" s="1623"/>
      <c r="I23" s="1623"/>
      <c r="J23" s="1624"/>
    </row>
    <row r="24" spans="1:10" s="43" customFormat="1" ht="24" customHeight="1">
      <c r="A24" s="102"/>
      <c r="B24" s="1622"/>
      <c r="C24" s="1623"/>
      <c r="D24" s="1623"/>
      <c r="E24" s="1623"/>
      <c r="F24" s="1623"/>
      <c r="G24" s="1623"/>
      <c r="H24" s="1623"/>
      <c r="I24" s="1623"/>
      <c r="J24" s="1624"/>
    </row>
    <row r="25" spans="1:10" s="43" customFormat="1" ht="24" customHeight="1">
      <c r="A25" s="102"/>
      <c r="B25" s="1622"/>
      <c r="C25" s="1623"/>
      <c r="D25" s="1623"/>
      <c r="E25" s="1623"/>
      <c r="F25" s="1623"/>
      <c r="G25" s="1623"/>
      <c r="H25" s="1623"/>
      <c r="I25" s="1623"/>
      <c r="J25" s="1624"/>
    </row>
    <row r="26" spans="1:10" s="43" customFormat="1" ht="24" customHeight="1">
      <c r="A26" s="102"/>
      <c r="B26" s="1622"/>
      <c r="C26" s="1623"/>
      <c r="D26" s="1623"/>
      <c r="E26" s="1623"/>
      <c r="F26" s="1623"/>
      <c r="G26" s="1623"/>
      <c r="H26" s="1623"/>
      <c r="I26" s="1623"/>
      <c r="J26" s="1624"/>
    </row>
    <row r="27" spans="1:10" s="43" customFormat="1" ht="24" customHeight="1">
      <c r="A27" s="102"/>
      <c r="B27" s="1622"/>
      <c r="C27" s="1623"/>
      <c r="D27" s="1623"/>
      <c r="E27" s="1623"/>
      <c r="F27" s="1623"/>
      <c r="G27" s="1623"/>
      <c r="H27" s="1623"/>
      <c r="I27" s="1623"/>
      <c r="J27" s="1624"/>
    </row>
    <row r="28" spans="1:10" s="43" customFormat="1" ht="24" customHeight="1" thickBot="1">
      <c r="A28" s="102"/>
      <c r="B28" s="1625"/>
      <c r="C28" s="1626"/>
      <c r="D28" s="1626"/>
      <c r="E28" s="1626"/>
      <c r="F28" s="1626"/>
      <c r="G28" s="1626"/>
      <c r="H28" s="1626"/>
      <c r="I28" s="1626"/>
      <c r="J28" s="1627"/>
    </row>
    <row r="29" spans="1:10" s="43" customFormat="1" ht="24" customHeight="1" thickBot="1">
      <c r="A29" s="103"/>
      <c r="B29" s="639" t="s">
        <v>100</v>
      </c>
      <c r="C29" s="639"/>
      <c r="D29" s="639"/>
      <c r="E29" s="639"/>
      <c r="F29" s="639"/>
      <c r="G29" s="639"/>
      <c r="H29" s="639"/>
      <c r="I29" s="639"/>
      <c r="J29" s="639"/>
    </row>
    <row r="30" spans="1:10" s="43" customFormat="1" ht="24" customHeight="1">
      <c r="A30" s="38"/>
      <c r="B30" s="1619" t="s">
        <v>775</v>
      </c>
      <c r="C30" s="1620"/>
      <c r="D30" s="1620"/>
      <c r="E30" s="1620"/>
      <c r="F30" s="1620"/>
      <c r="G30" s="1620"/>
      <c r="H30" s="1620"/>
      <c r="I30" s="1620"/>
      <c r="J30" s="1621"/>
    </row>
    <row r="31" spans="1:10" s="43" customFormat="1" ht="24" customHeight="1">
      <c r="A31" s="102"/>
      <c r="B31" s="1622"/>
      <c r="C31" s="1623"/>
      <c r="D31" s="1623"/>
      <c r="E31" s="1623"/>
      <c r="F31" s="1623"/>
      <c r="G31" s="1623"/>
      <c r="H31" s="1623"/>
      <c r="I31" s="1623"/>
      <c r="J31" s="1624"/>
    </row>
    <row r="32" spans="1:10" s="43" customFormat="1" ht="24" customHeight="1">
      <c r="A32" s="102"/>
      <c r="B32" s="1622"/>
      <c r="C32" s="1623"/>
      <c r="D32" s="1623"/>
      <c r="E32" s="1623"/>
      <c r="F32" s="1623"/>
      <c r="G32" s="1623"/>
      <c r="H32" s="1623"/>
      <c r="I32" s="1623"/>
      <c r="J32" s="1624"/>
    </row>
    <row r="33" spans="1:10" s="43" customFormat="1" ht="24" customHeight="1">
      <c r="A33" s="102"/>
      <c r="B33" s="1622"/>
      <c r="C33" s="1623"/>
      <c r="D33" s="1623"/>
      <c r="E33" s="1623"/>
      <c r="F33" s="1623"/>
      <c r="G33" s="1623"/>
      <c r="H33" s="1623"/>
      <c r="I33" s="1623"/>
      <c r="J33" s="1624"/>
    </row>
    <row r="34" spans="1:10" s="43" customFormat="1" ht="24" customHeight="1">
      <c r="A34" s="102"/>
      <c r="B34" s="1622"/>
      <c r="C34" s="1623"/>
      <c r="D34" s="1623"/>
      <c r="E34" s="1623"/>
      <c r="F34" s="1623"/>
      <c r="G34" s="1623"/>
      <c r="H34" s="1623"/>
      <c r="I34" s="1623"/>
      <c r="J34" s="1624"/>
    </row>
    <row r="35" spans="1:10" s="43" customFormat="1" ht="24" customHeight="1">
      <c r="A35" s="102"/>
      <c r="B35" s="1622"/>
      <c r="C35" s="1623"/>
      <c r="D35" s="1623"/>
      <c r="E35" s="1623"/>
      <c r="F35" s="1623"/>
      <c r="G35" s="1623"/>
      <c r="H35" s="1623"/>
      <c r="I35" s="1623"/>
      <c r="J35" s="1624"/>
    </row>
    <row r="36" spans="1:10" s="43" customFormat="1" ht="24" customHeight="1">
      <c r="A36" s="102"/>
      <c r="B36" s="1622"/>
      <c r="C36" s="1623"/>
      <c r="D36" s="1623"/>
      <c r="E36" s="1623"/>
      <c r="F36" s="1623"/>
      <c r="G36" s="1623"/>
      <c r="H36" s="1623"/>
      <c r="I36" s="1623"/>
      <c r="J36" s="1624"/>
    </row>
    <row r="37" spans="1:10" s="43" customFormat="1" ht="24" customHeight="1">
      <c r="A37" s="102"/>
      <c r="B37" s="1622"/>
      <c r="C37" s="1623"/>
      <c r="D37" s="1623"/>
      <c r="E37" s="1623"/>
      <c r="F37" s="1623"/>
      <c r="G37" s="1623"/>
      <c r="H37" s="1623"/>
      <c r="I37" s="1623"/>
      <c r="J37" s="1624"/>
    </row>
    <row r="38" spans="1:10" s="43" customFormat="1" ht="24" customHeight="1">
      <c r="A38" s="102"/>
      <c r="B38" s="1622"/>
      <c r="C38" s="1623"/>
      <c r="D38" s="1623"/>
      <c r="E38" s="1623"/>
      <c r="F38" s="1623"/>
      <c r="G38" s="1623"/>
      <c r="H38" s="1623"/>
      <c r="I38" s="1623"/>
      <c r="J38" s="1624"/>
    </row>
    <row r="39" spans="1:10" s="43" customFormat="1" ht="24" customHeight="1">
      <c r="A39" s="102"/>
      <c r="B39" s="1622"/>
      <c r="C39" s="1623"/>
      <c r="D39" s="1623"/>
      <c r="E39" s="1623"/>
      <c r="F39" s="1623"/>
      <c r="G39" s="1623"/>
      <c r="H39" s="1623"/>
      <c r="I39" s="1623"/>
      <c r="J39" s="1624"/>
    </row>
    <row r="40" spans="1:10" s="43" customFormat="1" ht="24" customHeight="1">
      <c r="A40" s="102"/>
      <c r="B40" s="1622"/>
      <c r="C40" s="1623"/>
      <c r="D40" s="1623"/>
      <c r="E40" s="1623"/>
      <c r="F40" s="1623"/>
      <c r="G40" s="1623"/>
      <c r="H40" s="1623"/>
      <c r="I40" s="1623"/>
      <c r="J40" s="1624"/>
    </row>
    <row r="41" spans="1:10" s="43" customFormat="1" ht="24" customHeight="1">
      <c r="A41" s="102"/>
      <c r="B41" s="1622"/>
      <c r="C41" s="1623"/>
      <c r="D41" s="1623"/>
      <c r="E41" s="1623"/>
      <c r="F41" s="1623"/>
      <c r="G41" s="1623"/>
      <c r="H41" s="1623"/>
      <c r="I41" s="1623"/>
      <c r="J41" s="1624"/>
    </row>
    <row r="42" spans="1:10" s="43" customFormat="1" ht="24" customHeight="1">
      <c r="A42" s="102"/>
      <c r="B42" s="1622"/>
      <c r="C42" s="1623"/>
      <c r="D42" s="1623"/>
      <c r="E42" s="1623"/>
      <c r="F42" s="1623"/>
      <c r="G42" s="1623"/>
      <c r="H42" s="1623"/>
      <c r="I42" s="1623"/>
      <c r="J42" s="1624"/>
    </row>
    <row r="43" spans="1:10" s="43" customFormat="1" ht="24" customHeight="1">
      <c r="A43" s="102"/>
      <c r="B43" s="1622"/>
      <c r="C43" s="1623"/>
      <c r="D43" s="1623"/>
      <c r="E43" s="1623"/>
      <c r="F43" s="1623"/>
      <c r="G43" s="1623"/>
      <c r="H43" s="1623"/>
      <c r="I43" s="1623"/>
      <c r="J43" s="1624"/>
    </row>
    <row r="44" spans="1:10" s="43" customFormat="1" ht="24.75" customHeight="1">
      <c r="A44" s="102"/>
      <c r="B44" s="1622"/>
      <c r="C44" s="1623"/>
      <c r="D44" s="1623"/>
      <c r="E44" s="1623"/>
      <c r="F44" s="1623"/>
      <c r="G44" s="1623"/>
      <c r="H44" s="1623"/>
      <c r="I44" s="1623"/>
      <c r="J44" s="1624"/>
    </row>
    <row r="45" spans="1:10" s="43" customFormat="1" ht="24" customHeight="1">
      <c r="A45" s="102"/>
      <c r="B45" s="1622"/>
      <c r="C45" s="1623"/>
      <c r="D45" s="1623"/>
      <c r="E45" s="1623"/>
      <c r="F45" s="1623"/>
      <c r="G45" s="1623"/>
      <c r="H45" s="1623"/>
      <c r="I45" s="1623"/>
      <c r="J45" s="1624"/>
    </row>
    <row r="46" spans="1:10" s="43" customFormat="1" ht="24" customHeight="1">
      <c r="A46" s="102"/>
      <c r="B46" s="1622"/>
      <c r="C46" s="1623"/>
      <c r="D46" s="1623"/>
      <c r="E46" s="1623"/>
      <c r="F46" s="1623"/>
      <c r="G46" s="1623"/>
      <c r="H46" s="1623"/>
      <c r="I46" s="1623"/>
      <c r="J46" s="1624"/>
    </row>
    <row r="47" spans="1:10" s="43" customFormat="1" ht="24" customHeight="1">
      <c r="A47" s="102"/>
      <c r="B47" s="1622"/>
      <c r="C47" s="1623"/>
      <c r="D47" s="1623"/>
      <c r="E47" s="1623"/>
      <c r="F47" s="1623"/>
      <c r="G47" s="1623"/>
      <c r="H47" s="1623"/>
      <c r="I47" s="1623"/>
      <c r="J47" s="1624"/>
    </row>
    <row r="48" spans="1:10" s="43" customFormat="1" ht="24" customHeight="1">
      <c r="A48" s="102"/>
      <c r="B48" s="1622"/>
      <c r="C48" s="1623"/>
      <c r="D48" s="1623"/>
      <c r="E48" s="1623"/>
      <c r="F48" s="1623"/>
      <c r="G48" s="1623"/>
      <c r="H48" s="1623"/>
      <c r="I48" s="1623"/>
      <c r="J48" s="1624"/>
    </row>
    <row r="49" spans="1:10" s="43" customFormat="1" ht="24" customHeight="1">
      <c r="A49" s="102"/>
      <c r="B49" s="1622"/>
      <c r="C49" s="1623"/>
      <c r="D49" s="1623"/>
      <c r="E49" s="1623"/>
      <c r="F49" s="1623"/>
      <c r="G49" s="1623"/>
      <c r="H49" s="1623"/>
      <c r="I49" s="1623"/>
      <c r="J49" s="1624"/>
    </row>
    <row r="50" spans="1:10" s="43" customFormat="1" ht="24" customHeight="1">
      <c r="A50" s="102"/>
      <c r="B50" s="1622"/>
      <c r="C50" s="1623"/>
      <c r="D50" s="1623"/>
      <c r="E50" s="1623"/>
      <c r="F50" s="1623"/>
      <c r="G50" s="1623"/>
      <c r="H50" s="1623"/>
      <c r="I50" s="1623"/>
      <c r="J50" s="1624"/>
    </row>
    <row r="51" spans="1:10" s="43" customFormat="1" ht="24" customHeight="1">
      <c r="A51" s="102"/>
      <c r="B51" s="1622"/>
      <c r="C51" s="1623"/>
      <c r="D51" s="1623"/>
      <c r="E51" s="1623"/>
      <c r="F51" s="1623"/>
      <c r="G51" s="1623"/>
      <c r="H51" s="1623"/>
      <c r="I51" s="1623"/>
      <c r="J51" s="1624"/>
    </row>
    <row r="52" spans="1:10" s="43" customFormat="1" ht="24" customHeight="1">
      <c r="A52" s="102"/>
      <c r="B52" s="1622"/>
      <c r="C52" s="1623"/>
      <c r="D52" s="1623"/>
      <c r="E52" s="1623"/>
      <c r="F52" s="1623"/>
      <c r="G52" s="1623"/>
      <c r="H52" s="1623"/>
      <c r="I52" s="1623"/>
      <c r="J52" s="1624"/>
    </row>
    <row r="53" spans="1:10" s="43" customFormat="1" ht="24" customHeight="1">
      <c r="A53" s="102"/>
      <c r="B53" s="1622"/>
      <c r="C53" s="1623"/>
      <c r="D53" s="1623"/>
      <c r="E53" s="1623"/>
      <c r="F53" s="1623"/>
      <c r="G53" s="1623"/>
      <c r="H53" s="1623"/>
      <c r="I53" s="1623"/>
      <c r="J53" s="1624"/>
    </row>
    <row r="54" spans="1:10" s="43" customFormat="1" ht="24" customHeight="1">
      <c r="A54" s="102"/>
      <c r="B54" s="1622"/>
      <c r="C54" s="1623"/>
      <c r="D54" s="1623"/>
      <c r="E54" s="1623"/>
      <c r="F54" s="1623"/>
      <c r="G54" s="1623"/>
      <c r="H54" s="1623"/>
      <c r="I54" s="1623"/>
      <c r="J54" s="1624"/>
    </row>
    <row r="55" spans="1:10" s="43" customFormat="1" ht="24" customHeight="1">
      <c r="A55" s="102"/>
      <c r="B55" s="1622"/>
      <c r="C55" s="1623"/>
      <c r="D55" s="1623"/>
      <c r="E55" s="1623"/>
      <c r="F55" s="1623"/>
      <c r="G55" s="1623"/>
      <c r="H55" s="1623"/>
      <c r="I55" s="1623"/>
      <c r="J55" s="1624"/>
    </row>
    <row r="56" spans="1:10" s="43" customFormat="1" ht="24" customHeight="1">
      <c r="A56" s="102"/>
      <c r="B56" s="1622"/>
      <c r="C56" s="1623"/>
      <c r="D56" s="1623"/>
      <c r="E56" s="1623"/>
      <c r="F56" s="1623"/>
      <c r="G56" s="1623"/>
      <c r="H56" s="1623"/>
      <c r="I56" s="1623"/>
      <c r="J56" s="1624"/>
    </row>
    <row r="57" spans="1:10" s="43" customFormat="1" ht="24" customHeight="1" thickBot="1">
      <c r="A57" s="102"/>
      <c r="B57" s="1625"/>
      <c r="C57" s="1626"/>
      <c r="D57" s="1626"/>
      <c r="E57" s="1626"/>
      <c r="F57" s="1626"/>
      <c r="G57" s="1626"/>
      <c r="H57" s="1626"/>
      <c r="I57" s="1626"/>
      <c r="J57" s="1627"/>
    </row>
    <row r="58" spans="1:10" s="43" customFormat="1" ht="26.25" customHeight="1">
      <c r="A58" s="103"/>
      <c r="B58" s="639" t="s">
        <v>100</v>
      </c>
      <c r="C58" s="639"/>
      <c r="D58" s="639"/>
      <c r="E58" s="639"/>
      <c r="F58" s="639"/>
      <c r="G58" s="639"/>
      <c r="H58" s="639"/>
      <c r="I58" s="639"/>
      <c r="J58" s="639"/>
    </row>
    <row r="59" spans="1:10" s="85" customFormat="1" hidden="1">
      <c r="A59" s="86" t="s">
        <v>101</v>
      </c>
      <c r="B59" s="50"/>
      <c r="C59" s="50"/>
      <c r="D59" s="50"/>
      <c r="E59" s="50"/>
      <c r="F59" s="50"/>
      <c r="G59" s="50"/>
    </row>
  </sheetData>
  <mergeCells count="3">
    <mergeCell ref="C4:J4"/>
    <mergeCell ref="B7:J28"/>
    <mergeCell ref="B30:J57"/>
  </mergeCells>
  <phoneticPr fontId="5" type="noConversion"/>
  <pageMargins left="0.78740157480314965" right="0.35433070866141736" top="0.78740157480314965" bottom="0.59055118110236227" header="0.31496062992125984" footer="0.31496062992125984"/>
  <pageSetup paperSize="9" firstPageNumber="16" fitToHeight="0" orientation="portrait" useFirstPageNumber="1" r:id="rId1"/>
  <headerFooter>
    <oddFooter>&amp;C&amp;"TH SarabunPSK,ตัวหนา"&amp;16 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1">
    <tabColor theme="0" tint="-0.14999847407452621"/>
  </sheetPr>
  <dimension ref="A1:U111"/>
  <sheetViews>
    <sheetView showGridLines="0" view="pageBreakPreview" zoomScaleNormal="100" zoomScaleSheetLayoutView="100" workbookViewId="0">
      <selection activeCell="I13" sqref="I13"/>
    </sheetView>
  </sheetViews>
  <sheetFormatPr defaultColWidth="9" defaultRowHeight="13.8"/>
  <cols>
    <col min="1" max="1" width="9" style="622"/>
    <col min="2" max="2" width="8.5" style="622" customWidth="1"/>
    <col min="3" max="8" width="9" style="622"/>
    <col min="9" max="9" width="7.19921875" style="622" customWidth="1"/>
    <col min="10" max="10" width="10.5" style="622" customWidth="1"/>
    <col min="11" max="16384" width="9" style="622"/>
  </cols>
  <sheetData>
    <row r="1" spans="1:21" s="355" customFormat="1" ht="24.6">
      <c r="A1" s="489" t="s">
        <v>337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21" s="355" customFormat="1" ht="24.6">
      <c r="A2" s="50" t="s">
        <v>41</v>
      </c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21" s="355" customFormat="1" ht="24.6">
      <c r="A3" s="50" t="s">
        <v>856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366"/>
      <c r="M3" s="366"/>
      <c r="N3" s="366"/>
      <c r="O3" s="366"/>
      <c r="P3" s="366"/>
      <c r="Q3" s="366"/>
      <c r="R3" s="366"/>
      <c r="S3" s="366"/>
      <c r="T3" s="366"/>
      <c r="U3" s="366"/>
    </row>
    <row r="4" spans="1:21" s="355" customFormat="1" ht="24.6">
      <c r="A4" s="106" t="s">
        <v>42</v>
      </c>
      <c r="B4" s="106"/>
      <c r="C4" s="50"/>
      <c r="D4" s="50"/>
      <c r="E4" s="50"/>
      <c r="F4" s="50"/>
      <c r="G4" s="50"/>
      <c r="H4" s="50"/>
      <c r="I4" s="50"/>
      <c r="J4" s="50"/>
      <c r="K4" s="50"/>
      <c r="L4" s="437"/>
      <c r="M4" s="51"/>
      <c r="N4" s="51"/>
      <c r="O4" s="51"/>
      <c r="P4" s="51"/>
      <c r="Q4" s="51"/>
      <c r="R4" s="51"/>
      <c r="S4" s="51"/>
      <c r="T4" s="51"/>
      <c r="U4" s="50"/>
    </row>
    <row r="5" spans="1:21" s="355" customFormat="1" ht="24.6">
      <c r="A5" s="50"/>
      <c r="B5" s="617" t="s">
        <v>815</v>
      </c>
      <c r="C5" s="618" t="s">
        <v>816</v>
      </c>
      <c r="D5" s="618"/>
      <c r="E5" s="618"/>
      <c r="F5" s="619"/>
      <c r="G5" s="620" t="s">
        <v>817</v>
      </c>
      <c r="H5" s="620"/>
      <c r="I5" s="620"/>
      <c r="J5" s="50"/>
      <c r="K5" s="88"/>
    </row>
    <row r="6" spans="1:21" s="355" customFormat="1" ht="24.6">
      <c r="A6" s="50"/>
      <c r="B6" s="617"/>
      <c r="C6" s="618" t="s">
        <v>578</v>
      </c>
      <c r="D6" s="618"/>
      <c r="E6" s="618"/>
      <c r="F6" s="88"/>
      <c r="G6" s="618" t="s">
        <v>973</v>
      </c>
      <c r="H6" s="620"/>
      <c r="I6" s="620"/>
      <c r="J6" s="50"/>
      <c r="K6" s="88"/>
    </row>
    <row r="7" spans="1:21" s="355" customFormat="1" ht="24.6">
      <c r="A7" s="50"/>
      <c r="B7" s="617"/>
      <c r="C7" s="618" t="s">
        <v>974</v>
      </c>
      <c r="D7" s="618"/>
      <c r="E7" s="618"/>
      <c r="F7" s="88"/>
      <c r="G7" s="618" t="s">
        <v>974</v>
      </c>
      <c r="H7" s="620"/>
      <c r="I7" s="620"/>
      <c r="J7" s="50"/>
      <c r="K7" s="88"/>
    </row>
    <row r="8" spans="1:21" s="355" customFormat="1" ht="24.6">
      <c r="A8" s="50"/>
      <c r="B8" s="617"/>
      <c r="C8" s="618" t="s">
        <v>1350</v>
      </c>
      <c r="D8" s="618"/>
      <c r="E8" s="618"/>
      <c r="F8" s="88"/>
      <c r="G8" s="618" t="s">
        <v>975</v>
      </c>
      <c r="H8" s="620"/>
      <c r="I8" s="620"/>
      <c r="J8" s="50"/>
      <c r="K8" s="88"/>
    </row>
    <row r="9" spans="1:21" s="355" customFormat="1" ht="24.6">
      <c r="A9" s="50"/>
      <c r="B9" s="617"/>
      <c r="C9" s="618" t="s">
        <v>1351</v>
      </c>
      <c r="D9" s="618"/>
      <c r="E9" s="618"/>
      <c r="F9" s="88"/>
      <c r="G9" s="618" t="s">
        <v>976</v>
      </c>
      <c r="H9" s="620"/>
      <c r="I9" s="620"/>
      <c r="J9" s="50"/>
      <c r="K9" s="88"/>
    </row>
    <row r="10" spans="1:21" s="355" customFormat="1" ht="24.6">
      <c r="A10" s="50"/>
      <c r="B10" s="88"/>
      <c r="C10" s="618" t="s">
        <v>818</v>
      </c>
      <c r="D10" s="618"/>
      <c r="E10" s="618"/>
      <c r="F10" s="88"/>
      <c r="G10" s="620" t="s">
        <v>819</v>
      </c>
      <c r="H10" s="620"/>
      <c r="I10" s="620"/>
      <c r="J10" s="50"/>
      <c r="K10" s="88"/>
    </row>
    <row r="11" spans="1:21" s="355" customFormat="1" ht="24.6">
      <c r="A11" s="50"/>
      <c r="B11" s="88"/>
      <c r="C11" s="618" t="s">
        <v>820</v>
      </c>
      <c r="D11" s="618"/>
      <c r="E11" s="618"/>
      <c r="F11" s="50"/>
      <c r="G11" s="618" t="s">
        <v>821</v>
      </c>
      <c r="H11" s="620"/>
      <c r="I11" s="620"/>
      <c r="J11" s="620"/>
      <c r="K11" s="88"/>
    </row>
    <row r="12" spans="1:21" s="355" customFormat="1" ht="24.6">
      <c r="A12" s="50"/>
      <c r="B12" s="617" t="s">
        <v>822</v>
      </c>
      <c r="C12" s="620" t="s">
        <v>799</v>
      </c>
      <c r="D12" s="620"/>
      <c r="E12" s="620"/>
      <c r="F12" s="50"/>
      <c r="G12" s="620" t="s">
        <v>575</v>
      </c>
      <c r="H12" s="620"/>
      <c r="I12" s="620"/>
      <c r="J12" s="620"/>
      <c r="K12" s="88"/>
    </row>
    <row r="13" spans="1:21" s="355" customFormat="1" ht="24.6">
      <c r="A13" s="50"/>
      <c r="B13" s="617"/>
      <c r="C13" s="618" t="s">
        <v>1352</v>
      </c>
      <c r="D13" s="620"/>
      <c r="E13" s="620"/>
      <c r="F13" s="50"/>
      <c r="G13" s="618" t="s">
        <v>574</v>
      </c>
      <c r="H13" s="620"/>
      <c r="I13" s="620"/>
      <c r="J13" s="620"/>
      <c r="K13" s="88"/>
    </row>
    <row r="14" spans="1:21" s="355" customFormat="1" ht="24.6">
      <c r="A14" s="50"/>
      <c r="B14" s="617"/>
      <c r="C14" s="618" t="s">
        <v>823</v>
      </c>
      <c r="D14" s="620"/>
      <c r="E14" s="620"/>
      <c r="F14" s="50"/>
      <c r="G14" s="618" t="s">
        <v>579</v>
      </c>
      <c r="H14" s="618"/>
      <c r="I14" s="620"/>
      <c r="J14" s="620"/>
      <c r="K14" s="88"/>
    </row>
    <row r="15" spans="1:21" s="355" customFormat="1" ht="24.6">
      <c r="A15" s="50"/>
      <c r="B15" s="617" t="s">
        <v>822</v>
      </c>
      <c r="C15" s="620" t="s">
        <v>571</v>
      </c>
      <c r="D15" s="620"/>
      <c r="E15" s="620"/>
      <c r="F15" s="50"/>
      <c r="G15" s="88"/>
      <c r="H15" s="1600"/>
      <c r="I15" s="1600"/>
      <c r="J15" s="620"/>
      <c r="K15" s="88"/>
    </row>
    <row r="16" spans="1:21" s="355" customFormat="1" ht="21">
      <c r="A16" s="333"/>
      <c r="B16" s="1630"/>
      <c r="C16" s="1630"/>
      <c r="D16" s="1630"/>
      <c r="E16" s="1630"/>
      <c r="F16" s="1630"/>
      <c r="G16" s="1630"/>
      <c r="H16" s="1630"/>
      <c r="I16" s="1630"/>
      <c r="J16" s="1630"/>
      <c r="K16" s="89"/>
    </row>
    <row r="17" spans="1:21" s="355" customFormat="1" ht="24.6">
      <c r="A17" s="104" t="s">
        <v>1100</v>
      </c>
      <c r="B17" s="366"/>
      <c r="C17" s="366"/>
      <c r="D17" s="366"/>
      <c r="E17" s="366"/>
      <c r="F17" s="366"/>
      <c r="G17" s="366"/>
      <c r="H17" s="366"/>
      <c r="I17" s="366"/>
      <c r="J17" s="366"/>
      <c r="K17" s="366"/>
    </row>
    <row r="18" spans="1:21" s="355" customFormat="1" ht="24.6">
      <c r="A18" s="1629"/>
      <c r="B18" s="1629"/>
      <c r="C18" s="1629"/>
      <c r="D18" s="1629"/>
      <c r="E18" s="1629"/>
      <c r="F18" s="1629"/>
      <c r="G18" s="1629"/>
      <c r="H18" s="1629"/>
      <c r="I18" s="1629"/>
      <c r="J18" s="1629"/>
      <c r="K18" s="50"/>
      <c r="L18" s="366"/>
      <c r="M18" s="366"/>
      <c r="N18" s="366"/>
      <c r="O18" s="366"/>
      <c r="P18" s="366"/>
      <c r="Q18" s="366"/>
      <c r="R18" s="366"/>
      <c r="S18" s="366"/>
      <c r="T18" s="366"/>
      <c r="U18" s="366"/>
    </row>
    <row r="19" spans="1:21" s="50" customFormat="1" ht="24.75" customHeight="1">
      <c r="A19" s="51"/>
      <c r="B19" s="1631" t="s">
        <v>39</v>
      </c>
      <c r="C19" s="1632"/>
      <c r="D19" s="1632"/>
      <c r="E19" s="1632"/>
      <c r="F19" s="1632"/>
      <c r="G19" s="1632"/>
      <c r="H19" s="1632"/>
      <c r="I19" s="1633"/>
    </row>
    <row r="20" spans="1:21" s="50" customFormat="1" ht="24.75" customHeight="1">
      <c r="A20" s="51"/>
      <c r="B20" s="1634"/>
      <c r="C20" s="1635"/>
      <c r="D20" s="1635"/>
      <c r="E20" s="1635"/>
      <c r="F20" s="1635"/>
      <c r="G20" s="1635"/>
      <c r="H20" s="1635"/>
      <c r="I20" s="1636"/>
    </row>
    <row r="21" spans="1:21" s="50" customFormat="1" ht="24.6">
      <c r="A21" s="51"/>
      <c r="B21" s="1634"/>
      <c r="C21" s="1635"/>
      <c r="D21" s="1635"/>
      <c r="E21" s="1635"/>
      <c r="F21" s="1635"/>
      <c r="G21" s="1635"/>
      <c r="H21" s="1635"/>
      <c r="I21" s="1636"/>
    </row>
    <row r="22" spans="1:21" s="50" customFormat="1" ht="24.6">
      <c r="A22" s="51"/>
      <c r="B22" s="1634"/>
      <c r="C22" s="1635"/>
      <c r="D22" s="1635"/>
      <c r="E22" s="1635"/>
      <c r="F22" s="1635"/>
      <c r="G22" s="1635"/>
      <c r="H22" s="1635"/>
      <c r="I22" s="1636"/>
    </row>
    <row r="23" spans="1:21" s="50" customFormat="1" ht="24.6">
      <c r="A23" s="51"/>
      <c r="B23" s="1634"/>
      <c r="C23" s="1635"/>
      <c r="D23" s="1635"/>
      <c r="E23" s="1635"/>
      <c r="F23" s="1635"/>
      <c r="G23" s="1635"/>
      <c r="H23" s="1635"/>
      <c r="I23" s="1636"/>
    </row>
    <row r="24" spans="1:21" s="50" customFormat="1" ht="24.6">
      <c r="A24" s="51"/>
      <c r="B24" s="1634"/>
      <c r="C24" s="1635"/>
      <c r="D24" s="1635"/>
      <c r="E24" s="1635"/>
      <c r="F24" s="1635"/>
      <c r="G24" s="1635"/>
      <c r="H24" s="1635"/>
      <c r="I24" s="1636"/>
    </row>
    <row r="25" spans="1:21" s="50" customFormat="1" ht="24.75" customHeight="1">
      <c r="A25" s="51"/>
      <c r="B25" s="1634"/>
      <c r="C25" s="1635"/>
      <c r="D25" s="1635"/>
      <c r="E25" s="1635"/>
      <c r="F25" s="1635"/>
      <c r="G25" s="1635"/>
      <c r="H25" s="1635"/>
      <c r="I25" s="1636"/>
    </row>
    <row r="26" spans="1:21" s="50" customFormat="1" ht="24.75" customHeight="1">
      <c r="A26" s="51"/>
      <c r="B26" s="1634"/>
      <c r="C26" s="1635"/>
      <c r="D26" s="1635"/>
      <c r="E26" s="1635"/>
      <c r="F26" s="1635"/>
      <c r="G26" s="1635"/>
      <c r="H26" s="1635"/>
      <c r="I26" s="1636"/>
    </row>
    <row r="27" spans="1:21" s="50" customFormat="1" ht="24.75" customHeight="1">
      <c r="A27" s="51"/>
      <c r="B27" s="1634"/>
      <c r="C27" s="1635"/>
      <c r="D27" s="1635"/>
      <c r="E27" s="1635"/>
      <c r="F27" s="1635"/>
      <c r="G27" s="1635"/>
      <c r="H27" s="1635"/>
      <c r="I27" s="1636"/>
    </row>
    <row r="28" spans="1:21" s="50" customFormat="1" ht="24.75" customHeight="1">
      <c r="B28" s="1634"/>
      <c r="C28" s="1635"/>
      <c r="D28" s="1635"/>
      <c r="E28" s="1635"/>
      <c r="F28" s="1635"/>
      <c r="G28" s="1635"/>
      <c r="H28" s="1635"/>
      <c r="I28" s="1636"/>
    </row>
    <row r="29" spans="1:21" s="50" customFormat="1" ht="24.75" customHeight="1">
      <c r="A29" s="51"/>
      <c r="B29" s="1634"/>
      <c r="C29" s="1635"/>
      <c r="D29" s="1635"/>
      <c r="E29" s="1635"/>
      <c r="F29" s="1635"/>
      <c r="G29" s="1635"/>
      <c r="H29" s="1635"/>
      <c r="I29" s="1636"/>
    </row>
    <row r="30" spans="1:21" s="50" customFormat="1" ht="24.75" customHeight="1">
      <c r="A30" s="51"/>
      <c r="B30" s="1634"/>
      <c r="C30" s="1635"/>
      <c r="D30" s="1635"/>
      <c r="E30" s="1635"/>
      <c r="F30" s="1635"/>
      <c r="G30" s="1635"/>
      <c r="H30" s="1635"/>
      <c r="I30" s="1636"/>
    </row>
    <row r="31" spans="1:21" s="50" customFormat="1" ht="24.75" customHeight="1">
      <c r="A31" s="366"/>
      <c r="B31" s="1637"/>
      <c r="C31" s="1638"/>
      <c r="D31" s="1638"/>
      <c r="E31" s="1638"/>
      <c r="F31" s="1638"/>
      <c r="G31" s="1638"/>
      <c r="H31" s="1638"/>
      <c r="I31" s="1639"/>
    </row>
    <row r="32" spans="1:21" s="50" customFormat="1" ht="24.75" customHeight="1">
      <c r="A32" s="1596" t="s">
        <v>145</v>
      </c>
      <c r="B32" s="1596"/>
      <c r="C32" s="1596"/>
      <c r="D32" s="1596"/>
      <c r="E32" s="1596"/>
      <c r="F32" s="1596"/>
      <c r="G32" s="1596"/>
      <c r="H32" s="1596"/>
      <c r="I32" s="1596"/>
      <c r="J32" s="1596"/>
    </row>
    <row r="33" spans="1:9" s="50" customFormat="1" ht="24.75" customHeight="1">
      <c r="A33" s="868"/>
      <c r="B33" s="868"/>
      <c r="C33" s="868"/>
      <c r="D33" s="868"/>
      <c r="E33" s="868"/>
      <c r="F33" s="868"/>
      <c r="G33" s="868"/>
      <c r="H33" s="868"/>
      <c r="I33" s="868"/>
    </row>
    <row r="34" spans="1:9" s="43" customFormat="1" ht="25.2" customHeight="1">
      <c r="A34" s="37"/>
      <c r="B34" s="1601" t="s">
        <v>39</v>
      </c>
      <c r="C34" s="1602"/>
      <c r="D34" s="1602"/>
      <c r="E34" s="1602"/>
      <c r="F34" s="1602"/>
      <c r="G34" s="1602"/>
      <c r="H34" s="1602"/>
      <c r="I34" s="1603"/>
    </row>
    <row r="35" spans="1:9" s="43" customFormat="1" ht="25.2" customHeight="1">
      <c r="A35" s="37"/>
      <c r="B35" s="1604"/>
      <c r="C35" s="1587"/>
      <c r="D35" s="1587"/>
      <c r="E35" s="1587"/>
      <c r="F35" s="1587"/>
      <c r="G35" s="1587"/>
      <c r="H35" s="1587"/>
      <c r="I35" s="1605"/>
    </row>
    <row r="36" spans="1:9" s="43" customFormat="1" ht="25.2" customHeight="1">
      <c r="A36" s="37"/>
      <c r="B36" s="1604"/>
      <c r="C36" s="1587"/>
      <c r="D36" s="1587"/>
      <c r="E36" s="1587"/>
      <c r="F36" s="1587"/>
      <c r="G36" s="1587"/>
      <c r="H36" s="1587"/>
      <c r="I36" s="1605"/>
    </row>
    <row r="37" spans="1:9" s="43" customFormat="1" ht="25.2" customHeight="1">
      <c r="A37" s="37"/>
      <c r="B37" s="1604"/>
      <c r="C37" s="1587"/>
      <c r="D37" s="1587"/>
      <c r="E37" s="1587"/>
      <c r="F37" s="1587"/>
      <c r="G37" s="1587"/>
      <c r="H37" s="1587"/>
      <c r="I37" s="1605"/>
    </row>
    <row r="38" spans="1:9" s="43" customFormat="1" ht="25.2" customHeight="1">
      <c r="A38" s="37"/>
      <c r="B38" s="1604"/>
      <c r="C38" s="1587"/>
      <c r="D38" s="1587"/>
      <c r="E38" s="1587"/>
      <c r="F38" s="1587"/>
      <c r="G38" s="1587"/>
      <c r="H38" s="1587"/>
      <c r="I38" s="1605"/>
    </row>
    <row r="39" spans="1:9" s="43" customFormat="1" ht="25.2" customHeight="1">
      <c r="A39" s="37"/>
      <c r="B39" s="1604"/>
      <c r="C39" s="1587"/>
      <c r="D39" s="1587"/>
      <c r="E39" s="1587"/>
      <c r="F39" s="1587"/>
      <c r="G39" s="1587"/>
      <c r="H39" s="1587"/>
      <c r="I39" s="1605"/>
    </row>
    <row r="40" spans="1:9" s="43" customFormat="1" ht="25.2" customHeight="1">
      <c r="A40" s="37"/>
      <c r="B40" s="1604"/>
      <c r="C40" s="1587"/>
      <c r="D40" s="1587"/>
      <c r="E40" s="1587"/>
      <c r="F40" s="1587"/>
      <c r="G40" s="1587"/>
      <c r="H40" s="1587"/>
      <c r="I40" s="1605"/>
    </row>
    <row r="41" spans="1:9" s="43" customFormat="1" ht="25.2" customHeight="1">
      <c r="A41" s="37"/>
      <c r="B41" s="1604"/>
      <c r="C41" s="1587"/>
      <c r="D41" s="1587"/>
      <c r="E41" s="1587"/>
      <c r="F41" s="1587"/>
      <c r="G41" s="1587"/>
      <c r="H41" s="1587"/>
      <c r="I41" s="1605"/>
    </row>
    <row r="42" spans="1:9" s="43" customFormat="1" ht="25.2" customHeight="1">
      <c r="A42" s="37"/>
      <c r="B42" s="1604"/>
      <c r="C42" s="1587"/>
      <c r="D42" s="1587"/>
      <c r="E42" s="1587"/>
      <c r="F42" s="1587"/>
      <c r="G42" s="1587"/>
      <c r="H42" s="1587"/>
      <c r="I42" s="1605"/>
    </row>
    <row r="43" spans="1:9" s="43" customFormat="1" ht="25.2" customHeight="1">
      <c r="A43" s="37"/>
      <c r="B43" s="1604"/>
      <c r="C43" s="1587"/>
      <c r="D43" s="1587"/>
      <c r="E43" s="1587"/>
      <c r="F43" s="1587"/>
      <c r="G43" s="1587"/>
      <c r="H43" s="1587"/>
      <c r="I43" s="1605"/>
    </row>
    <row r="44" spans="1:9" s="43" customFormat="1" ht="25.2" customHeight="1">
      <c r="A44" s="37"/>
      <c r="B44" s="1604"/>
      <c r="C44" s="1587"/>
      <c r="D44" s="1587"/>
      <c r="E44" s="1587"/>
      <c r="F44" s="1587"/>
      <c r="G44" s="1587"/>
      <c r="H44" s="1587"/>
      <c r="I44" s="1605"/>
    </row>
    <row r="45" spans="1:9" s="43" customFormat="1" ht="25.2" customHeight="1">
      <c r="A45" s="37"/>
      <c r="B45" s="1604"/>
      <c r="C45" s="1587"/>
      <c r="D45" s="1587"/>
      <c r="E45" s="1587"/>
      <c r="F45" s="1587"/>
      <c r="G45" s="1587"/>
      <c r="H45" s="1587"/>
      <c r="I45" s="1605"/>
    </row>
    <row r="46" spans="1:9" s="43" customFormat="1" ht="25.2" customHeight="1">
      <c r="A46" s="37"/>
      <c r="B46" s="1606"/>
      <c r="C46" s="1607"/>
      <c r="D46" s="1607"/>
      <c r="E46" s="1607"/>
      <c r="F46" s="1607"/>
      <c r="G46" s="1607"/>
      <c r="H46" s="1607"/>
      <c r="I46" s="1608"/>
    </row>
    <row r="47" spans="1:9" s="50" customFormat="1" ht="24.75" customHeight="1">
      <c r="A47" s="1596" t="s">
        <v>1089</v>
      </c>
      <c r="B47" s="1596"/>
      <c r="C47" s="1596"/>
      <c r="D47" s="1596"/>
      <c r="E47" s="1596"/>
      <c r="F47" s="1596"/>
      <c r="G47" s="1596"/>
      <c r="H47" s="1596"/>
      <c r="I47" s="1596"/>
    </row>
    <row r="48" spans="1:9" s="50" customFormat="1" ht="24.75" customHeight="1">
      <c r="A48" s="868"/>
      <c r="B48" s="868"/>
      <c r="C48" s="868"/>
      <c r="D48" s="868"/>
      <c r="E48" s="868"/>
      <c r="F48" s="868"/>
      <c r="G48" s="868"/>
      <c r="H48" s="868"/>
      <c r="I48" s="868"/>
    </row>
    <row r="49" spans="1:10" s="43" customFormat="1" ht="25.2" customHeight="1">
      <c r="A49" s="37"/>
      <c r="B49" s="1601" t="s">
        <v>39</v>
      </c>
      <c r="C49" s="1602"/>
      <c r="D49" s="1602"/>
      <c r="E49" s="1602"/>
      <c r="F49" s="1602"/>
      <c r="G49" s="1602"/>
      <c r="H49" s="1602"/>
      <c r="I49" s="1603"/>
    </row>
    <row r="50" spans="1:10" s="43" customFormat="1" ht="25.2" customHeight="1">
      <c r="A50" s="37"/>
      <c r="B50" s="1604"/>
      <c r="C50" s="1587"/>
      <c r="D50" s="1587"/>
      <c r="E50" s="1587"/>
      <c r="F50" s="1587"/>
      <c r="G50" s="1587"/>
      <c r="H50" s="1587"/>
      <c r="I50" s="1605"/>
    </row>
    <row r="51" spans="1:10" s="43" customFormat="1" ht="25.2" customHeight="1">
      <c r="A51" s="37"/>
      <c r="B51" s="1604"/>
      <c r="C51" s="1587"/>
      <c r="D51" s="1587"/>
      <c r="E51" s="1587"/>
      <c r="F51" s="1587"/>
      <c r="G51" s="1587"/>
      <c r="H51" s="1587"/>
      <c r="I51" s="1605"/>
    </row>
    <row r="52" spans="1:10" s="43" customFormat="1" ht="25.2" customHeight="1">
      <c r="A52" s="37"/>
      <c r="B52" s="1604"/>
      <c r="C52" s="1587"/>
      <c r="D52" s="1587"/>
      <c r="E52" s="1587"/>
      <c r="F52" s="1587"/>
      <c r="G52" s="1587"/>
      <c r="H52" s="1587"/>
      <c r="I52" s="1605"/>
    </row>
    <row r="53" spans="1:10" s="43" customFormat="1" ht="25.2" customHeight="1">
      <c r="A53" s="37"/>
      <c r="B53" s="1604"/>
      <c r="C53" s="1587"/>
      <c r="D53" s="1587"/>
      <c r="E53" s="1587"/>
      <c r="F53" s="1587"/>
      <c r="G53" s="1587"/>
      <c r="H53" s="1587"/>
      <c r="I53" s="1605"/>
    </row>
    <row r="54" spans="1:10" s="43" customFormat="1" ht="25.2" customHeight="1">
      <c r="A54" s="37"/>
      <c r="B54" s="1604"/>
      <c r="C54" s="1587"/>
      <c r="D54" s="1587"/>
      <c r="E54" s="1587"/>
      <c r="F54" s="1587"/>
      <c r="G54" s="1587"/>
      <c r="H54" s="1587"/>
      <c r="I54" s="1605"/>
    </row>
    <row r="55" spans="1:10" s="43" customFormat="1" ht="25.2" customHeight="1">
      <c r="A55" s="37"/>
      <c r="B55" s="1604"/>
      <c r="C55" s="1587"/>
      <c r="D55" s="1587"/>
      <c r="E55" s="1587"/>
      <c r="F55" s="1587"/>
      <c r="G55" s="1587"/>
      <c r="H55" s="1587"/>
      <c r="I55" s="1605"/>
    </row>
    <row r="56" spans="1:10" s="43" customFormat="1" ht="25.2" customHeight="1">
      <c r="A56" s="37"/>
      <c r="B56" s="1604"/>
      <c r="C56" s="1587"/>
      <c r="D56" s="1587"/>
      <c r="E56" s="1587"/>
      <c r="F56" s="1587"/>
      <c r="G56" s="1587"/>
      <c r="H56" s="1587"/>
      <c r="I56" s="1605"/>
    </row>
    <row r="57" spans="1:10" s="43" customFormat="1" ht="25.2" customHeight="1">
      <c r="A57" s="37"/>
      <c r="B57" s="1604"/>
      <c r="C57" s="1587"/>
      <c r="D57" s="1587"/>
      <c r="E57" s="1587"/>
      <c r="F57" s="1587"/>
      <c r="G57" s="1587"/>
      <c r="H57" s="1587"/>
      <c r="I57" s="1605"/>
    </row>
    <row r="58" spans="1:10" s="43" customFormat="1" ht="25.2" customHeight="1">
      <c r="A58" s="37"/>
      <c r="B58" s="1604"/>
      <c r="C58" s="1587"/>
      <c r="D58" s="1587"/>
      <c r="E58" s="1587"/>
      <c r="F58" s="1587"/>
      <c r="G58" s="1587"/>
      <c r="H58" s="1587"/>
      <c r="I58" s="1605"/>
    </row>
    <row r="59" spans="1:10" s="43" customFormat="1" ht="25.2" customHeight="1">
      <c r="A59" s="37"/>
      <c r="B59" s="1604"/>
      <c r="C59" s="1587"/>
      <c r="D59" s="1587"/>
      <c r="E59" s="1587"/>
      <c r="F59" s="1587"/>
      <c r="G59" s="1587"/>
      <c r="H59" s="1587"/>
      <c r="I59" s="1605"/>
    </row>
    <row r="60" spans="1:10" s="43" customFormat="1" ht="25.2" customHeight="1">
      <c r="A60" s="37"/>
      <c r="B60" s="1604"/>
      <c r="C60" s="1587"/>
      <c r="D60" s="1587"/>
      <c r="E60" s="1587"/>
      <c r="F60" s="1587"/>
      <c r="G60" s="1587"/>
      <c r="H60" s="1587"/>
      <c r="I60" s="1605"/>
    </row>
    <row r="61" spans="1:10" s="43" customFormat="1" ht="25.2" customHeight="1">
      <c r="A61" s="37"/>
      <c r="B61" s="1606"/>
      <c r="C61" s="1607"/>
      <c r="D61" s="1607"/>
      <c r="E61" s="1607"/>
      <c r="F61" s="1607"/>
      <c r="G61" s="1607"/>
      <c r="H61" s="1607"/>
      <c r="I61" s="1608"/>
    </row>
    <row r="62" spans="1:10" s="50" customFormat="1" ht="24.75" customHeight="1">
      <c r="A62" s="1629" t="s">
        <v>1090</v>
      </c>
      <c r="B62" s="1629"/>
      <c r="C62" s="1629"/>
      <c r="D62" s="1629"/>
      <c r="E62" s="1629"/>
      <c r="F62" s="1629"/>
      <c r="G62" s="1629"/>
      <c r="H62" s="1629"/>
      <c r="I62" s="1629"/>
      <c r="J62" s="1629"/>
    </row>
    <row r="63" spans="1:10" s="50" customFormat="1" ht="24.75" customHeight="1">
      <c r="A63" s="52"/>
      <c r="B63" s="52"/>
      <c r="C63" s="52"/>
      <c r="D63" s="52"/>
      <c r="E63" s="52"/>
      <c r="F63" s="52"/>
      <c r="G63" s="52"/>
      <c r="H63" s="52"/>
      <c r="I63" s="52"/>
    </row>
    <row r="64" spans="1:10" s="50" customFormat="1" ht="24.75" customHeight="1">
      <c r="A64" s="917"/>
      <c r="B64" s="917"/>
      <c r="C64" s="917"/>
      <c r="D64" s="917"/>
      <c r="E64" s="917"/>
      <c r="F64" s="917"/>
      <c r="G64" s="917"/>
      <c r="H64" s="917"/>
      <c r="I64" s="917"/>
    </row>
    <row r="65" spans="1:9" s="50" customFormat="1" ht="24.75" customHeight="1">
      <c r="A65" s="51"/>
      <c r="B65" s="1631" t="s">
        <v>39</v>
      </c>
      <c r="C65" s="1632"/>
      <c r="D65" s="1632"/>
      <c r="E65" s="1632"/>
      <c r="F65" s="1632"/>
      <c r="G65" s="1632"/>
      <c r="H65" s="1632"/>
      <c r="I65" s="1633"/>
    </row>
    <row r="66" spans="1:9" s="50" customFormat="1" ht="24.75" customHeight="1">
      <c r="A66" s="51"/>
      <c r="B66" s="1634"/>
      <c r="C66" s="1635"/>
      <c r="D66" s="1635"/>
      <c r="E66" s="1635"/>
      <c r="F66" s="1635"/>
      <c r="G66" s="1635"/>
      <c r="H66" s="1635"/>
      <c r="I66" s="1636"/>
    </row>
    <row r="67" spans="1:9" s="50" customFormat="1" ht="24.75" customHeight="1">
      <c r="A67" s="51"/>
      <c r="B67" s="1634"/>
      <c r="C67" s="1635"/>
      <c r="D67" s="1635"/>
      <c r="E67" s="1635"/>
      <c r="F67" s="1635"/>
      <c r="G67" s="1635"/>
      <c r="H67" s="1635"/>
      <c r="I67" s="1636"/>
    </row>
    <row r="68" spans="1:9" s="50" customFormat="1" ht="24.75" customHeight="1">
      <c r="A68" s="51"/>
      <c r="B68" s="1634"/>
      <c r="C68" s="1635"/>
      <c r="D68" s="1635"/>
      <c r="E68" s="1635"/>
      <c r="F68" s="1635"/>
      <c r="G68" s="1635"/>
      <c r="H68" s="1635"/>
      <c r="I68" s="1636"/>
    </row>
    <row r="69" spans="1:9" s="50" customFormat="1" ht="24.75" customHeight="1">
      <c r="A69" s="51"/>
      <c r="B69" s="1634"/>
      <c r="C69" s="1635"/>
      <c r="D69" s="1635"/>
      <c r="E69" s="1635"/>
      <c r="F69" s="1635"/>
      <c r="G69" s="1635"/>
      <c r="H69" s="1635"/>
      <c r="I69" s="1636"/>
    </row>
    <row r="70" spans="1:9" s="50" customFormat="1" ht="24.75" customHeight="1">
      <c r="A70" s="51"/>
      <c r="B70" s="1634"/>
      <c r="C70" s="1635"/>
      <c r="D70" s="1635"/>
      <c r="E70" s="1635"/>
      <c r="F70" s="1635"/>
      <c r="G70" s="1635"/>
      <c r="H70" s="1635"/>
      <c r="I70" s="1636"/>
    </row>
    <row r="71" spans="1:9" s="50" customFormat="1" ht="24.75" customHeight="1">
      <c r="A71" s="51"/>
      <c r="B71" s="1634"/>
      <c r="C71" s="1635"/>
      <c r="D71" s="1635"/>
      <c r="E71" s="1635"/>
      <c r="F71" s="1635"/>
      <c r="G71" s="1635"/>
      <c r="H71" s="1635"/>
      <c r="I71" s="1636"/>
    </row>
    <row r="72" spans="1:9" s="50" customFormat="1" ht="24.75" customHeight="1">
      <c r="A72" s="51"/>
      <c r="B72" s="1634"/>
      <c r="C72" s="1635"/>
      <c r="D72" s="1635"/>
      <c r="E72" s="1635"/>
      <c r="F72" s="1635"/>
      <c r="G72" s="1635"/>
      <c r="H72" s="1635"/>
      <c r="I72" s="1636"/>
    </row>
    <row r="73" spans="1:9" s="50" customFormat="1" ht="24.75" customHeight="1">
      <c r="A73" s="51"/>
      <c r="B73" s="1634"/>
      <c r="C73" s="1635"/>
      <c r="D73" s="1635"/>
      <c r="E73" s="1635"/>
      <c r="F73" s="1635"/>
      <c r="G73" s="1635"/>
      <c r="H73" s="1635"/>
      <c r="I73" s="1636"/>
    </row>
    <row r="74" spans="1:9" s="50" customFormat="1" ht="24.75" customHeight="1">
      <c r="A74" s="51"/>
      <c r="B74" s="1634"/>
      <c r="C74" s="1635"/>
      <c r="D74" s="1635"/>
      <c r="E74" s="1635"/>
      <c r="F74" s="1635"/>
      <c r="G74" s="1635"/>
      <c r="H74" s="1635"/>
      <c r="I74" s="1636"/>
    </row>
    <row r="75" spans="1:9" s="50" customFormat="1" ht="24.75" customHeight="1">
      <c r="A75" s="51"/>
      <c r="B75" s="1634"/>
      <c r="C75" s="1635"/>
      <c r="D75" s="1635"/>
      <c r="E75" s="1635"/>
      <c r="F75" s="1635"/>
      <c r="G75" s="1635"/>
      <c r="H75" s="1635"/>
      <c r="I75" s="1636"/>
    </row>
    <row r="76" spans="1:9" s="50" customFormat="1" ht="24.75" customHeight="1">
      <c r="A76" s="51"/>
      <c r="B76" s="1634"/>
      <c r="C76" s="1635"/>
      <c r="D76" s="1635"/>
      <c r="E76" s="1635"/>
      <c r="F76" s="1635"/>
      <c r="G76" s="1635"/>
      <c r="H76" s="1635"/>
      <c r="I76" s="1636"/>
    </row>
    <row r="77" spans="1:9" s="50" customFormat="1" ht="24.75" customHeight="1">
      <c r="A77" s="51"/>
      <c r="B77" s="1637"/>
      <c r="C77" s="1638"/>
      <c r="D77" s="1638"/>
      <c r="E77" s="1638"/>
      <c r="F77" s="1638"/>
      <c r="G77" s="1638"/>
      <c r="H77" s="1638"/>
      <c r="I77" s="1639"/>
    </row>
    <row r="78" spans="1:9" s="50" customFormat="1" ht="24.75" customHeight="1">
      <c r="A78" s="1629" t="s">
        <v>1091</v>
      </c>
      <c r="B78" s="1629"/>
      <c r="C78" s="1629"/>
      <c r="D78" s="1629"/>
      <c r="E78" s="1629"/>
      <c r="F78" s="1629"/>
      <c r="G78" s="1629"/>
      <c r="H78" s="1629"/>
      <c r="I78" s="1629"/>
    </row>
    <row r="79" spans="1:9" s="355" customFormat="1" ht="24.75" hidden="1" customHeight="1"/>
    <row r="80" spans="1:9" s="355" customFormat="1" ht="24.75" hidden="1" customHeight="1"/>
    <row r="81" spans="1:9" s="355" customFormat="1" ht="24.75" hidden="1" customHeight="1"/>
    <row r="82" spans="1:9" s="50" customFormat="1" ht="24.75" hidden="1" customHeight="1">
      <c r="A82" s="51"/>
      <c r="B82" s="1631" t="s">
        <v>39</v>
      </c>
      <c r="C82" s="1632"/>
      <c r="D82" s="1632"/>
      <c r="E82" s="1632"/>
      <c r="F82" s="1632"/>
      <c r="G82" s="1632"/>
      <c r="H82" s="1632"/>
      <c r="I82" s="1633"/>
    </row>
    <row r="83" spans="1:9" s="50" customFormat="1" ht="24.75" hidden="1" customHeight="1">
      <c r="A83" s="51"/>
      <c r="B83" s="1634"/>
      <c r="C83" s="1635"/>
      <c r="D83" s="1635"/>
      <c r="E83" s="1635"/>
      <c r="F83" s="1635"/>
      <c r="G83" s="1635"/>
      <c r="H83" s="1635"/>
      <c r="I83" s="1636"/>
    </row>
    <row r="84" spans="1:9" s="50" customFormat="1" ht="24.75" hidden="1" customHeight="1">
      <c r="A84" s="51"/>
      <c r="B84" s="1634"/>
      <c r="C84" s="1635"/>
      <c r="D84" s="1635"/>
      <c r="E84" s="1635"/>
      <c r="F84" s="1635"/>
      <c r="G84" s="1635"/>
      <c r="H84" s="1635"/>
      <c r="I84" s="1636"/>
    </row>
    <row r="85" spans="1:9" s="50" customFormat="1" ht="24.75" hidden="1" customHeight="1">
      <c r="A85" s="51"/>
      <c r="B85" s="1634"/>
      <c r="C85" s="1635"/>
      <c r="D85" s="1635"/>
      <c r="E85" s="1635"/>
      <c r="F85" s="1635"/>
      <c r="G85" s="1635"/>
      <c r="H85" s="1635"/>
      <c r="I85" s="1636"/>
    </row>
    <row r="86" spans="1:9" s="50" customFormat="1" ht="24.75" hidden="1" customHeight="1">
      <c r="A86" s="51"/>
      <c r="B86" s="1634"/>
      <c r="C86" s="1635"/>
      <c r="D86" s="1635"/>
      <c r="E86" s="1635"/>
      <c r="F86" s="1635"/>
      <c r="G86" s="1635"/>
      <c r="H86" s="1635"/>
      <c r="I86" s="1636"/>
    </row>
    <row r="87" spans="1:9" s="50" customFormat="1" ht="24.75" hidden="1" customHeight="1">
      <c r="A87" s="51"/>
      <c r="B87" s="1634"/>
      <c r="C87" s="1635"/>
      <c r="D87" s="1635"/>
      <c r="E87" s="1635"/>
      <c r="F87" s="1635"/>
      <c r="G87" s="1635"/>
      <c r="H87" s="1635"/>
      <c r="I87" s="1636"/>
    </row>
    <row r="88" spans="1:9" s="50" customFormat="1" ht="24.75" hidden="1" customHeight="1">
      <c r="A88" s="51"/>
      <c r="B88" s="1634"/>
      <c r="C88" s="1635"/>
      <c r="D88" s="1635"/>
      <c r="E88" s="1635"/>
      <c r="F88" s="1635"/>
      <c r="G88" s="1635"/>
      <c r="H88" s="1635"/>
      <c r="I88" s="1636"/>
    </row>
    <row r="89" spans="1:9" s="50" customFormat="1" ht="24.75" hidden="1" customHeight="1">
      <c r="B89" s="1634"/>
      <c r="C89" s="1635"/>
      <c r="D89" s="1635"/>
      <c r="E89" s="1635"/>
      <c r="F89" s="1635"/>
      <c r="G89" s="1635"/>
      <c r="H89" s="1635"/>
      <c r="I89" s="1636"/>
    </row>
    <row r="90" spans="1:9" s="50" customFormat="1" ht="24.75" hidden="1" customHeight="1">
      <c r="A90" s="51"/>
      <c r="B90" s="1634"/>
      <c r="C90" s="1635"/>
      <c r="D90" s="1635"/>
      <c r="E90" s="1635"/>
      <c r="F90" s="1635"/>
      <c r="G90" s="1635"/>
      <c r="H90" s="1635"/>
      <c r="I90" s="1636"/>
    </row>
    <row r="91" spans="1:9" s="50" customFormat="1" ht="24.75" hidden="1" customHeight="1">
      <c r="A91" s="51"/>
      <c r="B91" s="1634"/>
      <c r="C91" s="1635"/>
      <c r="D91" s="1635"/>
      <c r="E91" s="1635"/>
      <c r="F91" s="1635"/>
      <c r="G91" s="1635"/>
      <c r="H91" s="1635"/>
      <c r="I91" s="1636"/>
    </row>
    <row r="92" spans="1:9" s="50" customFormat="1" ht="24.75" hidden="1" customHeight="1">
      <c r="A92" s="366"/>
      <c r="B92" s="1637"/>
      <c r="C92" s="1638"/>
      <c r="D92" s="1638"/>
      <c r="E92" s="1638"/>
      <c r="F92" s="1638"/>
      <c r="G92" s="1638"/>
      <c r="H92" s="1638"/>
      <c r="I92" s="1639"/>
    </row>
    <row r="93" spans="1:9" s="50" customFormat="1" ht="24.75" hidden="1" customHeight="1">
      <c r="A93" s="1629" t="s">
        <v>969</v>
      </c>
      <c r="B93" s="1629"/>
      <c r="C93" s="1629"/>
      <c r="D93" s="1629"/>
      <c r="E93" s="1629"/>
      <c r="F93" s="1629"/>
      <c r="G93" s="1629"/>
      <c r="H93" s="1629"/>
      <c r="I93" s="1629"/>
    </row>
    <row r="94" spans="1:9" s="50" customFormat="1" ht="24.75" hidden="1" customHeight="1">
      <c r="A94" s="52"/>
      <c r="B94" s="52"/>
      <c r="C94" s="52"/>
      <c r="D94" s="52"/>
      <c r="E94" s="52"/>
      <c r="F94" s="52"/>
      <c r="G94" s="52"/>
      <c r="H94" s="52"/>
      <c r="I94" s="52"/>
    </row>
    <row r="95" spans="1:9" s="50" customFormat="1" ht="24.75" customHeight="1">
      <c r="A95" s="707"/>
      <c r="B95" s="707"/>
      <c r="C95" s="707"/>
      <c r="D95" s="707"/>
      <c r="E95" s="707"/>
      <c r="F95" s="707"/>
      <c r="G95" s="707"/>
      <c r="H95" s="707"/>
      <c r="I95" s="707"/>
    </row>
    <row r="96" spans="1:9" s="50" customFormat="1" ht="24.75" customHeight="1">
      <c r="A96" s="51"/>
      <c r="B96" s="1631" t="s">
        <v>39</v>
      </c>
      <c r="C96" s="1632"/>
      <c r="D96" s="1632"/>
      <c r="E96" s="1632"/>
      <c r="F96" s="1632"/>
      <c r="G96" s="1632"/>
      <c r="H96" s="1632"/>
      <c r="I96" s="1633"/>
    </row>
    <row r="97" spans="1:10" s="50" customFormat="1" ht="24.75" customHeight="1">
      <c r="A97" s="51"/>
      <c r="B97" s="1634"/>
      <c r="C97" s="1635"/>
      <c r="D97" s="1635"/>
      <c r="E97" s="1635"/>
      <c r="F97" s="1635"/>
      <c r="G97" s="1635"/>
      <c r="H97" s="1635"/>
      <c r="I97" s="1636"/>
    </row>
    <row r="98" spans="1:10" s="50" customFormat="1" ht="24.75" customHeight="1">
      <c r="A98" s="51"/>
      <c r="B98" s="1634"/>
      <c r="C98" s="1635"/>
      <c r="D98" s="1635"/>
      <c r="E98" s="1635"/>
      <c r="F98" s="1635"/>
      <c r="G98" s="1635"/>
      <c r="H98" s="1635"/>
      <c r="I98" s="1636"/>
    </row>
    <row r="99" spans="1:10" s="50" customFormat="1" ht="24.75" customHeight="1">
      <c r="A99" s="51"/>
      <c r="B99" s="1634"/>
      <c r="C99" s="1635"/>
      <c r="D99" s="1635"/>
      <c r="E99" s="1635"/>
      <c r="F99" s="1635"/>
      <c r="G99" s="1635"/>
      <c r="H99" s="1635"/>
      <c r="I99" s="1636"/>
    </row>
    <row r="100" spans="1:10" s="50" customFormat="1" ht="24.75" customHeight="1">
      <c r="A100" s="51"/>
      <c r="B100" s="1634"/>
      <c r="C100" s="1635"/>
      <c r="D100" s="1635"/>
      <c r="E100" s="1635"/>
      <c r="F100" s="1635"/>
      <c r="G100" s="1635"/>
      <c r="H100" s="1635"/>
      <c r="I100" s="1636"/>
    </row>
    <row r="101" spans="1:10" s="50" customFormat="1" ht="24.75" customHeight="1">
      <c r="A101" s="51"/>
      <c r="B101" s="1634"/>
      <c r="C101" s="1635"/>
      <c r="D101" s="1635"/>
      <c r="E101" s="1635"/>
      <c r="F101" s="1635"/>
      <c r="G101" s="1635"/>
      <c r="H101" s="1635"/>
      <c r="I101" s="1636"/>
    </row>
    <row r="102" spans="1:10" s="50" customFormat="1" ht="24.75" customHeight="1">
      <c r="A102" s="51"/>
      <c r="B102" s="1634"/>
      <c r="C102" s="1635"/>
      <c r="D102" s="1635"/>
      <c r="E102" s="1635"/>
      <c r="F102" s="1635"/>
      <c r="G102" s="1635"/>
      <c r="H102" s="1635"/>
      <c r="I102" s="1636"/>
    </row>
    <row r="103" spans="1:10" s="50" customFormat="1" ht="24.75" customHeight="1">
      <c r="A103" s="51"/>
      <c r="B103" s="1634"/>
      <c r="C103" s="1635"/>
      <c r="D103" s="1635"/>
      <c r="E103" s="1635"/>
      <c r="F103" s="1635"/>
      <c r="G103" s="1635"/>
      <c r="H103" s="1635"/>
      <c r="I103" s="1636"/>
    </row>
    <row r="104" spans="1:10" s="50" customFormat="1" ht="24.75" customHeight="1">
      <c r="A104" s="51"/>
      <c r="B104" s="1634"/>
      <c r="C104" s="1635"/>
      <c r="D104" s="1635"/>
      <c r="E104" s="1635"/>
      <c r="F104" s="1635"/>
      <c r="G104" s="1635"/>
      <c r="H104" s="1635"/>
      <c r="I104" s="1636"/>
    </row>
    <row r="105" spans="1:10" s="50" customFormat="1" ht="24.75" customHeight="1">
      <c r="B105" s="1634"/>
      <c r="C105" s="1635"/>
      <c r="D105" s="1635"/>
      <c r="E105" s="1635"/>
      <c r="F105" s="1635"/>
      <c r="G105" s="1635"/>
      <c r="H105" s="1635"/>
      <c r="I105" s="1636"/>
    </row>
    <row r="106" spans="1:10" s="50" customFormat="1" ht="24.75" customHeight="1">
      <c r="A106" s="51"/>
      <c r="B106" s="1634"/>
      <c r="C106" s="1635"/>
      <c r="D106" s="1635"/>
      <c r="E106" s="1635"/>
      <c r="F106" s="1635"/>
      <c r="G106" s="1635"/>
      <c r="H106" s="1635"/>
      <c r="I106" s="1636"/>
    </row>
    <row r="107" spans="1:10" s="50" customFormat="1" ht="24.75" customHeight="1">
      <c r="A107" s="51"/>
      <c r="B107" s="1634"/>
      <c r="C107" s="1635"/>
      <c r="D107" s="1635"/>
      <c r="E107" s="1635"/>
      <c r="F107" s="1635"/>
      <c r="G107" s="1635"/>
      <c r="H107" s="1635"/>
      <c r="I107" s="1636"/>
    </row>
    <row r="108" spans="1:10" s="50" customFormat="1" ht="24.75" customHeight="1">
      <c r="A108" s="366"/>
      <c r="B108" s="1637"/>
      <c r="C108" s="1638"/>
      <c r="D108" s="1638"/>
      <c r="E108" s="1638"/>
      <c r="F108" s="1638"/>
      <c r="G108" s="1638"/>
      <c r="H108" s="1638"/>
      <c r="I108" s="1639"/>
    </row>
    <row r="109" spans="1:10" s="50" customFormat="1" ht="24.75" customHeight="1">
      <c r="A109" s="1628" t="s">
        <v>1092</v>
      </c>
      <c r="B109" s="1628"/>
      <c r="C109" s="1628"/>
      <c r="D109" s="1628"/>
      <c r="E109" s="1628"/>
      <c r="F109" s="1628"/>
      <c r="G109" s="1628"/>
      <c r="H109" s="1628"/>
      <c r="I109" s="1628"/>
      <c r="J109" s="1628"/>
    </row>
    <row r="110" spans="1:10" ht="24.6" customHeight="1">
      <c r="A110" s="1629" t="s">
        <v>962</v>
      </c>
      <c r="B110" s="1629"/>
      <c r="C110" s="1629"/>
      <c r="D110" s="1629"/>
      <c r="E110" s="1629"/>
      <c r="F110" s="1629"/>
      <c r="G110" s="1629"/>
      <c r="H110" s="1629"/>
      <c r="I110" s="1629"/>
      <c r="J110" s="1629"/>
    </row>
    <row r="111" spans="1:10" ht="20.399999999999999">
      <c r="A111" s="437" t="s">
        <v>96</v>
      </c>
    </row>
  </sheetData>
  <mergeCells count="16">
    <mergeCell ref="A109:J109"/>
    <mergeCell ref="A110:J110"/>
    <mergeCell ref="H15:I15"/>
    <mergeCell ref="A18:J18"/>
    <mergeCell ref="B16:J16"/>
    <mergeCell ref="B19:I31"/>
    <mergeCell ref="B49:I61"/>
    <mergeCell ref="B34:I46"/>
    <mergeCell ref="A47:I47"/>
    <mergeCell ref="A32:J32"/>
    <mergeCell ref="A62:J62"/>
    <mergeCell ref="B82:I92"/>
    <mergeCell ref="A93:I93"/>
    <mergeCell ref="B96:I108"/>
    <mergeCell ref="B65:I77"/>
    <mergeCell ref="A78:I78"/>
  </mergeCells>
  <phoneticPr fontId="5" type="noConversion"/>
  <pageMargins left="0.70866141732283472" right="0.27559055118110237" top="0.47244094488188981" bottom="0.27559055118110237" header="0.31496062992125984" footer="0.19685039370078741"/>
  <pageSetup paperSize="9" scale="96" firstPageNumber="18" orientation="portrait" useFirstPageNumber="1" r:id="rId1"/>
  <headerFooter>
    <oddFooter>&amp;C&amp;"TH SarabunPSK,ตัวหนา"&amp;16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91443" r:id="rId4" name="Check Box 179">
              <controlPr defaultSize="0" autoFill="0" autoLine="0" autoPict="0">
                <anchor moveWithCells="1">
                  <from>
                    <xdr:col>1</xdr:col>
                    <xdr:colOff>342900</xdr:colOff>
                    <xdr:row>4</xdr:row>
                    <xdr:rowOff>22860</xdr:rowOff>
                  </from>
                  <to>
                    <xdr:col>2</xdr:col>
                    <xdr:colOff>0</xdr:colOff>
                    <xdr:row>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444" r:id="rId5" name="Check Box 180">
              <controlPr defaultSize="0" autoFill="0" autoLine="0" autoPict="0">
                <anchor moveWithCells="1">
                  <from>
                    <xdr:col>5</xdr:col>
                    <xdr:colOff>373380</xdr:colOff>
                    <xdr:row>4</xdr:row>
                    <xdr:rowOff>45720</xdr:rowOff>
                  </from>
                  <to>
                    <xdr:col>5</xdr:col>
                    <xdr:colOff>678180</xdr:colOff>
                    <xdr:row>5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445" r:id="rId6" name="Check Box 181">
              <controlPr defaultSize="0" autoFill="0" autoLine="0" autoPict="0">
                <anchor moveWithCells="1">
                  <from>
                    <xdr:col>5</xdr:col>
                    <xdr:colOff>381000</xdr:colOff>
                    <xdr:row>9</xdr:row>
                    <xdr:rowOff>45720</xdr:rowOff>
                  </from>
                  <to>
                    <xdr:col>6</xdr:col>
                    <xdr:colOff>0</xdr:colOff>
                    <xdr:row>10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446" r:id="rId7" name="Check Box 182">
              <controlPr defaultSize="0" autoFill="0" autoLine="0" autoPict="0">
                <anchor moveWithCells="1">
                  <from>
                    <xdr:col>1</xdr:col>
                    <xdr:colOff>342900</xdr:colOff>
                    <xdr:row>9</xdr:row>
                    <xdr:rowOff>60960</xdr:rowOff>
                  </from>
                  <to>
                    <xdr:col>2</xdr:col>
                    <xdr:colOff>0</xdr:colOff>
                    <xdr:row>10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448" r:id="rId8" name="Check Box 184">
              <controlPr defaultSize="0" autoFill="0" autoLine="0" autoPict="0">
                <anchor moveWithCells="1">
                  <from>
                    <xdr:col>1</xdr:col>
                    <xdr:colOff>342900</xdr:colOff>
                    <xdr:row>11</xdr:row>
                    <xdr:rowOff>60960</xdr:rowOff>
                  </from>
                  <to>
                    <xdr:col>2</xdr:col>
                    <xdr:colOff>0</xdr:colOff>
                    <xdr:row>12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449" r:id="rId9" name="Check Box 185">
              <controlPr defaultSize="0" autoFill="0" autoLine="0" autoPict="0">
                <anchor moveWithCells="1">
                  <from>
                    <xdr:col>5</xdr:col>
                    <xdr:colOff>381000</xdr:colOff>
                    <xdr:row>11</xdr:row>
                    <xdr:rowOff>45720</xdr:rowOff>
                  </from>
                  <to>
                    <xdr:col>6</xdr:col>
                    <xdr:colOff>0</xdr:colOff>
                    <xdr:row>12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468" r:id="rId10" name="Check Box 204">
              <controlPr defaultSize="0" autoFill="0" autoLine="0" autoPict="0">
                <anchor moveWithCells="1">
                  <from>
                    <xdr:col>1</xdr:col>
                    <xdr:colOff>365760</xdr:colOff>
                    <xdr:row>14</xdr:row>
                    <xdr:rowOff>0</xdr:rowOff>
                  </from>
                  <to>
                    <xdr:col>2</xdr:col>
                    <xdr:colOff>22860</xdr:colOff>
                    <xdr:row>15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6"/>
  <sheetViews>
    <sheetView showGridLines="0" view="pageBreakPreview" zoomScaleNormal="100" zoomScaleSheetLayoutView="100" workbookViewId="0">
      <selection activeCell="N15" sqref="N15"/>
    </sheetView>
  </sheetViews>
  <sheetFormatPr defaultColWidth="9" defaultRowHeight="24.6"/>
  <cols>
    <col min="1" max="1" width="6.3984375" style="43" customWidth="1"/>
    <col min="2" max="2" width="10.59765625" style="43" customWidth="1"/>
    <col min="3" max="3" width="11.19921875" style="43" customWidth="1"/>
    <col min="4" max="4" width="9" style="43"/>
    <col min="5" max="5" width="11" style="43" customWidth="1"/>
    <col min="6" max="6" width="5.3984375" style="43" customWidth="1"/>
    <col min="7" max="7" width="6.3984375" style="43" customWidth="1"/>
    <col min="8" max="8" width="4.69921875" style="43" customWidth="1"/>
    <col min="9" max="9" width="5.69921875" style="43" customWidth="1"/>
    <col min="10" max="10" width="5.3984375" style="43" customWidth="1"/>
    <col min="11" max="11" width="4.3984375" style="43" customWidth="1"/>
    <col min="12" max="12" width="10.8984375" style="43" customWidth="1"/>
    <col min="13" max="16384" width="9" style="43"/>
  </cols>
  <sheetData>
    <row r="1" spans="1:3" s="42" customFormat="1" ht="30">
      <c r="A1" s="67" t="s">
        <v>102</v>
      </c>
    </row>
    <row r="2" spans="1:3">
      <c r="B2" s="43" t="s">
        <v>338</v>
      </c>
    </row>
    <row r="3" spans="1:3">
      <c r="C3" s="43" t="s">
        <v>339</v>
      </c>
    </row>
    <row r="4" spans="1:3">
      <c r="C4" s="43" t="s">
        <v>18</v>
      </c>
    </row>
    <row r="5" spans="1:3">
      <c r="C5" s="43" t="s">
        <v>340</v>
      </c>
    </row>
    <row r="6" spans="1:3">
      <c r="B6" s="43" t="s">
        <v>341</v>
      </c>
    </row>
  </sheetData>
  <pageMargins left="0.59055118110236227" right="0.39370078740157483" top="0.78740157480314965" bottom="0.59055118110236227" header="0.31496062992125984" footer="0.31496062992125984"/>
  <pageSetup paperSize="9" scale="86" firstPageNumber="21" orientation="portrait" useFirstPageNumber="1" r:id="rId1"/>
  <headerFooter>
    <oddFooter>&amp;C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L154"/>
  <sheetViews>
    <sheetView showGridLines="0" view="pageBreakPreview" topLeftCell="A6" zoomScaleNormal="100" zoomScaleSheetLayoutView="100" workbookViewId="0">
      <pane ySplit="2028" topLeftCell="A6" activePane="bottomLeft"/>
      <selection activeCell="A6" sqref="A1:XFD1048576"/>
      <selection pane="bottomLeft" activeCell="G10" sqref="G10"/>
    </sheetView>
  </sheetViews>
  <sheetFormatPr defaultColWidth="9" defaultRowHeight="24.6"/>
  <cols>
    <col min="1" max="1" width="4" style="181" customWidth="1"/>
    <col min="2" max="2" width="9.69921875" style="181" customWidth="1"/>
    <col min="3" max="3" width="36.09765625" style="181" customWidth="1"/>
    <col min="4" max="4" width="11.8984375" style="749" customWidth="1"/>
    <col min="5" max="5" width="6.19921875" style="750" hidden="1" customWidth="1"/>
    <col min="6" max="6" width="15.19921875" style="749" customWidth="1"/>
    <col min="7" max="7" width="13" style="749" customWidth="1"/>
    <col min="8" max="8" width="12.09765625" style="181" customWidth="1"/>
    <col min="9" max="9" width="12.59765625" style="181" customWidth="1"/>
    <col min="10" max="10" width="11.69921875" style="749" customWidth="1"/>
    <col min="11" max="11" width="12.19921875" style="749" customWidth="1"/>
    <col min="12" max="12" width="12.19921875" style="919" customWidth="1"/>
    <col min="13" max="16384" width="9" style="181"/>
  </cols>
  <sheetData>
    <row r="1" spans="1:12" ht="33.6">
      <c r="A1" s="956" t="s">
        <v>1101</v>
      </c>
      <c r="B1" s="601"/>
      <c r="K1" s="768"/>
    </row>
    <row r="2" spans="1:12">
      <c r="A2" s="601" t="s">
        <v>1102</v>
      </c>
      <c r="B2" s="181" t="s">
        <v>131</v>
      </c>
    </row>
    <row r="3" spans="1:12">
      <c r="B3" s="181" t="s">
        <v>1103</v>
      </c>
    </row>
    <row r="4" spans="1:12">
      <c r="B4" s="602" t="s">
        <v>1368</v>
      </c>
      <c r="C4" s="602"/>
      <c r="D4" s="751"/>
      <c r="E4" s="752"/>
      <c r="F4" s="751"/>
      <c r="G4" s="751"/>
      <c r="H4" s="602"/>
      <c r="I4" s="602"/>
      <c r="J4" s="751"/>
      <c r="K4" s="751"/>
    </row>
    <row r="5" spans="1:12" ht="10.5" customHeight="1"/>
    <row r="6" spans="1:12" ht="21" customHeight="1">
      <c r="B6" s="950"/>
      <c r="C6" s="950"/>
      <c r="D6" s="951"/>
      <c r="E6" s="764"/>
      <c r="F6" s="934" t="s">
        <v>300</v>
      </c>
      <c r="G6" s="935"/>
      <c r="H6" s="936" t="s">
        <v>754</v>
      </c>
      <c r="I6" s="937"/>
      <c r="J6" s="937"/>
      <c r="K6" s="938"/>
      <c r="L6" s="939"/>
    </row>
    <row r="7" spans="1:12" ht="21" customHeight="1">
      <c r="B7" s="952" t="s">
        <v>312</v>
      </c>
      <c r="C7" s="952" t="s">
        <v>753</v>
      </c>
      <c r="D7" s="953" t="s">
        <v>460</v>
      </c>
      <c r="E7" s="765" t="s">
        <v>351</v>
      </c>
      <c r="F7" s="940"/>
      <c r="G7" s="941"/>
      <c r="H7" s="936" t="s">
        <v>755</v>
      </c>
      <c r="I7" s="937"/>
      <c r="J7" s="942"/>
      <c r="K7" s="943" t="s">
        <v>462</v>
      </c>
      <c r="L7" s="944" t="s">
        <v>464</v>
      </c>
    </row>
    <row r="8" spans="1:12" ht="45.6" customHeight="1">
      <c r="B8" s="954"/>
      <c r="C8" s="954"/>
      <c r="D8" s="955" t="s">
        <v>461</v>
      </c>
      <c r="E8" s="766" t="s">
        <v>566</v>
      </c>
      <c r="F8" s="945" t="s">
        <v>301</v>
      </c>
      <c r="G8" s="945" t="s">
        <v>302</v>
      </c>
      <c r="H8" s="946" t="s">
        <v>756</v>
      </c>
      <c r="I8" s="947" t="s">
        <v>757</v>
      </c>
      <c r="J8" s="946" t="s">
        <v>356</v>
      </c>
      <c r="K8" s="948" t="s">
        <v>463</v>
      </c>
      <c r="L8" s="949" t="s">
        <v>356</v>
      </c>
    </row>
    <row r="9" spans="1:12">
      <c r="B9" s="1315" t="s">
        <v>1183</v>
      </c>
      <c r="C9" s="1316"/>
      <c r="D9" s="753"/>
      <c r="E9" s="754"/>
      <c r="F9" s="755"/>
      <c r="G9" s="755"/>
      <c r="H9" s="605"/>
      <c r="I9" s="605"/>
      <c r="J9" s="761"/>
      <c r="K9" s="769"/>
      <c r="L9" s="606"/>
    </row>
    <row r="10" spans="1:12" s="607" customFormat="1">
      <c r="B10" s="608">
        <v>1</v>
      </c>
      <c r="C10" s="609" t="s">
        <v>1184</v>
      </c>
      <c r="D10" s="756">
        <v>2526</v>
      </c>
      <c r="E10" s="757">
        <v>2</v>
      </c>
      <c r="F10" s="758">
        <v>8</v>
      </c>
      <c r="G10" s="758">
        <v>250</v>
      </c>
      <c r="H10" s="612">
        <f>543+245</f>
        <v>788</v>
      </c>
      <c r="I10" s="612">
        <f>J10-H10</f>
        <v>2015.5</v>
      </c>
      <c r="J10" s="763">
        <v>2803.5</v>
      </c>
      <c r="K10" s="771">
        <v>0</v>
      </c>
      <c r="L10" s="1314">
        <f t="shared" ref="L10:L16" si="0">SUM(J10,K10)</f>
        <v>2803.5</v>
      </c>
    </row>
    <row r="11" spans="1:12" s="607" customFormat="1">
      <c r="B11" s="608">
        <v>2</v>
      </c>
      <c r="C11" s="609" t="s">
        <v>1185</v>
      </c>
      <c r="D11" s="756">
        <v>2490</v>
      </c>
      <c r="E11" s="757">
        <v>1</v>
      </c>
      <c r="F11" s="758">
        <v>1</v>
      </c>
      <c r="G11" s="758">
        <v>250</v>
      </c>
      <c r="H11" s="1317">
        <v>0</v>
      </c>
      <c r="I11" s="612">
        <f>J11-H11</f>
        <v>461</v>
      </c>
      <c r="J11" s="762">
        <v>461</v>
      </c>
      <c r="K11" s="770">
        <v>0</v>
      </c>
      <c r="L11" s="1314">
        <f t="shared" si="0"/>
        <v>461</v>
      </c>
    </row>
    <row r="12" spans="1:12" s="607" customFormat="1">
      <c r="B12" s="608">
        <v>3</v>
      </c>
      <c r="C12" s="609" t="s">
        <v>466</v>
      </c>
      <c r="D12" s="756">
        <v>2511</v>
      </c>
      <c r="E12" s="757">
        <v>1</v>
      </c>
      <c r="F12" s="758">
        <v>1</v>
      </c>
      <c r="G12" s="758">
        <v>250</v>
      </c>
      <c r="H12" s="610">
        <v>12</v>
      </c>
      <c r="I12" s="610">
        <f t="shared" ref="I12" si="1">J12-H12</f>
        <v>1892</v>
      </c>
      <c r="J12" s="762">
        <v>1904</v>
      </c>
      <c r="K12" s="770">
        <v>0</v>
      </c>
      <c r="L12" s="1314">
        <f t="shared" si="0"/>
        <v>1904</v>
      </c>
    </row>
    <row r="13" spans="1:12" s="607" customFormat="1">
      <c r="B13" s="608">
        <v>4</v>
      </c>
      <c r="C13" s="609" t="s">
        <v>501</v>
      </c>
      <c r="D13" s="759">
        <v>2515</v>
      </c>
      <c r="E13" s="757">
        <v>2</v>
      </c>
      <c r="F13" s="760">
        <v>1</v>
      </c>
      <c r="G13" s="760">
        <v>250</v>
      </c>
      <c r="H13" s="610">
        <v>426</v>
      </c>
      <c r="I13" s="612">
        <f>J13-H13</f>
        <v>205</v>
      </c>
      <c r="J13" s="763">
        <v>631</v>
      </c>
      <c r="K13" s="771">
        <v>0</v>
      </c>
      <c r="L13" s="1314">
        <f t="shared" si="0"/>
        <v>631</v>
      </c>
    </row>
    <row r="14" spans="1:12" s="607" customFormat="1">
      <c r="B14" s="608">
        <v>5</v>
      </c>
      <c r="C14" s="609" t="s">
        <v>1210</v>
      </c>
      <c r="D14" s="756">
        <v>2537</v>
      </c>
      <c r="E14" s="757">
        <v>2</v>
      </c>
      <c r="F14" s="758">
        <v>1</v>
      </c>
      <c r="G14" s="758">
        <v>250</v>
      </c>
      <c r="H14" s="610">
        <v>5503.65</v>
      </c>
      <c r="I14" s="610">
        <f t="shared" ref="I14:I18" si="2">J14-H14</f>
        <v>8353.36</v>
      </c>
      <c r="J14" s="762">
        <v>13857.01</v>
      </c>
      <c r="K14" s="762">
        <v>4791.38</v>
      </c>
      <c r="L14" s="1314">
        <f t="shared" si="0"/>
        <v>18648.39</v>
      </c>
    </row>
    <row r="15" spans="1:12" s="607" customFormat="1">
      <c r="B15" s="608">
        <v>6</v>
      </c>
      <c r="C15" s="609" t="s">
        <v>1211</v>
      </c>
      <c r="D15" s="756">
        <v>2537</v>
      </c>
      <c r="E15" s="757">
        <v>4</v>
      </c>
      <c r="F15" s="758">
        <v>5</v>
      </c>
      <c r="G15" s="758">
        <v>250</v>
      </c>
      <c r="H15" s="610">
        <v>606.25</v>
      </c>
      <c r="I15" s="610">
        <f t="shared" si="2"/>
        <v>5253.25</v>
      </c>
      <c r="J15" s="762">
        <v>5859.5</v>
      </c>
      <c r="K15" s="770">
        <v>0</v>
      </c>
      <c r="L15" s="1314">
        <f t="shared" si="0"/>
        <v>5859.5</v>
      </c>
    </row>
    <row r="16" spans="1:12" s="607" customFormat="1">
      <c r="B16" s="608">
        <v>7</v>
      </c>
      <c r="C16" s="614" t="s">
        <v>484</v>
      </c>
      <c r="D16" s="756">
        <v>2527</v>
      </c>
      <c r="E16" s="757">
        <v>2</v>
      </c>
      <c r="F16" s="758">
        <v>1</v>
      </c>
      <c r="G16" s="758">
        <v>250</v>
      </c>
      <c r="H16" s="610">
        <v>79.319999999999993</v>
      </c>
      <c r="I16" s="610">
        <f t="shared" si="2"/>
        <v>1742.6000000000001</v>
      </c>
      <c r="J16" s="762">
        <v>1821.92</v>
      </c>
      <c r="K16" s="770">
        <v>0</v>
      </c>
      <c r="L16" s="1314">
        <f t="shared" si="0"/>
        <v>1821.92</v>
      </c>
    </row>
    <row r="17" spans="2:12" s="607" customFormat="1">
      <c r="B17" s="608">
        <v>8</v>
      </c>
      <c r="C17" s="614" t="s">
        <v>1186</v>
      </c>
      <c r="D17" s="756">
        <v>2559</v>
      </c>
      <c r="E17" s="757">
        <v>1</v>
      </c>
      <c r="F17" s="758">
        <v>1</v>
      </c>
      <c r="G17" s="758">
        <v>250</v>
      </c>
      <c r="H17" s="1317">
        <v>0</v>
      </c>
      <c r="I17" s="610">
        <f t="shared" si="2"/>
        <v>32</v>
      </c>
      <c r="J17" s="762">
        <v>32</v>
      </c>
      <c r="K17" s="770">
        <v>0</v>
      </c>
      <c r="L17" s="1314">
        <f t="shared" ref="L17:L63" si="3">SUM(J17,K17)</f>
        <v>32</v>
      </c>
    </row>
    <row r="18" spans="2:12" s="607" customFormat="1">
      <c r="B18" s="608">
        <v>9</v>
      </c>
      <c r="C18" s="614" t="s">
        <v>478</v>
      </c>
      <c r="D18" s="756">
        <v>2540</v>
      </c>
      <c r="E18" s="757">
        <v>2</v>
      </c>
      <c r="F18" s="758">
        <v>1</v>
      </c>
      <c r="G18" s="758">
        <v>250</v>
      </c>
      <c r="H18" s="1317">
        <v>0</v>
      </c>
      <c r="I18" s="610">
        <f t="shared" si="2"/>
        <v>607.25</v>
      </c>
      <c r="J18" s="762">
        <v>607.25</v>
      </c>
      <c r="K18" s="770">
        <v>0</v>
      </c>
      <c r="L18" s="1314">
        <f t="shared" si="3"/>
        <v>607.25</v>
      </c>
    </row>
    <row r="19" spans="2:12" s="607" customFormat="1">
      <c r="B19" s="608">
        <v>10</v>
      </c>
      <c r="C19" s="614" t="s">
        <v>477</v>
      </c>
      <c r="D19" s="756">
        <v>2499</v>
      </c>
      <c r="E19" s="757">
        <v>2</v>
      </c>
      <c r="F19" s="758">
        <v>1</v>
      </c>
      <c r="G19" s="758">
        <v>250</v>
      </c>
      <c r="H19" s="610">
        <v>640</v>
      </c>
      <c r="I19" s="610" t="s">
        <v>149</v>
      </c>
      <c r="J19" s="762">
        <v>640</v>
      </c>
      <c r="K19" s="770">
        <v>0</v>
      </c>
      <c r="L19" s="1314">
        <f t="shared" si="3"/>
        <v>640</v>
      </c>
    </row>
    <row r="20" spans="2:12" s="607" customFormat="1">
      <c r="B20" s="608">
        <v>11</v>
      </c>
      <c r="C20" s="614" t="s">
        <v>480</v>
      </c>
      <c r="D20" s="756">
        <v>2549</v>
      </c>
      <c r="E20" s="757">
        <v>5</v>
      </c>
      <c r="F20" s="758">
        <v>8</v>
      </c>
      <c r="G20" s="758">
        <v>250</v>
      </c>
      <c r="H20" s="610">
        <f>975.99+1013+658.82+49+409</f>
        <v>3105.81</v>
      </c>
      <c r="I20" s="610">
        <f t="shared" ref="I20:I29" si="4">J20-H20</f>
        <v>9055.8100000000013</v>
      </c>
      <c r="J20" s="762">
        <v>12161.62</v>
      </c>
      <c r="K20" s="762">
        <v>1260.25</v>
      </c>
      <c r="L20" s="1314">
        <f t="shared" si="3"/>
        <v>13421.87</v>
      </c>
    </row>
    <row r="21" spans="2:12" s="607" customFormat="1">
      <c r="B21" s="608">
        <v>12</v>
      </c>
      <c r="C21" s="614" t="s">
        <v>481</v>
      </c>
      <c r="D21" s="756">
        <v>2536</v>
      </c>
      <c r="E21" s="757">
        <v>3</v>
      </c>
      <c r="F21" s="758">
        <v>8</v>
      </c>
      <c r="G21" s="758">
        <v>250</v>
      </c>
      <c r="H21" s="610">
        <f>7027.5+36</f>
        <v>7063.5</v>
      </c>
      <c r="I21" s="610">
        <f t="shared" si="4"/>
        <v>5573.75</v>
      </c>
      <c r="J21" s="762">
        <v>12637.25</v>
      </c>
      <c r="K21" s="770">
        <v>0</v>
      </c>
      <c r="L21" s="1314">
        <f t="shared" si="3"/>
        <v>12637.25</v>
      </c>
    </row>
    <row r="22" spans="2:12" s="607" customFormat="1">
      <c r="B22" s="608">
        <v>13</v>
      </c>
      <c r="C22" s="614" t="s">
        <v>482</v>
      </c>
      <c r="D22" s="756">
        <v>2536</v>
      </c>
      <c r="E22" s="757">
        <v>1</v>
      </c>
      <c r="F22" s="758">
        <v>5</v>
      </c>
      <c r="G22" s="758">
        <v>250</v>
      </c>
      <c r="H22" s="1317">
        <v>0</v>
      </c>
      <c r="I22" s="610">
        <f t="shared" si="4"/>
        <v>1827</v>
      </c>
      <c r="J22" s="762">
        <v>1827</v>
      </c>
      <c r="K22" s="770">
        <v>0</v>
      </c>
      <c r="L22" s="1314">
        <f t="shared" si="3"/>
        <v>1827</v>
      </c>
    </row>
    <row r="23" spans="2:12" s="607" customFormat="1">
      <c r="B23" s="608">
        <v>14</v>
      </c>
      <c r="C23" s="614" t="s">
        <v>1187</v>
      </c>
      <c r="D23" s="759">
        <v>2559</v>
      </c>
      <c r="E23" s="757">
        <v>4</v>
      </c>
      <c r="F23" s="760">
        <v>8</v>
      </c>
      <c r="G23" s="760">
        <v>250</v>
      </c>
      <c r="H23" s="612">
        <v>1255.2000000000003</v>
      </c>
      <c r="I23" s="612">
        <f t="shared" si="4"/>
        <v>8512.7999999999993</v>
      </c>
      <c r="J23" s="763">
        <v>9768</v>
      </c>
      <c r="K23" s="763">
        <v>432</v>
      </c>
      <c r="L23" s="1324">
        <f t="shared" si="3"/>
        <v>10200</v>
      </c>
    </row>
    <row r="24" spans="2:12" s="607" customFormat="1">
      <c r="B24" s="608">
        <v>15</v>
      </c>
      <c r="C24" s="609" t="s">
        <v>485</v>
      </c>
      <c r="D24" s="756">
        <v>2547</v>
      </c>
      <c r="E24" s="757">
        <v>2</v>
      </c>
      <c r="F24" s="758">
        <v>1</v>
      </c>
      <c r="G24" s="758">
        <v>250</v>
      </c>
      <c r="H24" s="610">
        <v>8</v>
      </c>
      <c r="I24" s="610">
        <f t="shared" si="4"/>
        <v>116</v>
      </c>
      <c r="J24" s="762">
        <v>124</v>
      </c>
      <c r="K24" s="770">
        <v>0</v>
      </c>
      <c r="L24" s="1314">
        <f t="shared" si="3"/>
        <v>124</v>
      </c>
    </row>
    <row r="25" spans="2:12" s="607" customFormat="1">
      <c r="B25" s="608">
        <v>16</v>
      </c>
      <c r="C25" s="609" t="s">
        <v>486</v>
      </c>
      <c r="D25" s="756">
        <v>2547</v>
      </c>
      <c r="E25" s="757">
        <v>1</v>
      </c>
      <c r="F25" s="758">
        <v>1</v>
      </c>
      <c r="G25" s="758">
        <v>250</v>
      </c>
      <c r="H25" s="1317">
        <v>0</v>
      </c>
      <c r="I25" s="610">
        <f t="shared" si="4"/>
        <v>42</v>
      </c>
      <c r="J25" s="762">
        <v>42</v>
      </c>
      <c r="K25" s="770">
        <v>0</v>
      </c>
      <c r="L25" s="1314">
        <f t="shared" si="3"/>
        <v>42</v>
      </c>
    </row>
    <row r="26" spans="2:12" s="607" customFormat="1">
      <c r="B26" s="608">
        <v>17</v>
      </c>
      <c r="C26" s="609" t="s">
        <v>487</v>
      </c>
      <c r="D26" s="756">
        <v>2547</v>
      </c>
      <c r="E26" s="757">
        <v>1</v>
      </c>
      <c r="F26" s="758">
        <v>1</v>
      </c>
      <c r="G26" s="758">
        <v>250</v>
      </c>
      <c r="H26" s="1317">
        <v>0</v>
      </c>
      <c r="I26" s="610">
        <f t="shared" si="4"/>
        <v>22</v>
      </c>
      <c r="J26" s="762">
        <v>22</v>
      </c>
      <c r="K26" s="770">
        <v>0</v>
      </c>
      <c r="L26" s="1314">
        <f t="shared" si="3"/>
        <v>22</v>
      </c>
    </row>
    <row r="27" spans="2:12" s="607" customFormat="1">
      <c r="B27" s="608">
        <v>18</v>
      </c>
      <c r="C27" s="614" t="s">
        <v>491</v>
      </c>
      <c r="D27" s="756">
        <v>2542</v>
      </c>
      <c r="E27" s="757">
        <v>1</v>
      </c>
      <c r="F27" s="758">
        <v>1</v>
      </c>
      <c r="G27" s="758">
        <v>250</v>
      </c>
      <c r="H27" s="1317">
        <v>0</v>
      </c>
      <c r="I27" s="610">
        <f t="shared" si="4"/>
        <v>30</v>
      </c>
      <c r="J27" s="762">
        <v>30</v>
      </c>
      <c r="K27" s="770">
        <v>0</v>
      </c>
      <c r="L27" s="1314">
        <f t="shared" si="3"/>
        <v>30</v>
      </c>
    </row>
    <row r="28" spans="2:12" s="607" customFormat="1">
      <c r="B28" s="608">
        <v>19</v>
      </c>
      <c r="C28" s="609" t="s">
        <v>492</v>
      </c>
      <c r="D28" s="756">
        <v>2542</v>
      </c>
      <c r="E28" s="757">
        <v>1</v>
      </c>
      <c r="F28" s="758">
        <v>1</v>
      </c>
      <c r="G28" s="758">
        <v>250</v>
      </c>
      <c r="H28" s="1317">
        <v>0</v>
      </c>
      <c r="I28" s="610">
        <f t="shared" si="4"/>
        <v>72</v>
      </c>
      <c r="J28" s="762">
        <v>72</v>
      </c>
      <c r="K28" s="770">
        <v>0</v>
      </c>
      <c r="L28" s="1314">
        <f t="shared" si="3"/>
        <v>72</v>
      </c>
    </row>
    <row r="29" spans="2:12" s="607" customFormat="1">
      <c r="B29" s="608">
        <v>20</v>
      </c>
      <c r="C29" s="609" t="s">
        <v>493</v>
      </c>
      <c r="D29" s="756">
        <v>2542</v>
      </c>
      <c r="E29" s="757">
        <v>1</v>
      </c>
      <c r="F29" s="758">
        <v>1</v>
      </c>
      <c r="G29" s="758">
        <v>250</v>
      </c>
      <c r="H29" s="1317">
        <v>0</v>
      </c>
      <c r="I29" s="610">
        <f t="shared" si="4"/>
        <v>60</v>
      </c>
      <c r="J29" s="762">
        <v>60</v>
      </c>
      <c r="K29" s="770">
        <v>0</v>
      </c>
      <c r="L29" s="1314">
        <f t="shared" si="3"/>
        <v>60</v>
      </c>
    </row>
    <row r="30" spans="2:12" s="607" customFormat="1">
      <c r="B30" s="608">
        <v>21</v>
      </c>
      <c r="C30" s="609" t="s">
        <v>465</v>
      </c>
      <c r="D30" s="756">
        <v>2496</v>
      </c>
      <c r="E30" s="757">
        <v>2</v>
      </c>
      <c r="F30" s="758">
        <v>8</v>
      </c>
      <c r="G30" s="758">
        <v>250</v>
      </c>
      <c r="H30" s="610">
        <v>954.5</v>
      </c>
      <c r="I30" s="610">
        <f t="shared" ref="I30:I63" si="5">J30-H30</f>
        <v>1269.7600000000002</v>
      </c>
      <c r="J30" s="762">
        <v>2224.2600000000002</v>
      </c>
      <c r="K30" s="770">
        <v>0</v>
      </c>
      <c r="L30" s="1314">
        <f t="shared" si="3"/>
        <v>2224.2600000000002</v>
      </c>
    </row>
    <row r="31" spans="2:12" s="607" customFormat="1">
      <c r="B31" s="603" t="s">
        <v>1188</v>
      </c>
      <c r="C31" s="1316"/>
      <c r="D31" s="753"/>
      <c r="E31" s="754"/>
      <c r="F31" s="755"/>
      <c r="G31" s="755"/>
      <c r="H31" s="605"/>
      <c r="I31" s="605"/>
      <c r="J31" s="761"/>
      <c r="K31" s="769"/>
      <c r="L31" s="1325"/>
    </row>
    <row r="32" spans="2:12" s="607" customFormat="1">
      <c r="B32" s="615">
        <v>22</v>
      </c>
      <c r="C32" s="614" t="s">
        <v>1189</v>
      </c>
      <c r="D32" s="756">
        <v>2513</v>
      </c>
      <c r="E32" s="757">
        <v>2</v>
      </c>
      <c r="F32" s="758">
        <v>8</v>
      </c>
      <c r="G32" s="758">
        <v>250</v>
      </c>
      <c r="H32" s="610">
        <f>192+212</f>
        <v>404</v>
      </c>
      <c r="I32" s="610">
        <f t="shared" ref="I32" si="6">J32-H32</f>
        <v>489</v>
      </c>
      <c r="J32" s="762">
        <v>893</v>
      </c>
      <c r="K32" s="770">
        <v>0</v>
      </c>
      <c r="L32" s="1314">
        <f t="shared" ref="L32" si="7">SUM(J32,K32)</f>
        <v>893</v>
      </c>
    </row>
    <row r="33" spans="2:12" s="607" customFormat="1">
      <c r="B33" s="608">
        <v>23</v>
      </c>
      <c r="C33" s="609" t="s">
        <v>1190</v>
      </c>
      <c r="D33" s="756">
        <v>2537</v>
      </c>
      <c r="E33" s="757">
        <v>5</v>
      </c>
      <c r="F33" s="758">
        <v>8</v>
      </c>
      <c r="G33" s="758">
        <v>250</v>
      </c>
      <c r="H33" s="610">
        <f>2353+196</f>
        <v>2549</v>
      </c>
      <c r="I33" s="610">
        <f>J33-H33</f>
        <v>4097</v>
      </c>
      <c r="J33" s="762">
        <v>6646</v>
      </c>
      <c r="K33" s="770">
        <v>0</v>
      </c>
      <c r="L33" s="1314">
        <f>SUM(J33,K33)</f>
        <v>6646</v>
      </c>
    </row>
    <row r="34" spans="2:12" s="607" customFormat="1">
      <c r="B34" s="615">
        <v>24</v>
      </c>
      <c r="C34" s="609" t="s">
        <v>1212</v>
      </c>
      <c r="D34" s="756">
        <v>2513</v>
      </c>
      <c r="E34" s="757">
        <v>2</v>
      </c>
      <c r="F34" s="758">
        <v>8</v>
      </c>
      <c r="G34" s="758">
        <v>250</v>
      </c>
      <c r="H34" s="610">
        <f>336+416</f>
        <v>752</v>
      </c>
      <c r="I34" s="610">
        <f t="shared" ref="I34:I35" si="8">J34-H34</f>
        <v>744</v>
      </c>
      <c r="J34" s="762">
        <v>1496</v>
      </c>
      <c r="K34" s="770">
        <v>0</v>
      </c>
      <c r="L34" s="1314">
        <f t="shared" ref="L34:L44" si="9">SUM(J34,K34)</f>
        <v>1496</v>
      </c>
    </row>
    <row r="35" spans="2:12" s="607" customFormat="1">
      <c r="B35" s="608">
        <v>25</v>
      </c>
      <c r="C35" s="609" t="s">
        <v>467</v>
      </c>
      <c r="D35" s="756">
        <v>2515</v>
      </c>
      <c r="E35" s="757">
        <v>1</v>
      </c>
      <c r="F35" s="758">
        <v>1</v>
      </c>
      <c r="G35" s="758">
        <v>250</v>
      </c>
      <c r="H35" s="1317">
        <v>0</v>
      </c>
      <c r="I35" s="610">
        <f t="shared" si="8"/>
        <v>305.5</v>
      </c>
      <c r="J35" s="762">
        <v>305.5</v>
      </c>
      <c r="K35" s="770">
        <v>0</v>
      </c>
      <c r="L35" s="1314">
        <f t="shared" si="9"/>
        <v>305.5</v>
      </c>
    </row>
    <row r="36" spans="2:12" s="607" customFormat="1">
      <c r="B36" s="615">
        <v>26</v>
      </c>
      <c r="C36" s="609" t="s">
        <v>499</v>
      </c>
      <c r="D36" s="756">
        <v>2542</v>
      </c>
      <c r="E36" s="757">
        <v>1</v>
      </c>
      <c r="F36" s="758">
        <v>1</v>
      </c>
      <c r="G36" s="758">
        <v>250</v>
      </c>
      <c r="H36" s="1317">
        <v>0</v>
      </c>
      <c r="I36" s="610">
        <f t="shared" ref="I36:I44" si="10">J36-H36</f>
        <v>28</v>
      </c>
      <c r="J36" s="762">
        <v>28</v>
      </c>
      <c r="K36" s="770">
        <v>0</v>
      </c>
      <c r="L36" s="1314">
        <f t="shared" si="9"/>
        <v>28</v>
      </c>
    </row>
    <row r="37" spans="2:12" s="607" customFormat="1">
      <c r="B37" s="608">
        <v>27</v>
      </c>
      <c r="C37" s="609" t="s">
        <v>500</v>
      </c>
      <c r="D37" s="759">
        <v>2553</v>
      </c>
      <c r="E37" s="757">
        <v>4</v>
      </c>
      <c r="F37" s="760">
        <v>8</v>
      </c>
      <c r="G37" s="760">
        <v>250</v>
      </c>
      <c r="H37" s="612">
        <f>555.94+1150.36+854.51+587.93</f>
        <v>3148.74</v>
      </c>
      <c r="I37" s="612">
        <f t="shared" si="10"/>
        <v>13113.86</v>
      </c>
      <c r="J37" s="763">
        <v>16262.6</v>
      </c>
      <c r="K37" s="771">
        <v>0</v>
      </c>
      <c r="L37" s="1314">
        <f t="shared" si="9"/>
        <v>16262.6</v>
      </c>
    </row>
    <row r="38" spans="2:12" s="607" customFormat="1">
      <c r="B38" s="615">
        <v>28</v>
      </c>
      <c r="C38" s="609" t="s">
        <v>479</v>
      </c>
      <c r="D38" s="756">
        <v>2540</v>
      </c>
      <c r="E38" s="757">
        <v>2</v>
      </c>
      <c r="F38" s="758">
        <v>1</v>
      </c>
      <c r="G38" s="758">
        <v>250</v>
      </c>
      <c r="H38" s="610">
        <v>48</v>
      </c>
      <c r="I38" s="610">
        <f t="shared" si="10"/>
        <v>780</v>
      </c>
      <c r="J38" s="762">
        <v>828</v>
      </c>
      <c r="K38" s="770">
        <v>0</v>
      </c>
      <c r="L38" s="1314">
        <f t="shared" si="9"/>
        <v>828</v>
      </c>
    </row>
    <row r="39" spans="2:12" s="607" customFormat="1">
      <c r="B39" s="608">
        <v>29</v>
      </c>
      <c r="C39" s="609" t="s">
        <v>490</v>
      </c>
      <c r="D39" s="756">
        <v>2532</v>
      </c>
      <c r="E39" s="757">
        <v>2</v>
      </c>
      <c r="F39" s="758">
        <v>5</v>
      </c>
      <c r="G39" s="758">
        <v>250</v>
      </c>
      <c r="H39" s="610">
        <v>41.4</v>
      </c>
      <c r="I39" s="610">
        <f t="shared" si="10"/>
        <v>313.20000000000005</v>
      </c>
      <c r="J39" s="762">
        <v>354.6</v>
      </c>
      <c r="K39" s="770">
        <v>0</v>
      </c>
      <c r="L39" s="1314">
        <f t="shared" si="9"/>
        <v>354.6</v>
      </c>
    </row>
    <row r="40" spans="2:12" s="607" customFormat="1">
      <c r="B40" s="615">
        <v>30</v>
      </c>
      <c r="C40" s="609" t="s">
        <v>495</v>
      </c>
      <c r="D40" s="756">
        <v>2540</v>
      </c>
      <c r="E40" s="757">
        <v>2</v>
      </c>
      <c r="F40" s="758">
        <v>1</v>
      </c>
      <c r="G40" s="758">
        <v>250</v>
      </c>
      <c r="H40" s="611">
        <v>0</v>
      </c>
      <c r="I40" s="610">
        <f t="shared" si="10"/>
        <v>328</v>
      </c>
      <c r="J40" s="762">
        <v>328</v>
      </c>
      <c r="K40" s="770">
        <v>0</v>
      </c>
      <c r="L40" s="1314">
        <f t="shared" si="9"/>
        <v>328</v>
      </c>
    </row>
    <row r="41" spans="2:12" s="607" customFormat="1">
      <c r="B41" s="608">
        <v>31</v>
      </c>
      <c r="C41" s="609" t="s">
        <v>494</v>
      </c>
      <c r="D41" s="756">
        <v>2540</v>
      </c>
      <c r="E41" s="757">
        <v>2</v>
      </c>
      <c r="F41" s="758">
        <v>1</v>
      </c>
      <c r="G41" s="758">
        <v>250</v>
      </c>
      <c r="H41" s="610">
        <v>48</v>
      </c>
      <c r="I41" s="610">
        <f t="shared" si="10"/>
        <v>780</v>
      </c>
      <c r="J41" s="762">
        <v>828</v>
      </c>
      <c r="K41" s="770">
        <v>0</v>
      </c>
      <c r="L41" s="1314">
        <f t="shared" si="9"/>
        <v>828</v>
      </c>
    </row>
    <row r="42" spans="2:12" s="607" customFormat="1">
      <c r="B42" s="615">
        <v>32</v>
      </c>
      <c r="C42" s="609" t="s">
        <v>496</v>
      </c>
      <c r="D42" s="756">
        <v>2540</v>
      </c>
      <c r="E42" s="757">
        <v>1</v>
      </c>
      <c r="F42" s="758">
        <v>1</v>
      </c>
      <c r="G42" s="758">
        <v>250</v>
      </c>
      <c r="H42" s="610">
        <v>68</v>
      </c>
      <c r="I42" s="610">
        <f t="shared" si="10"/>
        <v>212</v>
      </c>
      <c r="J42" s="762">
        <v>280</v>
      </c>
      <c r="K42" s="770">
        <v>0</v>
      </c>
      <c r="L42" s="1314">
        <f t="shared" si="9"/>
        <v>280</v>
      </c>
    </row>
    <row r="43" spans="2:12" s="607" customFormat="1">
      <c r="B43" s="608">
        <v>33</v>
      </c>
      <c r="C43" s="609" t="s">
        <v>497</v>
      </c>
      <c r="D43" s="756">
        <v>2540</v>
      </c>
      <c r="E43" s="757">
        <v>1</v>
      </c>
      <c r="F43" s="758">
        <v>1</v>
      </c>
      <c r="G43" s="758">
        <v>250</v>
      </c>
      <c r="H43" s="611">
        <v>0</v>
      </c>
      <c r="I43" s="610">
        <f t="shared" si="10"/>
        <v>390</v>
      </c>
      <c r="J43" s="762">
        <v>390</v>
      </c>
      <c r="K43" s="770">
        <v>0</v>
      </c>
      <c r="L43" s="1314">
        <f t="shared" si="9"/>
        <v>390</v>
      </c>
    </row>
    <row r="44" spans="2:12" s="607" customFormat="1">
      <c r="B44" s="615">
        <v>34</v>
      </c>
      <c r="C44" s="609" t="s">
        <v>498</v>
      </c>
      <c r="D44" s="756">
        <v>2547</v>
      </c>
      <c r="E44" s="757">
        <v>1</v>
      </c>
      <c r="F44" s="758">
        <v>5</v>
      </c>
      <c r="G44" s="758">
        <v>250</v>
      </c>
      <c r="H44" s="610">
        <v>102.2</v>
      </c>
      <c r="I44" s="610">
        <f t="shared" si="10"/>
        <v>80.8</v>
      </c>
      <c r="J44" s="762">
        <v>183</v>
      </c>
      <c r="K44" s="770">
        <v>0</v>
      </c>
      <c r="L44" s="1314">
        <f t="shared" si="9"/>
        <v>183</v>
      </c>
    </row>
    <row r="45" spans="2:12" s="607" customFormat="1">
      <c r="B45" s="1315" t="s">
        <v>1191</v>
      </c>
      <c r="C45" s="1316"/>
      <c r="D45" s="753"/>
      <c r="E45" s="754"/>
      <c r="F45" s="755"/>
      <c r="G45" s="755"/>
      <c r="H45" s="605"/>
      <c r="I45" s="605"/>
      <c r="J45" s="761"/>
      <c r="K45" s="769"/>
      <c r="L45" s="1325"/>
    </row>
    <row r="46" spans="2:12" s="607" customFormat="1">
      <c r="B46" s="608">
        <v>35</v>
      </c>
      <c r="C46" s="609" t="s">
        <v>502</v>
      </c>
      <c r="D46" s="759">
        <v>2553</v>
      </c>
      <c r="E46" s="757">
        <v>2</v>
      </c>
      <c r="F46" s="760">
        <v>5</v>
      </c>
      <c r="G46" s="760">
        <v>250</v>
      </c>
      <c r="H46" s="612">
        <v>60</v>
      </c>
      <c r="I46" s="612">
        <f>J46-H46</f>
        <v>4120.6000000000004</v>
      </c>
      <c r="J46" s="763">
        <v>4180.6000000000004</v>
      </c>
      <c r="K46" s="771">
        <v>0</v>
      </c>
      <c r="L46" s="1314">
        <f t="shared" ref="L46" si="11">SUM(J46,K46)</f>
        <v>4180.6000000000004</v>
      </c>
    </row>
    <row r="47" spans="2:12" s="607" customFormat="1">
      <c r="B47" s="1315" t="s">
        <v>1192</v>
      </c>
      <c r="C47" s="1316"/>
      <c r="D47" s="753"/>
      <c r="E47" s="754"/>
      <c r="F47" s="755"/>
      <c r="G47" s="755"/>
      <c r="H47" s="605"/>
      <c r="I47" s="605"/>
      <c r="J47" s="761"/>
      <c r="K47" s="769"/>
      <c r="L47" s="1325"/>
    </row>
    <row r="48" spans="2:12" s="607" customFormat="1">
      <c r="B48" s="608">
        <v>36</v>
      </c>
      <c r="C48" s="609" t="s">
        <v>468</v>
      </c>
      <c r="D48" s="756">
        <v>2536</v>
      </c>
      <c r="E48" s="757">
        <v>2</v>
      </c>
      <c r="F48" s="758">
        <v>5</v>
      </c>
      <c r="G48" s="758">
        <v>250</v>
      </c>
      <c r="H48" s="610">
        <v>600</v>
      </c>
      <c r="I48" s="610">
        <f t="shared" ref="I48" si="12">J48-H48</f>
        <v>3725</v>
      </c>
      <c r="J48" s="762">
        <v>4325</v>
      </c>
      <c r="K48" s="770">
        <v>0</v>
      </c>
      <c r="L48" s="1314">
        <f t="shared" ref="L48" si="13">SUM(J48,K48)</f>
        <v>4325</v>
      </c>
    </row>
    <row r="49" spans="2:12" s="607" customFormat="1">
      <c r="B49" s="603" t="s">
        <v>1193</v>
      </c>
      <c r="C49" s="1316"/>
      <c r="D49" s="753"/>
      <c r="E49" s="754"/>
      <c r="F49" s="755"/>
      <c r="G49" s="755"/>
      <c r="H49" s="605"/>
      <c r="I49" s="605"/>
      <c r="J49" s="761"/>
      <c r="K49" s="769"/>
      <c r="L49" s="1325"/>
    </row>
    <row r="50" spans="2:12" s="607" customFormat="1">
      <c r="B50" s="608">
        <v>37</v>
      </c>
      <c r="C50" s="609" t="s">
        <v>469</v>
      </c>
      <c r="D50" s="756">
        <v>2551</v>
      </c>
      <c r="E50" s="757">
        <v>2</v>
      </c>
      <c r="F50" s="758">
        <v>5</v>
      </c>
      <c r="G50" s="758">
        <v>250</v>
      </c>
      <c r="H50" s="611">
        <v>0</v>
      </c>
      <c r="I50" s="610">
        <f t="shared" ref="I50:I59" si="14">J50-H50</f>
        <v>1048.4000000000001</v>
      </c>
      <c r="J50" s="762">
        <v>1048.4000000000001</v>
      </c>
      <c r="K50" s="770">
        <v>0</v>
      </c>
      <c r="L50" s="1314">
        <f t="shared" ref="L50:L59" si="15">SUM(J50,K50)</f>
        <v>1048.4000000000001</v>
      </c>
    </row>
    <row r="51" spans="2:12" s="607" customFormat="1">
      <c r="B51" s="608">
        <v>38</v>
      </c>
      <c r="C51" s="609" t="s">
        <v>470</v>
      </c>
      <c r="D51" s="756">
        <v>2511</v>
      </c>
      <c r="E51" s="757">
        <v>5</v>
      </c>
      <c r="F51" s="758">
        <v>5</v>
      </c>
      <c r="G51" s="758">
        <v>250</v>
      </c>
      <c r="H51" s="610">
        <v>28</v>
      </c>
      <c r="I51" s="610">
        <f t="shared" si="14"/>
        <v>5940</v>
      </c>
      <c r="J51" s="762">
        <v>5968</v>
      </c>
      <c r="K51" s="770">
        <v>0</v>
      </c>
      <c r="L51" s="1314">
        <f t="shared" si="15"/>
        <v>5968</v>
      </c>
    </row>
    <row r="52" spans="2:12" s="607" customFormat="1">
      <c r="B52" s="608">
        <v>39</v>
      </c>
      <c r="C52" s="609" t="s">
        <v>471</v>
      </c>
      <c r="D52" s="756">
        <v>2511</v>
      </c>
      <c r="E52" s="757">
        <v>2</v>
      </c>
      <c r="F52" s="758">
        <v>5</v>
      </c>
      <c r="G52" s="758">
        <v>250</v>
      </c>
      <c r="H52" s="611">
        <v>0</v>
      </c>
      <c r="I52" s="610">
        <f t="shared" si="14"/>
        <v>1200</v>
      </c>
      <c r="J52" s="762">
        <v>1200</v>
      </c>
      <c r="K52" s="770">
        <v>0</v>
      </c>
      <c r="L52" s="1314">
        <f t="shared" si="15"/>
        <v>1200</v>
      </c>
    </row>
    <row r="53" spans="2:12" s="607" customFormat="1">
      <c r="B53" s="608">
        <v>40</v>
      </c>
      <c r="C53" s="609" t="s">
        <v>1194</v>
      </c>
      <c r="D53" s="756">
        <v>2536</v>
      </c>
      <c r="E53" s="757">
        <v>5</v>
      </c>
      <c r="F53" s="758">
        <v>5</v>
      </c>
      <c r="G53" s="758">
        <v>250</v>
      </c>
      <c r="H53" s="610">
        <v>28</v>
      </c>
      <c r="I53" s="610">
        <f t="shared" si="14"/>
        <v>3826</v>
      </c>
      <c r="J53" s="762">
        <v>3854</v>
      </c>
      <c r="K53" s="770">
        <v>0</v>
      </c>
      <c r="L53" s="1314">
        <f t="shared" si="15"/>
        <v>3854</v>
      </c>
    </row>
    <row r="54" spans="2:12" s="607" customFormat="1">
      <c r="B54" s="608">
        <v>41</v>
      </c>
      <c r="C54" s="609" t="s">
        <v>472</v>
      </c>
      <c r="D54" s="756">
        <v>2536</v>
      </c>
      <c r="E54" s="757">
        <v>2</v>
      </c>
      <c r="F54" s="758">
        <v>5</v>
      </c>
      <c r="G54" s="758">
        <v>250</v>
      </c>
      <c r="H54" s="611">
        <v>0</v>
      </c>
      <c r="I54" s="610">
        <f t="shared" si="14"/>
        <v>1160</v>
      </c>
      <c r="J54" s="762">
        <v>1160</v>
      </c>
      <c r="K54" s="770">
        <v>0</v>
      </c>
      <c r="L54" s="1314">
        <f t="shared" si="15"/>
        <v>1160</v>
      </c>
    </row>
    <row r="55" spans="2:12">
      <c r="B55" s="608">
        <v>42</v>
      </c>
      <c r="C55" s="609" t="s">
        <v>1195</v>
      </c>
      <c r="D55" s="756">
        <v>2536</v>
      </c>
      <c r="E55" s="757">
        <v>5</v>
      </c>
      <c r="F55" s="758">
        <v>5</v>
      </c>
      <c r="G55" s="758">
        <v>250</v>
      </c>
      <c r="H55" s="610">
        <v>28</v>
      </c>
      <c r="I55" s="610">
        <f t="shared" si="14"/>
        <v>3826</v>
      </c>
      <c r="J55" s="762">
        <v>3854</v>
      </c>
      <c r="K55" s="770">
        <v>0</v>
      </c>
      <c r="L55" s="1314">
        <f t="shared" si="15"/>
        <v>3854</v>
      </c>
    </row>
    <row r="56" spans="2:12">
      <c r="B56" s="608">
        <v>43</v>
      </c>
      <c r="C56" s="609" t="s">
        <v>473</v>
      </c>
      <c r="D56" s="756">
        <v>2536</v>
      </c>
      <c r="E56" s="757">
        <v>5</v>
      </c>
      <c r="F56" s="758">
        <v>5</v>
      </c>
      <c r="G56" s="758">
        <v>250</v>
      </c>
      <c r="H56" s="610">
        <v>28</v>
      </c>
      <c r="I56" s="610">
        <f t="shared" si="14"/>
        <v>3826</v>
      </c>
      <c r="J56" s="762">
        <v>3854</v>
      </c>
      <c r="K56" s="770">
        <v>0</v>
      </c>
      <c r="L56" s="1314">
        <f t="shared" si="15"/>
        <v>3854</v>
      </c>
    </row>
    <row r="57" spans="2:12">
      <c r="B57" s="608">
        <v>44</v>
      </c>
      <c r="C57" s="609" t="s">
        <v>474</v>
      </c>
      <c r="D57" s="756">
        <v>2539</v>
      </c>
      <c r="E57" s="757">
        <v>5</v>
      </c>
      <c r="F57" s="758">
        <v>5</v>
      </c>
      <c r="G57" s="758">
        <v>250</v>
      </c>
      <c r="H57" s="610">
        <v>140</v>
      </c>
      <c r="I57" s="610">
        <f t="shared" si="14"/>
        <v>6511</v>
      </c>
      <c r="J57" s="762">
        <v>6651</v>
      </c>
      <c r="K57" s="770">
        <v>0</v>
      </c>
      <c r="L57" s="1314">
        <f t="shared" si="15"/>
        <v>6651</v>
      </c>
    </row>
    <row r="58" spans="2:12">
      <c r="B58" s="608">
        <v>45</v>
      </c>
      <c r="C58" s="609" t="s">
        <v>475</v>
      </c>
      <c r="D58" s="756">
        <v>2540</v>
      </c>
      <c r="E58" s="757">
        <v>5</v>
      </c>
      <c r="F58" s="758">
        <v>5</v>
      </c>
      <c r="G58" s="758">
        <v>250</v>
      </c>
      <c r="H58" s="610">
        <v>208</v>
      </c>
      <c r="I58" s="610">
        <f t="shared" si="14"/>
        <v>6443</v>
      </c>
      <c r="J58" s="762">
        <v>6651</v>
      </c>
      <c r="K58" s="770">
        <v>0</v>
      </c>
      <c r="L58" s="1314">
        <f t="shared" si="15"/>
        <v>6651</v>
      </c>
    </row>
    <row r="59" spans="2:12">
      <c r="B59" s="608">
        <v>46</v>
      </c>
      <c r="C59" s="614" t="s">
        <v>476</v>
      </c>
      <c r="D59" s="756">
        <v>2554</v>
      </c>
      <c r="E59" s="757">
        <v>7</v>
      </c>
      <c r="F59" s="758">
        <v>5</v>
      </c>
      <c r="G59" s="758">
        <v>250</v>
      </c>
      <c r="H59" s="610">
        <v>210</v>
      </c>
      <c r="I59" s="610">
        <f t="shared" si="14"/>
        <v>6965</v>
      </c>
      <c r="J59" s="762">
        <v>7175</v>
      </c>
      <c r="K59" s="770">
        <v>0</v>
      </c>
      <c r="L59" s="1314">
        <f t="shared" si="15"/>
        <v>7175</v>
      </c>
    </row>
    <row r="60" spans="2:12">
      <c r="B60" s="608">
        <v>47</v>
      </c>
      <c r="C60" s="614" t="s">
        <v>1196</v>
      </c>
      <c r="D60" s="759">
        <v>2560</v>
      </c>
      <c r="E60" s="757">
        <v>7</v>
      </c>
      <c r="F60" s="760">
        <v>5</v>
      </c>
      <c r="G60" s="760">
        <v>250</v>
      </c>
      <c r="H60" s="610">
        <v>378</v>
      </c>
      <c r="I60" s="610">
        <f t="shared" si="5"/>
        <v>14122</v>
      </c>
      <c r="J60" s="763">
        <v>14500</v>
      </c>
      <c r="K60" s="770">
        <v>0</v>
      </c>
      <c r="L60" s="1314">
        <f t="shared" si="3"/>
        <v>14500</v>
      </c>
    </row>
    <row r="61" spans="2:12">
      <c r="B61" s="603" t="s">
        <v>1197</v>
      </c>
      <c r="C61" s="1318"/>
      <c r="D61" s="1312"/>
      <c r="E61" s="1312"/>
      <c r="F61" s="1312"/>
      <c r="G61" s="1312"/>
      <c r="H61" s="1312"/>
      <c r="I61" s="1312"/>
      <c r="J61" s="1312"/>
      <c r="K61" s="1312"/>
      <c r="L61" s="1326"/>
    </row>
    <row r="62" spans="2:12">
      <c r="B62" s="608">
        <v>48</v>
      </c>
      <c r="C62" s="614" t="s">
        <v>1198</v>
      </c>
      <c r="D62" s="756">
        <v>2520</v>
      </c>
      <c r="E62" s="757">
        <v>2</v>
      </c>
      <c r="F62" s="758">
        <v>8</v>
      </c>
      <c r="G62" s="758">
        <v>250</v>
      </c>
      <c r="H62" s="610">
        <v>1296</v>
      </c>
      <c r="I62" s="610">
        <f t="shared" ref="I62" si="16">J62-H62</f>
        <v>915.44</v>
      </c>
      <c r="J62" s="762">
        <v>2211.44</v>
      </c>
      <c r="K62" s="770">
        <v>0</v>
      </c>
      <c r="L62" s="1314">
        <f t="shared" ref="L62" si="17">SUM(J62,K62)</f>
        <v>2211.44</v>
      </c>
    </row>
    <row r="63" spans="2:12">
      <c r="B63" s="608">
        <v>49</v>
      </c>
      <c r="C63" s="604" t="s">
        <v>1213</v>
      </c>
      <c r="D63" s="759">
        <v>2551</v>
      </c>
      <c r="E63" s="757">
        <v>2</v>
      </c>
      <c r="F63" s="760">
        <v>5</v>
      </c>
      <c r="G63" s="760">
        <v>250</v>
      </c>
      <c r="H63" s="612">
        <v>1792</v>
      </c>
      <c r="I63" s="612">
        <f t="shared" si="5"/>
        <v>1671.8000000000002</v>
      </c>
      <c r="J63" s="763">
        <v>3463.8</v>
      </c>
      <c r="K63" s="771">
        <v>0</v>
      </c>
      <c r="L63" s="1314">
        <f t="shared" si="3"/>
        <v>3463.8</v>
      </c>
    </row>
    <row r="64" spans="2:12">
      <c r="B64" s="603" t="s">
        <v>558</v>
      </c>
      <c r="C64" s="1318"/>
      <c r="D64" s="1312"/>
      <c r="E64" s="1312"/>
      <c r="F64" s="1312"/>
      <c r="G64" s="1312"/>
      <c r="H64" s="1312"/>
      <c r="I64" s="1312"/>
      <c r="J64" s="1312"/>
      <c r="K64" s="1312"/>
      <c r="L64" s="1326"/>
    </row>
    <row r="65" spans="2:12">
      <c r="B65" s="608">
        <v>50</v>
      </c>
      <c r="C65" s="609" t="s">
        <v>559</v>
      </c>
      <c r="D65" s="756">
        <v>2537</v>
      </c>
      <c r="E65" s="757">
        <v>6</v>
      </c>
      <c r="F65" s="758">
        <v>8</v>
      </c>
      <c r="G65" s="758">
        <v>250</v>
      </c>
      <c r="H65" s="612">
        <f>564.35+749.91+615.23+754.6+909.69</f>
        <v>3593.78</v>
      </c>
      <c r="I65" s="612">
        <f>J65-H65</f>
        <v>4045.6299999999997</v>
      </c>
      <c r="J65" s="763">
        <v>7639.41</v>
      </c>
      <c r="K65" s="771">
        <v>0</v>
      </c>
      <c r="L65" s="1314">
        <f t="shared" ref="L65" si="18">SUM(J65,K65)</f>
        <v>7639.41</v>
      </c>
    </row>
    <row r="66" spans="2:12">
      <c r="B66" s="1319" t="s">
        <v>1199</v>
      </c>
      <c r="C66" s="1312"/>
      <c r="D66" s="1312"/>
      <c r="E66" s="1312"/>
      <c r="F66" s="1312"/>
      <c r="G66" s="1312"/>
      <c r="H66" s="1312"/>
      <c r="I66" s="1312"/>
      <c r="J66" s="1312"/>
      <c r="K66" s="1312"/>
      <c r="L66" s="1326"/>
    </row>
    <row r="67" spans="2:12">
      <c r="B67" s="608">
        <v>51</v>
      </c>
      <c r="C67" s="609" t="s">
        <v>483</v>
      </c>
      <c r="D67" s="756">
        <v>2524</v>
      </c>
      <c r="E67" s="757">
        <v>3</v>
      </c>
      <c r="F67" s="758">
        <v>8</v>
      </c>
      <c r="G67" s="758">
        <v>250</v>
      </c>
      <c r="H67" s="612">
        <f>2304.95+3089.95+3034.33</f>
        <v>8429.23</v>
      </c>
      <c r="I67" s="612">
        <f t="shared" ref="I67" si="19">J67-H67</f>
        <v>1948.3199999999997</v>
      </c>
      <c r="J67" s="763">
        <f>3827.46+3285.5+3264.59</f>
        <v>10377.549999999999</v>
      </c>
      <c r="K67" s="771">
        <v>0</v>
      </c>
      <c r="L67" s="1314">
        <f t="shared" ref="L67" si="20">SUM(J67,K67)</f>
        <v>10377.549999999999</v>
      </c>
    </row>
    <row r="68" spans="2:12">
      <c r="B68" s="603" t="s">
        <v>528</v>
      </c>
      <c r="C68" s="1312"/>
      <c r="D68" s="1312"/>
      <c r="E68" s="1312"/>
      <c r="F68" s="1312"/>
      <c r="G68" s="1312"/>
      <c r="H68" s="1312"/>
      <c r="I68" s="1312"/>
      <c r="J68" s="1312"/>
      <c r="K68" s="1312"/>
      <c r="L68" s="1326"/>
    </row>
    <row r="69" spans="2:12">
      <c r="B69" s="608">
        <v>52</v>
      </c>
      <c r="C69" s="609" t="s">
        <v>529</v>
      </c>
      <c r="D69" s="756">
        <v>2521</v>
      </c>
      <c r="E69" s="757">
        <v>3</v>
      </c>
      <c r="F69" s="758">
        <v>8</v>
      </c>
      <c r="G69" s="758">
        <v>250</v>
      </c>
      <c r="H69" s="610">
        <v>1707.5</v>
      </c>
      <c r="I69" s="610">
        <f>J69-H69</f>
        <v>1269.4699999999998</v>
      </c>
      <c r="J69" s="762">
        <v>2976.97</v>
      </c>
      <c r="K69" s="770">
        <v>0</v>
      </c>
      <c r="L69" s="1314">
        <f t="shared" ref="L69:L70" si="21">SUM(J69,K69)</f>
        <v>2976.97</v>
      </c>
    </row>
    <row r="70" spans="2:12">
      <c r="B70" s="608">
        <v>53</v>
      </c>
      <c r="C70" s="609" t="s">
        <v>530</v>
      </c>
      <c r="D70" s="756">
        <v>2539</v>
      </c>
      <c r="E70" s="757">
        <v>6</v>
      </c>
      <c r="F70" s="758">
        <v>8</v>
      </c>
      <c r="G70" s="758">
        <v>250</v>
      </c>
      <c r="H70" s="610">
        <v>2276</v>
      </c>
      <c r="I70" s="610">
        <f>J70-H70</f>
        <v>1766</v>
      </c>
      <c r="J70" s="762">
        <v>4042</v>
      </c>
      <c r="K70" s="770">
        <v>0</v>
      </c>
      <c r="L70" s="1314">
        <f t="shared" si="21"/>
        <v>4042</v>
      </c>
    </row>
    <row r="71" spans="2:12">
      <c r="B71" s="603" t="s">
        <v>564</v>
      </c>
      <c r="C71" s="1312"/>
      <c r="D71" s="1312"/>
      <c r="E71" s="1312"/>
      <c r="F71" s="1312"/>
      <c r="G71" s="1312"/>
      <c r="H71" s="1312"/>
      <c r="I71" s="1312"/>
      <c r="J71" s="1312"/>
      <c r="K71" s="1312"/>
      <c r="L71" s="1326"/>
    </row>
    <row r="72" spans="2:12">
      <c r="B72" s="608">
        <v>54</v>
      </c>
      <c r="C72" s="609" t="s">
        <v>1200</v>
      </c>
      <c r="D72" s="759">
        <v>2553</v>
      </c>
      <c r="E72" s="757">
        <v>3</v>
      </c>
      <c r="F72" s="760">
        <v>8</v>
      </c>
      <c r="G72" s="760">
        <v>250</v>
      </c>
      <c r="H72" s="612">
        <v>2727.73</v>
      </c>
      <c r="I72" s="612">
        <f>J72-H72</f>
        <v>6795.27</v>
      </c>
      <c r="J72" s="763">
        <v>9523</v>
      </c>
      <c r="K72" s="772"/>
      <c r="L72" s="1314">
        <f t="shared" ref="L72" si="22">SUM(J72,K72)</f>
        <v>9523</v>
      </c>
    </row>
    <row r="73" spans="2:12">
      <c r="B73" s="1319" t="s">
        <v>1201</v>
      </c>
      <c r="C73" s="1312"/>
      <c r="D73" s="1312"/>
      <c r="E73" s="1312"/>
      <c r="F73" s="1312"/>
      <c r="G73" s="1312"/>
      <c r="H73" s="1312"/>
      <c r="I73" s="1312"/>
      <c r="J73" s="1312"/>
      <c r="K73" s="1312"/>
      <c r="L73" s="1326"/>
    </row>
    <row r="74" spans="2:12">
      <c r="B74" s="608">
        <v>55</v>
      </c>
      <c r="C74" s="609" t="s">
        <v>1214</v>
      </c>
      <c r="D74" s="756">
        <v>2538</v>
      </c>
      <c r="E74" s="757">
        <v>4</v>
      </c>
      <c r="F74" s="758">
        <v>8</v>
      </c>
      <c r="G74" s="758">
        <v>250</v>
      </c>
      <c r="H74" s="610">
        <v>4332.2</v>
      </c>
      <c r="I74" s="610">
        <f t="shared" ref="I74" si="23">J74-H74</f>
        <v>2521.3600000000006</v>
      </c>
      <c r="J74" s="762">
        <v>6853.56</v>
      </c>
      <c r="K74" s="770">
        <v>0</v>
      </c>
      <c r="L74" s="1314">
        <f t="shared" ref="L74" si="24">SUM(J74,K74)</f>
        <v>6853.56</v>
      </c>
    </row>
    <row r="75" spans="2:12">
      <c r="B75" s="603" t="s">
        <v>537</v>
      </c>
      <c r="C75" s="1312"/>
      <c r="D75" s="1312"/>
      <c r="E75" s="1312"/>
      <c r="F75" s="1312"/>
      <c r="G75" s="1312"/>
      <c r="H75" s="1312"/>
      <c r="I75" s="1312"/>
      <c r="J75" s="1312"/>
      <c r="K75" s="1312"/>
      <c r="L75" s="1326"/>
    </row>
    <row r="76" spans="2:12">
      <c r="B76" s="608">
        <v>56</v>
      </c>
      <c r="C76" s="609" t="s">
        <v>1215</v>
      </c>
      <c r="D76" s="756">
        <v>2538</v>
      </c>
      <c r="E76" s="757">
        <v>6</v>
      </c>
      <c r="F76" s="758">
        <v>8</v>
      </c>
      <c r="G76" s="758">
        <v>250</v>
      </c>
      <c r="H76" s="612">
        <f>6349.61+2373.52</f>
        <v>8723.1299999999992</v>
      </c>
      <c r="I76" s="612">
        <f>J76-H76</f>
        <v>13135.12</v>
      </c>
      <c r="J76" s="763">
        <v>21858.25</v>
      </c>
      <c r="K76" s="771">
        <v>3551</v>
      </c>
      <c r="L76" s="1314">
        <f t="shared" ref="L76:L78" si="25">SUM(J76,K76)</f>
        <v>25409.25</v>
      </c>
    </row>
    <row r="77" spans="2:12">
      <c r="B77" s="608">
        <v>57</v>
      </c>
      <c r="C77" s="609" t="s">
        <v>538</v>
      </c>
      <c r="D77" s="756">
        <v>2537</v>
      </c>
      <c r="E77" s="757">
        <v>2</v>
      </c>
      <c r="F77" s="758">
        <v>8</v>
      </c>
      <c r="G77" s="758">
        <v>250</v>
      </c>
      <c r="H77" s="610">
        <v>1059.8699999999999</v>
      </c>
      <c r="I77" s="610">
        <f>J77-H77</f>
        <v>2634.35</v>
      </c>
      <c r="J77" s="762">
        <v>3694.22</v>
      </c>
      <c r="K77" s="770">
        <v>0</v>
      </c>
      <c r="L77" s="1314">
        <f t="shared" si="25"/>
        <v>3694.22</v>
      </c>
    </row>
    <row r="78" spans="2:12">
      <c r="B78" s="608">
        <v>58</v>
      </c>
      <c r="C78" s="609" t="s">
        <v>539</v>
      </c>
      <c r="D78" s="759">
        <v>2552</v>
      </c>
      <c r="E78" s="757">
        <v>5</v>
      </c>
      <c r="F78" s="760">
        <v>8</v>
      </c>
      <c r="G78" s="760">
        <v>250</v>
      </c>
      <c r="H78" s="612">
        <v>3705.38</v>
      </c>
      <c r="I78" s="612">
        <f>J78-H78</f>
        <v>5440.62</v>
      </c>
      <c r="J78" s="763">
        <v>9146</v>
      </c>
      <c r="K78" s="771">
        <v>0</v>
      </c>
      <c r="L78" s="1314">
        <f t="shared" si="25"/>
        <v>9146</v>
      </c>
    </row>
    <row r="79" spans="2:12">
      <c r="B79" s="603" t="s">
        <v>560</v>
      </c>
      <c r="C79" s="1312"/>
      <c r="D79" s="1312"/>
      <c r="E79" s="1312"/>
      <c r="F79" s="1312"/>
      <c r="G79" s="1312"/>
      <c r="H79" s="1312"/>
      <c r="I79" s="1312"/>
      <c r="J79" s="1312"/>
      <c r="K79" s="1312"/>
      <c r="L79" s="1326"/>
    </row>
    <row r="80" spans="2:12">
      <c r="B80" s="608">
        <v>59</v>
      </c>
      <c r="C80" s="609" t="s">
        <v>561</v>
      </c>
      <c r="D80" s="759">
        <v>2552</v>
      </c>
      <c r="E80" s="757">
        <v>4</v>
      </c>
      <c r="F80" s="760">
        <v>8</v>
      </c>
      <c r="G80" s="760">
        <v>250</v>
      </c>
      <c r="H80" s="612">
        <f>210.99+868.13+1008.35+888.35</f>
        <v>2975.8199999999997</v>
      </c>
      <c r="I80" s="612">
        <f>J80-H80</f>
        <v>1904.1800000000003</v>
      </c>
      <c r="J80" s="763">
        <v>4880</v>
      </c>
      <c r="K80" s="771">
        <v>0</v>
      </c>
      <c r="L80" s="1314">
        <f t="shared" ref="L80" si="26">SUM(J80,K80)</f>
        <v>4880</v>
      </c>
    </row>
    <row r="81" spans="2:12">
      <c r="B81" s="603" t="s">
        <v>565</v>
      </c>
      <c r="C81" s="1312"/>
      <c r="D81" s="1312"/>
      <c r="E81" s="1312"/>
      <c r="F81" s="1312"/>
      <c r="G81" s="1312"/>
      <c r="H81" s="1312"/>
      <c r="I81" s="1312"/>
      <c r="J81" s="1312"/>
      <c r="K81" s="1312"/>
      <c r="L81" s="1326"/>
    </row>
    <row r="82" spans="2:12">
      <c r="B82" s="608">
        <v>60</v>
      </c>
      <c r="C82" s="609" t="s">
        <v>1202</v>
      </c>
      <c r="D82" s="759">
        <v>2553</v>
      </c>
      <c r="E82" s="757">
        <v>3</v>
      </c>
      <c r="F82" s="760">
        <v>8</v>
      </c>
      <c r="G82" s="760">
        <v>250</v>
      </c>
      <c r="H82" s="612">
        <f>488.84+144+183.06</f>
        <v>815.89999999999986</v>
      </c>
      <c r="I82" s="612">
        <f>J82-H82</f>
        <v>4746.6000000000004</v>
      </c>
      <c r="J82" s="773">
        <v>5562.5</v>
      </c>
      <c r="K82" s="774">
        <v>0</v>
      </c>
      <c r="L82" s="1314">
        <f>SUM(J82,K82)</f>
        <v>5562.5</v>
      </c>
    </row>
    <row r="83" spans="2:12">
      <c r="B83" s="603" t="s">
        <v>562</v>
      </c>
      <c r="C83" s="1312"/>
      <c r="D83" s="1312"/>
      <c r="E83" s="1312"/>
      <c r="F83" s="1312"/>
      <c r="G83" s="1312"/>
      <c r="H83" s="1312"/>
      <c r="I83" s="1312"/>
      <c r="J83" s="1312"/>
      <c r="K83" s="1312"/>
      <c r="L83" s="1326"/>
    </row>
    <row r="84" spans="2:12">
      <c r="B84" s="608">
        <v>61</v>
      </c>
      <c r="C84" s="609" t="s">
        <v>563</v>
      </c>
      <c r="D84" s="756">
        <v>2534</v>
      </c>
      <c r="E84" s="757">
        <v>4</v>
      </c>
      <c r="F84" s="758">
        <v>8</v>
      </c>
      <c r="G84" s="758">
        <v>250</v>
      </c>
      <c r="H84" s="610">
        <f>495.49+127.09+472.32</f>
        <v>1094.9000000000001</v>
      </c>
      <c r="I84" s="610">
        <f>J84-H84</f>
        <v>4374.75</v>
      </c>
      <c r="J84" s="762">
        <v>5469.65</v>
      </c>
      <c r="K84" s="770">
        <v>0</v>
      </c>
      <c r="L84" s="1314">
        <f t="shared" ref="L84" si="27">SUM(J84,K84)</f>
        <v>5469.65</v>
      </c>
    </row>
    <row r="85" spans="2:12">
      <c r="B85" s="608">
        <v>62</v>
      </c>
      <c r="C85" s="609" t="s">
        <v>981</v>
      </c>
      <c r="D85" s="759">
        <v>2558</v>
      </c>
      <c r="E85" s="757">
        <v>4</v>
      </c>
      <c r="F85" s="760">
        <v>8</v>
      </c>
      <c r="G85" s="760">
        <v>250</v>
      </c>
      <c r="H85" s="612">
        <v>2172</v>
      </c>
      <c r="I85" s="612">
        <f>J85-H85</f>
        <v>2850.5</v>
      </c>
      <c r="J85" s="763">
        <v>5022.5</v>
      </c>
      <c r="K85" s="771">
        <v>0</v>
      </c>
      <c r="L85" s="1324">
        <f>SUM(J85,K85)</f>
        <v>5022.5</v>
      </c>
    </row>
    <row r="86" spans="2:12">
      <c r="B86" s="603" t="s">
        <v>503</v>
      </c>
      <c r="C86" s="1312"/>
      <c r="D86" s="1312"/>
      <c r="E86" s="1312"/>
      <c r="F86" s="1312"/>
      <c r="G86" s="1312"/>
      <c r="H86" s="1312"/>
      <c r="I86" s="1312"/>
      <c r="J86" s="1312"/>
      <c r="K86" s="1312"/>
      <c r="L86" s="1326"/>
    </row>
    <row r="87" spans="2:12">
      <c r="B87" s="608">
        <v>63</v>
      </c>
      <c r="C87" s="609" t="s">
        <v>1216</v>
      </c>
      <c r="D87" s="756">
        <v>2525</v>
      </c>
      <c r="E87" s="757">
        <v>2</v>
      </c>
      <c r="F87" s="758">
        <v>8</v>
      </c>
      <c r="G87" s="758">
        <v>250</v>
      </c>
      <c r="H87" s="610">
        <f>276.96+467.95</f>
        <v>744.91</v>
      </c>
      <c r="I87" s="610">
        <f t="shared" ref="I87:I95" si="28">J87-H87</f>
        <v>806.24000000000012</v>
      </c>
      <c r="J87" s="762">
        <v>1551.15</v>
      </c>
      <c r="K87" s="770">
        <v>0</v>
      </c>
      <c r="L87" s="1314">
        <f t="shared" ref="L87:L95" si="29">SUM(J87,K87)</f>
        <v>1551.15</v>
      </c>
    </row>
    <row r="88" spans="2:12">
      <c r="B88" s="608">
        <v>64</v>
      </c>
      <c r="C88" s="609" t="s">
        <v>505</v>
      </c>
      <c r="D88" s="756">
        <v>2540</v>
      </c>
      <c r="E88" s="757">
        <v>4</v>
      </c>
      <c r="F88" s="758">
        <v>8</v>
      </c>
      <c r="G88" s="758">
        <v>250</v>
      </c>
      <c r="H88" s="610">
        <f>457.83+563.46+159.27+227.08</f>
        <v>1407.6399999999999</v>
      </c>
      <c r="I88" s="610">
        <f t="shared" si="28"/>
        <v>3438.61</v>
      </c>
      <c r="J88" s="762">
        <v>4846.25</v>
      </c>
      <c r="K88" s="770">
        <v>0</v>
      </c>
      <c r="L88" s="1314">
        <f t="shared" si="29"/>
        <v>4846.25</v>
      </c>
    </row>
    <row r="89" spans="2:12">
      <c r="B89" s="608">
        <v>65</v>
      </c>
      <c r="C89" s="609" t="s">
        <v>506</v>
      </c>
      <c r="D89" s="756">
        <v>2528</v>
      </c>
      <c r="E89" s="757">
        <v>1</v>
      </c>
      <c r="F89" s="758">
        <v>5</v>
      </c>
      <c r="G89" s="758">
        <v>250</v>
      </c>
      <c r="H89" s="610">
        <v>313.27999999999997</v>
      </c>
      <c r="I89" s="610">
        <f t="shared" si="28"/>
        <v>166.72000000000003</v>
      </c>
      <c r="J89" s="762">
        <v>480</v>
      </c>
      <c r="K89" s="770">
        <v>0</v>
      </c>
      <c r="L89" s="1314">
        <f t="shared" si="29"/>
        <v>480</v>
      </c>
    </row>
    <row r="90" spans="2:12">
      <c r="B90" s="608">
        <v>66</v>
      </c>
      <c r="C90" s="609" t="s">
        <v>507</v>
      </c>
      <c r="D90" s="756">
        <v>2528</v>
      </c>
      <c r="E90" s="757">
        <v>1</v>
      </c>
      <c r="F90" s="758">
        <v>5</v>
      </c>
      <c r="G90" s="758">
        <v>250</v>
      </c>
      <c r="H90" s="610">
        <v>38.93</v>
      </c>
      <c r="I90" s="610">
        <f t="shared" si="28"/>
        <v>80.069999999999993</v>
      </c>
      <c r="J90" s="762">
        <v>119</v>
      </c>
      <c r="K90" s="770">
        <v>0</v>
      </c>
      <c r="L90" s="1314">
        <f t="shared" si="29"/>
        <v>119</v>
      </c>
    </row>
    <row r="91" spans="2:12">
      <c r="B91" s="608">
        <v>67</v>
      </c>
      <c r="C91" s="609" t="s">
        <v>508</v>
      </c>
      <c r="D91" s="756">
        <v>2528</v>
      </c>
      <c r="E91" s="757">
        <v>1</v>
      </c>
      <c r="F91" s="758">
        <v>5</v>
      </c>
      <c r="G91" s="758">
        <v>250</v>
      </c>
      <c r="H91" s="610">
        <v>102.57</v>
      </c>
      <c r="I91" s="610">
        <f t="shared" si="28"/>
        <v>317.43</v>
      </c>
      <c r="J91" s="762">
        <v>420</v>
      </c>
      <c r="K91" s="770">
        <v>0</v>
      </c>
      <c r="L91" s="1314">
        <f t="shared" si="29"/>
        <v>420</v>
      </c>
    </row>
    <row r="92" spans="2:12">
      <c r="B92" s="608">
        <v>68</v>
      </c>
      <c r="C92" s="609" t="s">
        <v>509</v>
      </c>
      <c r="D92" s="756">
        <v>2528</v>
      </c>
      <c r="E92" s="757">
        <v>1</v>
      </c>
      <c r="F92" s="758">
        <v>1</v>
      </c>
      <c r="G92" s="758">
        <v>250</v>
      </c>
      <c r="H92" s="613">
        <v>0</v>
      </c>
      <c r="I92" s="610">
        <f t="shared" si="28"/>
        <v>105</v>
      </c>
      <c r="J92" s="762">
        <v>105</v>
      </c>
      <c r="K92" s="770">
        <v>0</v>
      </c>
      <c r="L92" s="1314">
        <f t="shared" si="29"/>
        <v>105</v>
      </c>
    </row>
    <row r="93" spans="2:12">
      <c r="B93" s="608">
        <v>69</v>
      </c>
      <c r="C93" s="609" t="s">
        <v>511</v>
      </c>
      <c r="D93" s="756">
        <v>2525</v>
      </c>
      <c r="E93" s="757">
        <v>1</v>
      </c>
      <c r="F93" s="758">
        <v>5</v>
      </c>
      <c r="G93" s="758">
        <v>250</v>
      </c>
      <c r="H93" s="610">
        <v>57.406999999999996</v>
      </c>
      <c r="I93" s="610">
        <f t="shared" si="28"/>
        <v>104.593</v>
      </c>
      <c r="J93" s="762">
        <v>162</v>
      </c>
      <c r="K93" s="770">
        <v>0</v>
      </c>
      <c r="L93" s="1314">
        <f t="shared" si="29"/>
        <v>162</v>
      </c>
    </row>
    <row r="94" spans="2:12">
      <c r="B94" s="608">
        <v>70</v>
      </c>
      <c r="C94" s="609" t="s">
        <v>512</v>
      </c>
      <c r="D94" s="756">
        <v>2543</v>
      </c>
      <c r="E94" s="757">
        <v>1</v>
      </c>
      <c r="F94" s="758">
        <v>5</v>
      </c>
      <c r="G94" s="758">
        <v>250</v>
      </c>
      <c r="H94" s="610">
        <v>74.2</v>
      </c>
      <c r="I94" s="610">
        <f t="shared" si="28"/>
        <v>34.799999999999997</v>
      </c>
      <c r="J94" s="762">
        <v>109</v>
      </c>
      <c r="K94" s="770">
        <v>0</v>
      </c>
      <c r="L94" s="1314">
        <f t="shared" si="29"/>
        <v>109</v>
      </c>
    </row>
    <row r="95" spans="2:12">
      <c r="B95" s="608">
        <v>71</v>
      </c>
      <c r="C95" s="609" t="s">
        <v>513</v>
      </c>
      <c r="D95" s="756">
        <v>2525</v>
      </c>
      <c r="E95" s="757">
        <v>1</v>
      </c>
      <c r="F95" s="758">
        <v>8</v>
      </c>
      <c r="G95" s="758">
        <v>250</v>
      </c>
      <c r="H95" s="610">
        <v>103.39</v>
      </c>
      <c r="I95" s="610">
        <f t="shared" si="28"/>
        <v>31.61</v>
      </c>
      <c r="J95" s="762">
        <v>135</v>
      </c>
      <c r="K95" s="770">
        <v>0</v>
      </c>
      <c r="L95" s="1314">
        <f t="shared" si="29"/>
        <v>135</v>
      </c>
    </row>
    <row r="96" spans="2:12">
      <c r="B96" s="608">
        <v>72</v>
      </c>
      <c r="C96" s="609" t="s">
        <v>1203</v>
      </c>
      <c r="D96" s="756">
        <v>2548</v>
      </c>
      <c r="E96" s="757">
        <v>4</v>
      </c>
      <c r="F96" s="758">
        <v>8</v>
      </c>
      <c r="G96" s="758">
        <v>250</v>
      </c>
      <c r="H96" s="610">
        <f>910.81+1020.74+522.09+609.5</f>
        <v>3063.14</v>
      </c>
      <c r="I96" s="610">
        <f t="shared" ref="I96:I103" si="30">J96-H96</f>
        <v>7659.8600000000006</v>
      </c>
      <c r="J96" s="762">
        <v>10723</v>
      </c>
      <c r="K96" s="770">
        <v>0</v>
      </c>
      <c r="L96" s="1314">
        <f t="shared" ref="L96:L103" si="31">SUM(J96,K96)</f>
        <v>10723</v>
      </c>
    </row>
    <row r="97" spans="2:12">
      <c r="B97" s="608">
        <v>73</v>
      </c>
      <c r="C97" s="604" t="s">
        <v>510</v>
      </c>
      <c r="D97" s="756">
        <v>2524</v>
      </c>
      <c r="E97" s="757">
        <v>1</v>
      </c>
      <c r="F97" s="758">
        <v>5</v>
      </c>
      <c r="G97" s="758">
        <v>250</v>
      </c>
      <c r="H97" s="610">
        <v>285.85000000000002</v>
      </c>
      <c r="I97" s="610">
        <f t="shared" si="30"/>
        <v>158.14999999999998</v>
      </c>
      <c r="J97" s="762">
        <v>444</v>
      </c>
      <c r="K97" s="770">
        <v>0</v>
      </c>
      <c r="L97" s="1314">
        <f t="shared" si="31"/>
        <v>444</v>
      </c>
    </row>
    <row r="98" spans="2:12">
      <c r="B98" s="608">
        <v>74</v>
      </c>
      <c r="C98" s="609" t="s">
        <v>1204</v>
      </c>
      <c r="D98" s="756">
        <v>2535</v>
      </c>
      <c r="E98" s="757">
        <v>1</v>
      </c>
      <c r="F98" s="758">
        <v>1</v>
      </c>
      <c r="G98" s="758">
        <v>250</v>
      </c>
      <c r="H98" s="613">
        <v>0</v>
      </c>
      <c r="I98" s="610">
        <f t="shared" si="30"/>
        <v>128</v>
      </c>
      <c r="J98" s="762">
        <v>128</v>
      </c>
      <c r="K98" s="770">
        <v>0</v>
      </c>
      <c r="L98" s="1314">
        <f t="shared" si="31"/>
        <v>128</v>
      </c>
    </row>
    <row r="99" spans="2:12">
      <c r="B99" s="608">
        <v>75</v>
      </c>
      <c r="C99" s="609" t="s">
        <v>504</v>
      </c>
      <c r="D99" s="756">
        <v>2526</v>
      </c>
      <c r="E99" s="757">
        <v>2</v>
      </c>
      <c r="F99" s="758">
        <v>8</v>
      </c>
      <c r="G99" s="758">
        <v>250</v>
      </c>
      <c r="H99" s="610">
        <f>224.27+462</f>
        <v>686.27</v>
      </c>
      <c r="I99" s="610">
        <f t="shared" si="30"/>
        <v>525.91000000000008</v>
      </c>
      <c r="J99" s="762">
        <v>1212.18</v>
      </c>
      <c r="K99" s="770">
        <v>0</v>
      </c>
      <c r="L99" s="1314">
        <f t="shared" si="31"/>
        <v>1212.18</v>
      </c>
    </row>
    <row r="100" spans="2:12">
      <c r="B100" s="608">
        <v>76</v>
      </c>
      <c r="C100" s="609" t="s">
        <v>518</v>
      </c>
      <c r="D100" s="756">
        <v>2522</v>
      </c>
      <c r="E100" s="757">
        <v>2</v>
      </c>
      <c r="F100" s="758">
        <v>8</v>
      </c>
      <c r="G100" s="758">
        <v>250</v>
      </c>
      <c r="H100" s="610">
        <f>207.355+257.34</f>
        <v>464.69499999999994</v>
      </c>
      <c r="I100" s="610">
        <f t="shared" si="30"/>
        <v>482.30500000000006</v>
      </c>
      <c r="J100" s="762">
        <v>947</v>
      </c>
      <c r="K100" s="770">
        <v>0</v>
      </c>
      <c r="L100" s="1314">
        <f t="shared" si="31"/>
        <v>947</v>
      </c>
    </row>
    <row r="101" spans="2:12">
      <c r="B101" s="608">
        <v>77</v>
      </c>
      <c r="C101" s="604" t="s">
        <v>519</v>
      </c>
      <c r="D101" s="756">
        <v>2524</v>
      </c>
      <c r="E101" s="757">
        <v>1</v>
      </c>
      <c r="F101" s="758">
        <v>5</v>
      </c>
      <c r="G101" s="758">
        <v>250</v>
      </c>
      <c r="H101" s="610">
        <v>233.25</v>
      </c>
      <c r="I101" s="610">
        <f t="shared" si="30"/>
        <v>142.25</v>
      </c>
      <c r="J101" s="762">
        <v>375.5</v>
      </c>
      <c r="K101" s="770">
        <v>0</v>
      </c>
      <c r="L101" s="1314">
        <f t="shared" si="31"/>
        <v>375.5</v>
      </c>
    </row>
    <row r="102" spans="2:12">
      <c r="B102" s="608">
        <v>78</v>
      </c>
      <c r="C102" s="609" t="s">
        <v>520</v>
      </c>
      <c r="D102" s="756">
        <v>2524</v>
      </c>
      <c r="E102" s="757">
        <v>1</v>
      </c>
      <c r="F102" s="758">
        <v>5</v>
      </c>
      <c r="G102" s="758">
        <v>250</v>
      </c>
      <c r="H102" s="610">
        <v>28.32</v>
      </c>
      <c r="I102" s="610">
        <f t="shared" si="30"/>
        <v>331.68</v>
      </c>
      <c r="J102" s="762">
        <v>360</v>
      </c>
      <c r="K102" s="770">
        <v>0</v>
      </c>
      <c r="L102" s="1314">
        <f t="shared" si="31"/>
        <v>360</v>
      </c>
    </row>
    <row r="103" spans="2:12">
      <c r="B103" s="608">
        <v>79</v>
      </c>
      <c r="C103" s="609" t="s">
        <v>521</v>
      </c>
      <c r="D103" s="756">
        <v>2524</v>
      </c>
      <c r="E103" s="757">
        <v>1</v>
      </c>
      <c r="F103" s="758">
        <v>5</v>
      </c>
      <c r="G103" s="758">
        <v>250</v>
      </c>
      <c r="H103" s="610">
        <v>30.96</v>
      </c>
      <c r="I103" s="610">
        <f t="shared" si="30"/>
        <v>27.04</v>
      </c>
      <c r="J103" s="762">
        <v>58</v>
      </c>
      <c r="K103" s="770">
        <v>0</v>
      </c>
      <c r="L103" s="1314">
        <f t="shared" si="31"/>
        <v>58</v>
      </c>
    </row>
    <row r="104" spans="2:12">
      <c r="B104" s="608">
        <v>80</v>
      </c>
      <c r="C104" s="609" t="s">
        <v>1205</v>
      </c>
      <c r="D104" s="756">
        <v>2524</v>
      </c>
      <c r="E104" s="757">
        <v>1</v>
      </c>
      <c r="F104" s="758">
        <v>1</v>
      </c>
      <c r="G104" s="758">
        <v>250</v>
      </c>
      <c r="H104" s="613">
        <v>0</v>
      </c>
      <c r="I104" s="610">
        <f t="shared" ref="I104:I111" si="32">J104-H104</f>
        <v>114</v>
      </c>
      <c r="J104" s="762">
        <v>114</v>
      </c>
      <c r="K104" s="770">
        <v>0</v>
      </c>
      <c r="L104" s="1314">
        <f t="shared" ref="L104:L111" si="33">SUM(J104,K104)</f>
        <v>114</v>
      </c>
    </row>
    <row r="105" spans="2:12">
      <c r="B105" s="608">
        <v>81</v>
      </c>
      <c r="C105" s="609" t="s">
        <v>1206</v>
      </c>
      <c r="D105" s="756">
        <v>2545</v>
      </c>
      <c r="E105" s="757">
        <v>1</v>
      </c>
      <c r="F105" s="758">
        <v>1</v>
      </c>
      <c r="G105" s="758">
        <v>250</v>
      </c>
      <c r="H105" s="613">
        <v>0</v>
      </c>
      <c r="I105" s="610">
        <f t="shared" si="32"/>
        <v>288</v>
      </c>
      <c r="J105" s="762">
        <v>288</v>
      </c>
      <c r="K105" s="770">
        <v>0</v>
      </c>
      <c r="L105" s="1314">
        <f t="shared" si="33"/>
        <v>288</v>
      </c>
    </row>
    <row r="106" spans="2:12">
      <c r="B106" s="608">
        <v>82</v>
      </c>
      <c r="C106" s="609" t="s">
        <v>522</v>
      </c>
      <c r="D106" s="756">
        <v>2540</v>
      </c>
      <c r="E106" s="757">
        <v>1</v>
      </c>
      <c r="F106" s="758">
        <v>5</v>
      </c>
      <c r="G106" s="758">
        <v>250</v>
      </c>
      <c r="H106" s="610">
        <v>88.87</v>
      </c>
      <c r="I106" s="610">
        <f t="shared" si="32"/>
        <v>487.13</v>
      </c>
      <c r="J106" s="762">
        <v>576</v>
      </c>
      <c r="K106" s="770">
        <v>0</v>
      </c>
      <c r="L106" s="1314">
        <f t="shared" si="33"/>
        <v>576</v>
      </c>
    </row>
    <row r="107" spans="2:12">
      <c r="B107" s="608">
        <v>83</v>
      </c>
      <c r="C107" s="609" t="s">
        <v>526</v>
      </c>
      <c r="D107" s="756">
        <v>2513</v>
      </c>
      <c r="E107" s="757">
        <v>1</v>
      </c>
      <c r="F107" s="758">
        <v>1</v>
      </c>
      <c r="G107" s="758">
        <v>250</v>
      </c>
      <c r="H107" s="613">
        <v>0</v>
      </c>
      <c r="I107" s="610">
        <f t="shared" si="32"/>
        <v>708.75</v>
      </c>
      <c r="J107" s="762">
        <v>708.75</v>
      </c>
      <c r="K107" s="770">
        <v>0</v>
      </c>
      <c r="L107" s="1314">
        <f t="shared" si="33"/>
        <v>708.75</v>
      </c>
    </row>
    <row r="108" spans="2:12">
      <c r="B108" s="608">
        <v>84</v>
      </c>
      <c r="C108" s="609" t="s">
        <v>523</v>
      </c>
      <c r="D108" s="756">
        <v>2525</v>
      </c>
      <c r="E108" s="757">
        <v>1</v>
      </c>
      <c r="F108" s="758">
        <v>8</v>
      </c>
      <c r="G108" s="758">
        <v>250</v>
      </c>
      <c r="H108" s="610">
        <v>356.38</v>
      </c>
      <c r="I108" s="610">
        <f t="shared" si="32"/>
        <v>143.62</v>
      </c>
      <c r="J108" s="762">
        <v>500</v>
      </c>
      <c r="K108" s="770">
        <v>0</v>
      </c>
      <c r="L108" s="1314">
        <f t="shared" si="33"/>
        <v>500</v>
      </c>
    </row>
    <row r="109" spans="2:12">
      <c r="B109" s="608">
        <v>85</v>
      </c>
      <c r="C109" s="609" t="s">
        <v>525</v>
      </c>
      <c r="D109" s="756">
        <v>2540</v>
      </c>
      <c r="E109" s="757">
        <v>1</v>
      </c>
      <c r="F109" s="758">
        <v>5</v>
      </c>
      <c r="G109" s="758">
        <v>250</v>
      </c>
      <c r="H109" s="610">
        <v>28.82</v>
      </c>
      <c r="I109" s="610">
        <f t="shared" si="32"/>
        <v>199.98000000000002</v>
      </c>
      <c r="J109" s="762">
        <v>228.8</v>
      </c>
      <c r="K109" s="770">
        <v>0</v>
      </c>
      <c r="L109" s="1314">
        <f t="shared" si="33"/>
        <v>228.8</v>
      </c>
    </row>
    <row r="110" spans="2:12">
      <c r="B110" s="608">
        <v>86</v>
      </c>
      <c r="C110" s="609" t="s">
        <v>524</v>
      </c>
      <c r="D110" s="756">
        <v>2540</v>
      </c>
      <c r="E110" s="757">
        <v>1</v>
      </c>
      <c r="F110" s="758">
        <v>1</v>
      </c>
      <c r="G110" s="758">
        <v>250</v>
      </c>
      <c r="H110" s="610">
        <v>63.4</v>
      </c>
      <c r="I110" s="610">
        <f t="shared" si="32"/>
        <v>256.60000000000002</v>
      </c>
      <c r="J110" s="762">
        <v>320</v>
      </c>
      <c r="K110" s="770">
        <v>0</v>
      </c>
      <c r="L110" s="1314">
        <f t="shared" si="33"/>
        <v>320</v>
      </c>
    </row>
    <row r="111" spans="2:12">
      <c r="B111" s="608">
        <v>87</v>
      </c>
      <c r="C111" s="604" t="s">
        <v>1207</v>
      </c>
      <c r="D111" s="756">
        <v>2525</v>
      </c>
      <c r="E111" s="757">
        <v>1</v>
      </c>
      <c r="F111" s="758">
        <v>1</v>
      </c>
      <c r="G111" s="758">
        <v>250</v>
      </c>
      <c r="H111" s="613">
        <v>0</v>
      </c>
      <c r="I111" s="610">
        <f t="shared" si="32"/>
        <v>405</v>
      </c>
      <c r="J111" s="762">
        <v>405</v>
      </c>
      <c r="K111" s="770">
        <v>0</v>
      </c>
      <c r="L111" s="1314">
        <f t="shared" si="33"/>
        <v>405</v>
      </c>
    </row>
    <row r="112" spans="2:12">
      <c r="B112" s="608">
        <v>88</v>
      </c>
      <c r="C112" s="609" t="s">
        <v>527</v>
      </c>
      <c r="D112" s="756">
        <v>2552</v>
      </c>
      <c r="E112" s="757">
        <v>1</v>
      </c>
      <c r="F112" s="758">
        <v>1</v>
      </c>
      <c r="G112" s="758">
        <v>250</v>
      </c>
      <c r="H112" s="613">
        <v>0</v>
      </c>
      <c r="I112" s="612">
        <f t="shared" ref="I112:I116" si="34">J112-H112</f>
        <v>64</v>
      </c>
      <c r="J112" s="763">
        <v>64</v>
      </c>
      <c r="K112" s="771">
        <v>0</v>
      </c>
      <c r="L112" s="1314">
        <f t="shared" ref="L112:L116" si="35">SUM(J112,K112)</f>
        <v>64</v>
      </c>
    </row>
    <row r="113" spans="2:12">
      <c r="B113" s="608">
        <v>89</v>
      </c>
      <c r="C113" s="609" t="s">
        <v>514</v>
      </c>
      <c r="D113" s="756">
        <v>2535</v>
      </c>
      <c r="E113" s="757">
        <v>1</v>
      </c>
      <c r="F113" s="758">
        <v>1</v>
      </c>
      <c r="G113" s="758">
        <v>250</v>
      </c>
      <c r="H113" s="610">
        <v>54.7</v>
      </c>
      <c r="I113" s="610">
        <f t="shared" si="34"/>
        <v>126.49999999999999</v>
      </c>
      <c r="J113" s="762">
        <v>181.2</v>
      </c>
      <c r="K113" s="770">
        <v>0</v>
      </c>
      <c r="L113" s="1314">
        <f t="shared" si="35"/>
        <v>181.2</v>
      </c>
    </row>
    <row r="114" spans="2:12">
      <c r="B114" s="608">
        <v>90</v>
      </c>
      <c r="C114" s="609" t="s">
        <v>515</v>
      </c>
      <c r="D114" s="756">
        <v>2535</v>
      </c>
      <c r="E114" s="757">
        <v>1</v>
      </c>
      <c r="F114" s="758">
        <v>1</v>
      </c>
      <c r="G114" s="758">
        <v>250</v>
      </c>
      <c r="H114" s="613">
        <v>0</v>
      </c>
      <c r="I114" s="610">
        <f t="shared" si="34"/>
        <v>129</v>
      </c>
      <c r="J114" s="762">
        <v>129</v>
      </c>
      <c r="K114" s="770">
        <v>0</v>
      </c>
      <c r="L114" s="1314">
        <f t="shared" si="35"/>
        <v>129</v>
      </c>
    </row>
    <row r="115" spans="2:12">
      <c r="B115" s="608">
        <v>91</v>
      </c>
      <c r="C115" s="609" t="s">
        <v>516</v>
      </c>
      <c r="D115" s="756">
        <v>2535</v>
      </c>
      <c r="E115" s="757">
        <v>1</v>
      </c>
      <c r="F115" s="758">
        <v>1</v>
      </c>
      <c r="G115" s="758">
        <v>250</v>
      </c>
      <c r="H115" s="613">
        <v>0</v>
      </c>
      <c r="I115" s="610">
        <f t="shared" si="34"/>
        <v>128</v>
      </c>
      <c r="J115" s="762">
        <v>128</v>
      </c>
      <c r="K115" s="770">
        <v>0</v>
      </c>
      <c r="L115" s="1314">
        <f t="shared" si="35"/>
        <v>128</v>
      </c>
    </row>
    <row r="116" spans="2:12">
      <c r="B116" s="608">
        <v>92</v>
      </c>
      <c r="C116" s="609" t="s">
        <v>517</v>
      </c>
      <c r="D116" s="756">
        <v>2545</v>
      </c>
      <c r="E116" s="757">
        <v>1</v>
      </c>
      <c r="F116" s="758">
        <v>1</v>
      </c>
      <c r="G116" s="758">
        <v>250</v>
      </c>
      <c r="H116" s="610">
        <v>76.95</v>
      </c>
      <c r="I116" s="610">
        <f t="shared" si="34"/>
        <v>275.05</v>
      </c>
      <c r="J116" s="762">
        <v>352</v>
      </c>
      <c r="K116" s="770">
        <v>0</v>
      </c>
      <c r="L116" s="1314">
        <f t="shared" si="35"/>
        <v>352</v>
      </c>
    </row>
    <row r="117" spans="2:12">
      <c r="B117" s="1315" t="s">
        <v>531</v>
      </c>
      <c r="C117" s="1316"/>
      <c r="D117" s="753"/>
      <c r="E117" s="754"/>
      <c r="F117" s="755"/>
      <c r="G117" s="755"/>
      <c r="H117" s="1320"/>
      <c r="I117" s="1320"/>
      <c r="J117" s="1321"/>
      <c r="K117" s="1322"/>
      <c r="L117" s="1325"/>
    </row>
    <row r="118" spans="2:12">
      <c r="B118" s="608">
        <v>93</v>
      </c>
      <c r="C118" s="609" t="s">
        <v>532</v>
      </c>
      <c r="D118" s="756">
        <v>2526</v>
      </c>
      <c r="E118" s="757">
        <v>3</v>
      </c>
      <c r="F118" s="758">
        <v>8</v>
      </c>
      <c r="G118" s="758">
        <v>250</v>
      </c>
      <c r="H118" s="610">
        <f>271.5+248.8+351</f>
        <v>871.3</v>
      </c>
      <c r="I118" s="610">
        <f>J118-H118</f>
        <v>930.2</v>
      </c>
      <c r="J118" s="762">
        <v>1801.5</v>
      </c>
      <c r="K118" s="770">
        <v>0</v>
      </c>
      <c r="L118" s="1314">
        <f t="shared" ref="L118:L121" si="36">SUM(J118,K118)</f>
        <v>1801.5</v>
      </c>
    </row>
    <row r="119" spans="2:12">
      <c r="B119" s="608">
        <v>94</v>
      </c>
      <c r="C119" s="609" t="s">
        <v>533</v>
      </c>
      <c r="D119" s="756">
        <v>2526</v>
      </c>
      <c r="E119" s="757">
        <v>3</v>
      </c>
      <c r="F119" s="758">
        <v>1</v>
      </c>
      <c r="G119" s="758">
        <v>250</v>
      </c>
      <c r="H119" s="610">
        <v>168</v>
      </c>
      <c r="I119" s="610">
        <f>J119-H119</f>
        <v>1280</v>
      </c>
      <c r="J119" s="762">
        <v>1448</v>
      </c>
      <c r="K119" s="770">
        <v>0</v>
      </c>
      <c r="L119" s="1314">
        <f t="shared" si="36"/>
        <v>1448</v>
      </c>
    </row>
    <row r="120" spans="2:12">
      <c r="B120" s="608">
        <v>95</v>
      </c>
      <c r="C120" s="609" t="s">
        <v>534</v>
      </c>
      <c r="D120" s="756">
        <v>2526</v>
      </c>
      <c r="E120" s="757">
        <v>1</v>
      </c>
      <c r="F120" s="758">
        <v>1</v>
      </c>
      <c r="G120" s="758">
        <v>250</v>
      </c>
      <c r="H120" s="613">
        <v>0</v>
      </c>
      <c r="I120" s="610">
        <f>J120-H120</f>
        <v>248</v>
      </c>
      <c r="J120" s="762">
        <v>248</v>
      </c>
      <c r="K120" s="770">
        <v>0</v>
      </c>
      <c r="L120" s="1314">
        <f t="shared" si="36"/>
        <v>248</v>
      </c>
    </row>
    <row r="121" spans="2:12">
      <c r="B121" s="608">
        <v>96</v>
      </c>
      <c r="C121" s="609" t="s">
        <v>535</v>
      </c>
      <c r="D121" s="756">
        <v>2537</v>
      </c>
      <c r="E121" s="757">
        <v>2</v>
      </c>
      <c r="F121" s="758">
        <v>5</v>
      </c>
      <c r="G121" s="758">
        <v>250</v>
      </c>
      <c r="H121" s="610">
        <f>92+273.8</f>
        <v>365.8</v>
      </c>
      <c r="I121" s="610">
        <f>J121-H121</f>
        <v>655.20000000000005</v>
      </c>
      <c r="J121" s="762">
        <v>1021</v>
      </c>
      <c r="K121" s="770">
        <v>0</v>
      </c>
      <c r="L121" s="1314">
        <f t="shared" si="36"/>
        <v>1021</v>
      </c>
    </row>
    <row r="122" spans="2:12">
      <c r="B122" s="603" t="s">
        <v>1208</v>
      </c>
      <c r="C122" s="1316"/>
      <c r="D122" s="753"/>
      <c r="E122" s="754"/>
      <c r="F122" s="755"/>
      <c r="G122" s="755"/>
      <c r="H122" s="1320"/>
      <c r="I122" s="1320"/>
      <c r="J122" s="1321"/>
      <c r="K122" s="1322"/>
      <c r="L122" s="1325"/>
    </row>
    <row r="123" spans="2:12">
      <c r="B123" s="608">
        <v>97</v>
      </c>
      <c r="C123" s="609" t="s">
        <v>488</v>
      </c>
      <c r="D123" s="756">
        <v>2547</v>
      </c>
      <c r="E123" s="757">
        <v>1</v>
      </c>
      <c r="F123" s="758">
        <v>8</v>
      </c>
      <c r="G123" s="758">
        <v>250</v>
      </c>
      <c r="H123" s="612">
        <v>170</v>
      </c>
      <c r="I123" s="612">
        <f t="shared" ref="I123:I124" si="37">J123-H123</f>
        <v>72</v>
      </c>
      <c r="J123" s="763">
        <v>242</v>
      </c>
      <c r="K123" s="771">
        <v>0</v>
      </c>
      <c r="L123" s="1314">
        <f t="shared" ref="L123:L124" si="38">SUM(J123,K123)</f>
        <v>242</v>
      </c>
    </row>
    <row r="124" spans="2:12">
      <c r="B124" s="608">
        <v>98</v>
      </c>
      <c r="C124" s="609" t="s">
        <v>489</v>
      </c>
      <c r="D124" s="756">
        <v>2547</v>
      </c>
      <c r="E124" s="757">
        <v>1</v>
      </c>
      <c r="F124" s="758">
        <v>5</v>
      </c>
      <c r="G124" s="758">
        <v>250</v>
      </c>
      <c r="H124" s="610">
        <v>108</v>
      </c>
      <c r="I124" s="610">
        <f t="shared" si="37"/>
        <v>11</v>
      </c>
      <c r="J124" s="762">
        <v>119</v>
      </c>
      <c r="K124" s="770">
        <v>0</v>
      </c>
      <c r="L124" s="1314">
        <f t="shared" si="38"/>
        <v>119</v>
      </c>
    </row>
    <row r="125" spans="2:12">
      <c r="B125" s="1323" t="s">
        <v>1209</v>
      </c>
      <c r="C125" s="1316"/>
      <c r="D125" s="753"/>
      <c r="E125" s="754"/>
      <c r="F125" s="755"/>
      <c r="G125" s="755"/>
      <c r="H125" s="1320"/>
      <c r="I125" s="1320"/>
      <c r="J125" s="1321"/>
      <c r="K125" s="1322"/>
      <c r="L125" s="1325"/>
    </row>
    <row r="126" spans="2:12">
      <c r="B126" s="608">
        <v>99</v>
      </c>
      <c r="C126" s="604" t="s">
        <v>536</v>
      </c>
      <c r="D126" s="756">
        <v>2540</v>
      </c>
      <c r="E126" s="757">
        <v>4</v>
      </c>
      <c r="F126" s="758">
        <v>5</v>
      </c>
      <c r="G126" s="758">
        <v>250</v>
      </c>
      <c r="H126" s="610">
        <f>1103.85+1072+1071+343</f>
        <v>3589.85</v>
      </c>
      <c r="I126" s="610">
        <f>J126-H126</f>
        <v>3538.6600000000003</v>
      </c>
      <c r="J126" s="762">
        <v>7128.51</v>
      </c>
      <c r="K126" s="770">
        <v>0</v>
      </c>
      <c r="L126" s="1314">
        <f t="shared" ref="L126" si="39">SUM(J126,K126)</f>
        <v>7128.51</v>
      </c>
    </row>
    <row r="127" spans="2:12">
      <c r="B127" s="603" t="s">
        <v>540</v>
      </c>
      <c r="C127" s="1316"/>
      <c r="D127" s="753"/>
      <c r="E127" s="754"/>
      <c r="F127" s="755"/>
      <c r="G127" s="755"/>
      <c r="H127" s="1320"/>
      <c r="I127" s="1320"/>
      <c r="J127" s="1321"/>
      <c r="K127" s="1322"/>
      <c r="L127" s="1325"/>
    </row>
    <row r="128" spans="2:12">
      <c r="B128" s="615">
        <v>100</v>
      </c>
      <c r="C128" s="609" t="s">
        <v>541</v>
      </c>
      <c r="D128" s="756">
        <v>2540</v>
      </c>
      <c r="E128" s="757">
        <v>6</v>
      </c>
      <c r="F128" s="758">
        <v>8</v>
      </c>
      <c r="G128" s="758">
        <v>250</v>
      </c>
      <c r="H128" s="610">
        <f>656.71+935.96+225.04+168.24+423.92</f>
        <v>2409.87</v>
      </c>
      <c r="I128" s="610">
        <f t="shared" ref="I128:I134" si="40">J128-H128</f>
        <v>17205.210000000003</v>
      </c>
      <c r="J128" s="762">
        <v>19615.080000000002</v>
      </c>
      <c r="K128" s="770">
        <v>0</v>
      </c>
      <c r="L128" s="1314">
        <f t="shared" ref="L128:L134" si="41">SUM(J128,K128)</f>
        <v>19615.080000000002</v>
      </c>
    </row>
    <row r="129" spans="2:12">
      <c r="B129" s="608">
        <v>101</v>
      </c>
      <c r="C129" s="609" t="s">
        <v>542</v>
      </c>
      <c r="D129" s="756">
        <v>2540</v>
      </c>
      <c r="E129" s="757">
        <v>2</v>
      </c>
      <c r="F129" s="758">
        <v>5</v>
      </c>
      <c r="G129" s="758">
        <v>250</v>
      </c>
      <c r="H129" s="610">
        <f>96.52+146.5</f>
        <v>243.01999999999998</v>
      </c>
      <c r="I129" s="610">
        <f t="shared" si="40"/>
        <v>3559.98</v>
      </c>
      <c r="J129" s="762">
        <v>3803</v>
      </c>
      <c r="K129" s="770">
        <v>0</v>
      </c>
      <c r="L129" s="1314">
        <f t="shared" si="41"/>
        <v>3803</v>
      </c>
    </row>
    <row r="130" spans="2:12">
      <c r="B130" s="615">
        <v>102</v>
      </c>
      <c r="C130" s="609" t="s">
        <v>543</v>
      </c>
      <c r="D130" s="756">
        <v>2540</v>
      </c>
      <c r="E130" s="757">
        <v>1</v>
      </c>
      <c r="F130" s="758">
        <v>1</v>
      </c>
      <c r="G130" s="758">
        <v>250</v>
      </c>
      <c r="H130" s="610">
        <v>50</v>
      </c>
      <c r="I130" s="610">
        <f t="shared" si="40"/>
        <v>300</v>
      </c>
      <c r="J130" s="762">
        <v>350</v>
      </c>
      <c r="K130" s="770">
        <v>0</v>
      </c>
      <c r="L130" s="1314">
        <f t="shared" si="41"/>
        <v>350</v>
      </c>
    </row>
    <row r="131" spans="2:12">
      <c r="B131" s="608">
        <v>103</v>
      </c>
      <c r="C131" s="609" t="s">
        <v>544</v>
      </c>
      <c r="D131" s="756">
        <v>2537</v>
      </c>
      <c r="E131" s="757">
        <v>6</v>
      </c>
      <c r="F131" s="758">
        <v>8</v>
      </c>
      <c r="G131" s="758">
        <v>250</v>
      </c>
      <c r="H131" s="610">
        <f>506.35+444.26+679.89+246.95+454.66</f>
        <v>2332.11</v>
      </c>
      <c r="I131" s="610">
        <f t="shared" si="40"/>
        <v>7407.5499999999993</v>
      </c>
      <c r="J131" s="762">
        <v>9739.66</v>
      </c>
      <c r="K131" s="770">
        <v>0</v>
      </c>
      <c r="L131" s="1314">
        <f t="shared" si="41"/>
        <v>9739.66</v>
      </c>
    </row>
    <row r="132" spans="2:12">
      <c r="B132" s="615">
        <v>104</v>
      </c>
      <c r="C132" s="609" t="s">
        <v>545</v>
      </c>
      <c r="D132" s="756">
        <v>2539</v>
      </c>
      <c r="E132" s="757">
        <v>2</v>
      </c>
      <c r="F132" s="758">
        <v>5</v>
      </c>
      <c r="G132" s="758">
        <v>250</v>
      </c>
      <c r="H132" s="610">
        <f>77.85+112.67</f>
        <v>190.51999999999998</v>
      </c>
      <c r="I132" s="610">
        <f t="shared" si="40"/>
        <v>2441.48</v>
      </c>
      <c r="J132" s="762">
        <v>2632</v>
      </c>
      <c r="K132" s="770">
        <v>0</v>
      </c>
      <c r="L132" s="1314">
        <f t="shared" si="41"/>
        <v>2632</v>
      </c>
    </row>
    <row r="133" spans="2:12">
      <c r="B133" s="608">
        <v>105</v>
      </c>
      <c r="C133" s="609" t="s">
        <v>546</v>
      </c>
      <c r="D133" s="756">
        <v>2527</v>
      </c>
      <c r="E133" s="757">
        <v>1</v>
      </c>
      <c r="F133" s="758">
        <v>5</v>
      </c>
      <c r="G133" s="758">
        <v>250</v>
      </c>
      <c r="H133" s="610">
        <f>139.55</f>
        <v>139.55000000000001</v>
      </c>
      <c r="I133" s="610">
        <f t="shared" si="40"/>
        <v>2047.45</v>
      </c>
      <c r="J133" s="762">
        <v>2187</v>
      </c>
      <c r="K133" s="770">
        <v>0</v>
      </c>
      <c r="L133" s="1314">
        <f t="shared" si="41"/>
        <v>2187</v>
      </c>
    </row>
    <row r="134" spans="2:12">
      <c r="B134" s="615">
        <v>106</v>
      </c>
      <c r="C134" s="609" t="s">
        <v>547</v>
      </c>
      <c r="D134" s="756">
        <v>2551</v>
      </c>
      <c r="E134" s="757">
        <v>1</v>
      </c>
      <c r="F134" s="758">
        <v>5</v>
      </c>
      <c r="G134" s="758">
        <v>250</v>
      </c>
      <c r="H134" s="610">
        <v>67.91</v>
      </c>
      <c r="I134" s="610">
        <f t="shared" si="40"/>
        <v>2194.09</v>
      </c>
      <c r="J134" s="762">
        <v>2262</v>
      </c>
      <c r="K134" s="770">
        <v>0</v>
      </c>
      <c r="L134" s="1314">
        <f t="shared" si="41"/>
        <v>2262</v>
      </c>
    </row>
    <row r="135" spans="2:12">
      <c r="B135" s="1313" t="s">
        <v>548</v>
      </c>
      <c r="C135" s="1316"/>
      <c r="D135" s="753"/>
      <c r="E135" s="754"/>
      <c r="F135" s="755"/>
      <c r="G135" s="755"/>
      <c r="H135" s="1320"/>
      <c r="I135" s="1320"/>
      <c r="J135" s="1321"/>
      <c r="K135" s="1322"/>
      <c r="L135" s="1325"/>
    </row>
    <row r="136" spans="2:12">
      <c r="B136" s="608">
        <v>107</v>
      </c>
      <c r="C136" s="609" t="s">
        <v>549</v>
      </c>
      <c r="D136" s="756">
        <v>2537</v>
      </c>
      <c r="E136" s="757">
        <v>3</v>
      </c>
      <c r="F136" s="758">
        <v>8</v>
      </c>
      <c r="G136" s="758">
        <v>250</v>
      </c>
      <c r="H136" s="610">
        <f>522.18+359.06+532.29</f>
        <v>1413.53</v>
      </c>
      <c r="I136" s="610">
        <f t="shared" ref="I136:I144" si="42">J136-H136</f>
        <v>2248.1099999999997</v>
      </c>
      <c r="J136" s="762">
        <v>3661.64</v>
      </c>
      <c r="K136" s="770">
        <v>0</v>
      </c>
      <c r="L136" s="1314">
        <f t="shared" ref="L136:L144" si="43">SUM(J136,K136)</f>
        <v>3661.64</v>
      </c>
    </row>
    <row r="137" spans="2:12">
      <c r="B137" s="608">
        <v>108</v>
      </c>
      <c r="C137" s="609" t="s">
        <v>550</v>
      </c>
      <c r="D137" s="756">
        <v>2537</v>
      </c>
      <c r="E137" s="757">
        <v>2</v>
      </c>
      <c r="F137" s="758">
        <v>8</v>
      </c>
      <c r="G137" s="758">
        <v>250</v>
      </c>
      <c r="H137" s="610">
        <f>502.64+573.56</f>
        <v>1076.1999999999998</v>
      </c>
      <c r="I137" s="610">
        <f t="shared" si="42"/>
        <v>2904.3</v>
      </c>
      <c r="J137" s="762">
        <v>3980.5</v>
      </c>
      <c r="K137" s="770">
        <v>0</v>
      </c>
      <c r="L137" s="1314">
        <f t="shared" si="43"/>
        <v>3980.5</v>
      </c>
    </row>
    <row r="138" spans="2:12">
      <c r="B138" s="608">
        <v>109</v>
      </c>
      <c r="C138" s="609" t="s">
        <v>551</v>
      </c>
      <c r="D138" s="756">
        <v>2537</v>
      </c>
      <c r="E138" s="757">
        <v>1</v>
      </c>
      <c r="F138" s="758">
        <v>1</v>
      </c>
      <c r="G138" s="758">
        <v>250</v>
      </c>
      <c r="H138" s="610">
        <v>37.909999999999997</v>
      </c>
      <c r="I138" s="610">
        <f t="shared" si="42"/>
        <v>456.09000000000003</v>
      </c>
      <c r="J138" s="762">
        <v>494</v>
      </c>
      <c r="K138" s="770">
        <v>0</v>
      </c>
      <c r="L138" s="1314">
        <f t="shared" si="43"/>
        <v>494</v>
      </c>
    </row>
    <row r="139" spans="2:12">
      <c r="B139" s="608">
        <v>110</v>
      </c>
      <c r="C139" s="609" t="s">
        <v>552</v>
      </c>
      <c r="D139" s="756">
        <v>2535</v>
      </c>
      <c r="E139" s="757">
        <v>1</v>
      </c>
      <c r="F139" s="758">
        <v>1</v>
      </c>
      <c r="G139" s="758">
        <v>250</v>
      </c>
      <c r="H139" s="613">
        <v>0</v>
      </c>
      <c r="I139" s="610">
        <f t="shared" si="42"/>
        <v>115.5</v>
      </c>
      <c r="J139" s="762">
        <v>115.5</v>
      </c>
      <c r="K139" s="770">
        <v>0</v>
      </c>
      <c r="L139" s="1314">
        <f t="shared" si="43"/>
        <v>115.5</v>
      </c>
    </row>
    <row r="140" spans="2:12">
      <c r="B140" s="608">
        <v>111</v>
      </c>
      <c r="C140" s="609" t="s">
        <v>553</v>
      </c>
      <c r="D140" s="756">
        <v>2535</v>
      </c>
      <c r="E140" s="757">
        <v>1</v>
      </c>
      <c r="F140" s="758">
        <v>1</v>
      </c>
      <c r="G140" s="758">
        <v>250</v>
      </c>
      <c r="H140" s="613">
        <v>0</v>
      </c>
      <c r="I140" s="610">
        <f t="shared" si="42"/>
        <v>105</v>
      </c>
      <c r="J140" s="762">
        <v>105</v>
      </c>
      <c r="K140" s="770">
        <v>0</v>
      </c>
      <c r="L140" s="1314">
        <f t="shared" si="43"/>
        <v>105</v>
      </c>
    </row>
    <row r="141" spans="2:12">
      <c r="B141" s="608">
        <v>112</v>
      </c>
      <c r="C141" s="609" t="s">
        <v>554</v>
      </c>
      <c r="D141" s="756">
        <v>2548</v>
      </c>
      <c r="E141" s="757">
        <v>1</v>
      </c>
      <c r="F141" s="758">
        <v>1</v>
      </c>
      <c r="G141" s="758">
        <v>250</v>
      </c>
      <c r="H141" s="613">
        <v>0</v>
      </c>
      <c r="I141" s="610">
        <f t="shared" si="42"/>
        <v>18</v>
      </c>
      <c r="J141" s="762">
        <v>18</v>
      </c>
      <c r="K141" s="770">
        <v>0</v>
      </c>
      <c r="L141" s="1314">
        <f t="shared" si="43"/>
        <v>18</v>
      </c>
    </row>
    <row r="142" spans="2:12">
      <c r="B142" s="608">
        <v>113</v>
      </c>
      <c r="C142" s="609" t="s">
        <v>555</v>
      </c>
      <c r="D142" s="756">
        <v>2535</v>
      </c>
      <c r="E142" s="757">
        <v>1</v>
      </c>
      <c r="F142" s="758">
        <v>1</v>
      </c>
      <c r="G142" s="758">
        <v>250</v>
      </c>
      <c r="H142" s="613">
        <v>0</v>
      </c>
      <c r="I142" s="610">
        <f t="shared" si="42"/>
        <v>155.4</v>
      </c>
      <c r="J142" s="762">
        <v>155.4</v>
      </c>
      <c r="K142" s="770">
        <v>0</v>
      </c>
      <c r="L142" s="1314">
        <f t="shared" si="43"/>
        <v>155.4</v>
      </c>
    </row>
    <row r="143" spans="2:12">
      <c r="B143" s="608">
        <v>114</v>
      </c>
      <c r="C143" s="609" t="s">
        <v>556</v>
      </c>
      <c r="D143" s="756">
        <v>2535</v>
      </c>
      <c r="E143" s="757">
        <v>1</v>
      </c>
      <c r="F143" s="758">
        <v>1</v>
      </c>
      <c r="G143" s="758">
        <v>250</v>
      </c>
      <c r="H143" s="613">
        <v>0</v>
      </c>
      <c r="I143" s="610">
        <f t="shared" si="42"/>
        <v>144</v>
      </c>
      <c r="J143" s="762">
        <v>144</v>
      </c>
      <c r="K143" s="770">
        <v>0</v>
      </c>
      <c r="L143" s="1314">
        <f t="shared" si="43"/>
        <v>144</v>
      </c>
    </row>
    <row r="144" spans="2:12">
      <c r="B144" s="608">
        <v>115</v>
      </c>
      <c r="C144" s="609" t="s">
        <v>557</v>
      </c>
      <c r="D144" s="756">
        <v>2548</v>
      </c>
      <c r="E144" s="757">
        <v>1</v>
      </c>
      <c r="F144" s="758">
        <v>1</v>
      </c>
      <c r="G144" s="758">
        <v>250</v>
      </c>
      <c r="H144" s="613">
        <v>0</v>
      </c>
      <c r="I144" s="610">
        <f t="shared" si="42"/>
        <v>48</v>
      </c>
      <c r="J144" s="762">
        <v>48</v>
      </c>
      <c r="K144" s="770">
        <v>0</v>
      </c>
      <c r="L144" s="1314">
        <f t="shared" si="43"/>
        <v>48</v>
      </c>
    </row>
    <row r="145" spans="2:12">
      <c r="B145" s="971" t="s">
        <v>273</v>
      </c>
      <c r="C145" s="972"/>
      <c r="D145" s="973"/>
      <c r="E145" s="973"/>
      <c r="F145" s="973"/>
      <c r="G145" s="974"/>
      <c r="H145" s="616">
        <f>SUM(H10:H144)</f>
        <v>97550.512000000032</v>
      </c>
      <c r="I145" s="616">
        <f t="shared" ref="I145:L145" si="44">SUM(I10:I144)</f>
        <v>253487.96799999994</v>
      </c>
      <c r="J145" s="616">
        <f t="shared" si="44"/>
        <v>351038.48000000004</v>
      </c>
      <c r="K145" s="616">
        <f t="shared" si="44"/>
        <v>10034.630000000001</v>
      </c>
      <c r="L145" s="616">
        <f t="shared" si="44"/>
        <v>361073.11000000004</v>
      </c>
    </row>
    <row r="148" spans="2:12">
      <c r="B148" s="957" t="s">
        <v>1</v>
      </c>
      <c r="C148" s="958" t="s">
        <v>0</v>
      </c>
      <c r="D148" s="959"/>
      <c r="E148" s="959"/>
      <c r="F148" s="959"/>
      <c r="G148" s="959"/>
      <c r="H148" s="960"/>
      <c r="I148" s="960"/>
      <c r="J148" s="959"/>
      <c r="K148" s="959"/>
      <c r="L148" s="961"/>
    </row>
    <row r="149" spans="2:12">
      <c r="B149" s="962"/>
      <c r="C149" s="963" t="s">
        <v>1104</v>
      </c>
      <c r="D149" s="964"/>
      <c r="E149" s="964"/>
      <c r="F149" s="964"/>
      <c r="G149" s="964"/>
      <c r="H149" s="965"/>
      <c r="I149" s="965"/>
      <c r="J149" s="964"/>
      <c r="K149" s="964"/>
      <c r="L149" s="966"/>
    </row>
    <row r="150" spans="2:12">
      <c r="B150" s="962"/>
      <c r="C150" s="963" t="s">
        <v>1105</v>
      </c>
      <c r="D150" s="964"/>
      <c r="E150" s="964"/>
      <c r="F150" s="964"/>
      <c r="G150" s="964"/>
      <c r="H150" s="965"/>
      <c r="I150" s="965"/>
      <c r="J150" s="964"/>
      <c r="K150" s="964"/>
      <c r="L150" s="966"/>
    </row>
    <row r="151" spans="2:12">
      <c r="B151" s="962"/>
      <c r="C151" s="963" t="s">
        <v>1106</v>
      </c>
      <c r="D151" s="964"/>
      <c r="E151" s="964"/>
      <c r="F151" s="964"/>
      <c r="G151" s="964"/>
      <c r="H151" s="965"/>
      <c r="I151" s="965"/>
      <c r="J151" s="964"/>
      <c r="K151" s="964"/>
      <c r="L151" s="966"/>
    </row>
    <row r="152" spans="2:12">
      <c r="B152" s="962"/>
      <c r="C152" s="963" t="s">
        <v>1107</v>
      </c>
      <c r="D152" s="964"/>
      <c r="E152" s="964"/>
      <c r="F152" s="964"/>
      <c r="G152" s="964"/>
      <c r="H152" s="965"/>
      <c r="I152" s="965"/>
      <c r="J152" s="964"/>
      <c r="K152" s="964"/>
      <c r="L152" s="966"/>
    </row>
    <row r="153" spans="2:12">
      <c r="B153" s="962"/>
      <c r="C153" s="963" t="s">
        <v>1108</v>
      </c>
      <c r="D153" s="964"/>
      <c r="E153" s="964"/>
      <c r="F153" s="964"/>
      <c r="G153" s="964"/>
      <c r="H153" s="965"/>
      <c r="I153" s="965"/>
      <c r="J153" s="964"/>
      <c r="K153" s="964"/>
      <c r="L153" s="966"/>
    </row>
    <row r="154" spans="2:12">
      <c r="B154" s="967"/>
      <c r="C154" s="968"/>
      <c r="D154" s="969"/>
      <c r="E154" s="969"/>
      <c r="F154" s="969"/>
      <c r="G154" s="969"/>
      <c r="H154" s="968"/>
      <c r="I154" s="968"/>
      <c r="J154" s="969"/>
      <c r="K154" s="969"/>
      <c r="L154" s="970"/>
    </row>
  </sheetData>
  <printOptions verticalCentered="1"/>
  <pageMargins left="0.78740157480314965" right="0.59055118110236227" top="0.55118110236220474" bottom="0.55118110236220474" header="0.31496062992125984" footer="0.31496062992125984"/>
  <pageSetup paperSize="9" scale="77" firstPageNumber="23" orientation="landscape" useFirstPageNumber="1" r:id="rId1"/>
  <headerFooter>
    <oddFooter>&amp;C22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21"/>
  <sheetViews>
    <sheetView showGridLines="0" view="pageBreakPreview" zoomScaleNormal="100" zoomScaleSheetLayoutView="100" zoomScalePageLayoutView="90" workbookViewId="0">
      <selection activeCell="F10" sqref="F10"/>
    </sheetView>
  </sheetViews>
  <sheetFormatPr defaultColWidth="9" defaultRowHeight="21"/>
  <cols>
    <col min="1" max="1" width="5.8984375" style="87" customWidth="1"/>
    <col min="2" max="2" width="11.3984375" style="87" customWidth="1"/>
    <col min="3" max="3" width="14.8984375" style="87" customWidth="1"/>
    <col min="4" max="4" width="16.09765625" style="87" customWidth="1"/>
    <col min="5" max="5" width="17.59765625" style="87" customWidth="1"/>
    <col min="6" max="6" width="21" style="87" customWidth="1"/>
    <col min="7" max="7" width="17.09765625" style="87" customWidth="1"/>
    <col min="8" max="8" width="17.19921875" style="87" customWidth="1"/>
    <col min="9" max="16384" width="9" style="87"/>
  </cols>
  <sheetData>
    <row r="1" spans="1:8" s="30" customFormat="1" ht="24.6">
      <c r="A1" s="918"/>
      <c r="B1" s="777" t="s">
        <v>1109</v>
      </c>
      <c r="C1" s="777"/>
      <c r="D1" s="777"/>
    </row>
    <row r="2" spans="1:8" s="30" customFormat="1" ht="7.5" customHeight="1"/>
    <row r="3" spans="1:8" s="30" customFormat="1" ht="24.6">
      <c r="B3" s="1643" t="s">
        <v>1369</v>
      </c>
      <c r="C3" s="1644"/>
      <c r="D3" s="1644"/>
      <c r="E3" s="1644"/>
      <c r="F3" s="1644"/>
      <c r="G3" s="1644"/>
      <c r="H3" s="1644"/>
    </row>
    <row r="4" spans="1:8" ht="7.5" customHeight="1">
      <c r="G4" s="29"/>
      <c r="H4" s="179"/>
    </row>
    <row r="5" spans="1:8">
      <c r="B5" s="1645" t="s">
        <v>310</v>
      </c>
      <c r="C5" s="1648" t="s">
        <v>761</v>
      </c>
      <c r="D5" s="1649"/>
      <c r="E5" s="1650"/>
      <c r="F5" s="200" t="s">
        <v>763</v>
      </c>
      <c r="G5" s="1648" t="s">
        <v>763</v>
      </c>
      <c r="H5" s="1650"/>
    </row>
    <row r="6" spans="1:8">
      <c r="B6" s="1646"/>
      <c r="C6" s="1651" t="s">
        <v>762</v>
      </c>
      <c r="D6" s="1652"/>
      <c r="E6" s="1653"/>
      <c r="F6" s="201" t="s">
        <v>764</v>
      </c>
      <c r="G6" s="1651" t="s">
        <v>765</v>
      </c>
      <c r="H6" s="1653"/>
    </row>
    <row r="7" spans="1:8">
      <c r="B7" s="1646"/>
      <c r="C7" s="200" t="s">
        <v>766</v>
      </c>
      <c r="D7" s="200" t="s">
        <v>768</v>
      </c>
      <c r="E7" s="200" t="s">
        <v>356</v>
      </c>
      <c r="F7" s="200" t="s">
        <v>769</v>
      </c>
      <c r="G7" s="200" t="s">
        <v>771</v>
      </c>
      <c r="H7" s="200" t="s">
        <v>773</v>
      </c>
    </row>
    <row r="8" spans="1:8">
      <c r="B8" s="1647"/>
      <c r="C8" s="201" t="s">
        <v>767</v>
      </c>
      <c r="D8" s="201" t="s">
        <v>767</v>
      </c>
      <c r="E8" s="201" t="s">
        <v>767</v>
      </c>
      <c r="F8" s="201" t="s">
        <v>770</v>
      </c>
      <c r="G8" s="201" t="s">
        <v>772</v>
      </c>
      <c r="H8" s="201" t="s">
        <v>774</v>
      </c>
    </row>
    <row r="9" spans="1:8" s="128" customFormat="1">
      <c r="B9" s="399" t="s">
        <v>317</v>
      </c>
      <c r="C9" s="597">
        <f>'4.1.1 รายละเอียดการใช้อาคาร_62'!H$145</f>
        <v>97550.512000000032</v>
      </c>
      <c r="D9" s="598">
        <f>'4.1.1 รายละเอียดการใช้อาคาร_62'!I$145</f>
        <v>253487.96799999994</v>
      </c>
      <c r="E9" s="597">
        <f>'4.1.1 รายละเอียดการใช้อาคาร_62'!J$145</f>
        <v>351038.48000000004</v>
      </c>
      <c r="F9" s="599"/>
      <c r="G9" s="599"/>
      <c r="H9" s="599"/>
    </row>
    <row r="10" spans="1:8" s="128" customFormat="1">
      <c r="B10" s="399" t="s">
        <v>318</v>
      </c>
      <c r="C10" s="597">
        <f>C9</f>
        <v>97550.512000000032</v>
      </c>
      <c r="D10" s="598">
        <f>D9</f>
        <v>253487.96799999994</v>
      </c>
      <c r="E10" s="597">
        <f>E9</f>
        <v>351038.48000000004</v>
      </c>
      <c r="F10" s="599"/>
      <c r="G10" s="599"/>
      <c r="H10" s="599"/>
    </row>
    <row r="11" spans="1:8" s="128" customFormat="1">
      <c r="B11" s="399" t="s">
        <v>319</v>
      </c>
      <c r="C11" s="597">
        <f t="shared" ref="C11:C20" si="0">C10</f>
        <v>97550.512000000032</v>
      </c>
      <c r="D11" s="598">
        <f t="shared" ref="D11:D20" si="1">D10</f>
        <v>253487.96799999994</v>
      </c>
      <c r="E11" s="597">
        <f t="shared" ref="E11:E20" si="2">E10</f>
        <v>351038.48000000004</v>
      </c>
      <c r="F11" s="599"/>
      <c r="G11" s="599"/>
      <c r="H11" s="599"/>
    </row>
    <row r="12" spans="1:8" s="128" customFormat="1">
      <c r="B12" s="399" t="s">
        <v>320</v>
      </c>
      <c r="C12" s="597">
        <f t="shared" si="0"/>
        <v>97550.512000000032</v>
      </c>
      <c r="D12" s="598">
        <f t="shared" si="1"/>
        <v>253487.96799999994</v>
      </c>
      <c r="E12" s="597">
        <f t="shared" si="2"/>
        <v>351038.48000000004</v>
      </c>
      <c r="F12" s="599"/>
      <c r="G12" s="599"/>
      <c r="H12" s="599"/>
    </row>
    <row r="13" spans="1:8" s="128" customFormat="1">
      <c r="B13" s="399" t="s">
        <v>321</v>
      </c>
      <c r="C13" s="597">
        <f t="shared" si="0"/>
        <v>97550.512000000032</v>
      </c>
      <c r="D13" s="598">
        <f t="shared" si="1"/>
        <v>253487.96799999994</v>
      </c>
      <c r="E13" s="597">
        <f t="shared" si="2"/>
        <v>351038.48000000004</v>
      </c>
      <c r="F13" s="599"/>
      <c r="G13" s="599"/>
      <c r="H13" s="599"/>
    </row>
    <row r="14" spans="1:8" s="128" customFormat="1">
      <c r="B14" s="399" t="s">
        <v>322</v>
      </c>
      <c r="C14" s="597">
        <f t="shared" si="0"/>
        <v>97550.512000000032</v>
      </c>
      <c r="D14" s="598">
        <f t="shared" si="1"/>
        <v>253487.96799999994</v>
      </c>
      <c r="E14" s="597">
        <f t="shared" si="2"/>
        <v>351038.48000000004</v>
      </c>
      <c r="F14" s="599"/>
      <c r="G14" s="599"/>
      <c r="H14" s="599"/>
    </row>
    <row r="15" spans="1:8" s="128" customFormat="1">
      <c r="B15" s="399" t="s">
        <v>323</v>
      </c>
      <c r="C15" s="597">
        <f t="shared" si="0"/>
        <v>97550.512000000032</v>
      </c>
      <c r="D15" s="598">
        <f t="shared" si="1"/>
        <v>253487.96799999994</v>
      </c>
      <c r="E15" s="597">
        <f t="shared" si="2"/>
        <v>351038.48000000004</v>
      </c>
      <c r="F15" s="599"/>
      <c r="G15" s="599"/>
      <c r="H15" s="599"/>
    </row>
    <row r="16" spans="1:8" s="128" customFormat="1">
      <c r="B16" s="399" t="s">
        <v>324</v>
      </c>
      <c r="C16" s="597">
        <f t="shared" si="0"/>
        <v>97550.512000000032</v>
      </c>
      <c r="D16" s="598">
        <f t="shared" si="1"/>
        <v>253487.96799999994</v>
      </c>
      <c r="E16" s="597">
        <f t="shared" si="2"/>
        <v>351038.48000000004</v>
      </c>
      <c r="F16" s="599"/>
      <c r="G16" s="599"/>
      <c r="H16" s="599"/>
    </row>
    <row r="17" spans="2:8" s="128" customFormat="1">
      <c r="B17" s="399" t="s">
        <v>325</v>
      </c>
      <c r="C17" s="597">
        <f t="shared" si="0"/>
        <v>97550.512000000032</v>
      </c>
      <c r="D17" s="598">
        <f t="shared" si="1"/>
        <v>253487.96799999994</v>
      </c>
      <c r="E17" s="597">
        <f t="shared" si="2"/>
        <v>351038.48000000004</v>
      </c>
      <c r="F17" s="599"/>
      <c r="G17" s="599"/>
      <c r="H17" s="599"/>
    </row>
    <row r="18" spans="2:8" s="128" customFormat="1">
      <c r="B18" s="399" t="s">
        <v>326</v>
      </c>
      <c r="C18" s="597">
        <f t="shared" si="0"/>
        <v>97550.512000000032</v>
      </c>
      <c r="D18" s="598">
        <f t="shared" si="1"/>
        <v>253487.96799999994</v>
      </c>
      <c r="E18" s="597">
        <f t="shared" si="2"/>
        <v>351038.48000000004</v>
      </c>
      <c r="F18" s="599"/>
      <c r="G18" s="599"/>
      <c r="H18" s="599"/>
    </row>
    <row r="19" spans="2:8" s="128" customFormat="1">
      <c r="B19" s="203" t="s">
        <v>327</v>
      </c>
      <c r="C19" s="597">
        <f t="shared" si="0"/>
        <v>97550.512000000032</v>
      </c>
      <c r="D19" s="598">
        <f t="shared" si="1"/>
        <v>253487.96799999994</v>
      </c>
      <c r="E19" s="597">
        <f t="shared" si="2"/>
        <v>351038.48000000004</v>
      </c>
      <c r="F19" s="202"/>
      <c r="G19" s="202"/>
      <c r="H19" s="202"/>
    </row>
    <row r="20" spans="2:8" s="128" customFormat="1">
      <c r="B20" s="203" t="s">
        <v>328</v>
      </c>
      <c r="C20" s="597">
        <f t="shared" si="0"/>
        <v>97550.512000000032</v>
      </c>
      <c r="D20" s="598">
        <f t="shared" si="1"/>
        <v>253487.96799999994</v>
      </c>
      <c r="E20" s="597">
        <f t="shared" si="2"/>
        <v>351038.48000000004</v>
      </c>
      <c r="F20" s="600"/>
      <c r="G20" s="600"/>
      <c r="H20" s="600"/>
    </row>
    <row r="21" spans="2:8">
      <c r="B21" s="1640" t="s">
        <v>356</v>
      </c>
      <c r="C21" s="1641"/>
      <c r="D21" s="1641"/>
      <c r="E21" s="1642"/>
      <c r="F21" s="202"/>
      <c r="G21" s="202"/>
      <c r="H21" s="202"/>
    </row>
  </sheetData>
  <mergeCells count="7">
    <mergeCell ref="B21:E21"/>
    <mergeCell ref="B3:H3"/>
    <mergeCell ref="B5:B8"/>
    <mergeCell ref="C5:E5"/>
    <mergeCell ref="G5:H5"/>
    <mergeCell ref="C6:E6"/>
    <mergeCell ref="G6:H6"/>
  </mergeCells>
  <pageMargins left="0.59055118110236227" right="0.78740157480314965" top="0.78740157480314965" bottom="0.59055118110236227" header="0.31496062992125984" footer="0.31496062992125984"/>
  <pageSetup paperSize="9" scale="88" firstPageNumber="29" fitToWidth="2" orientation="landscape" useFirstPageNumber="1" r:id="rId1"/>
  <headerFooter>
    <oddFooter xml:space="preserve">&amp;C29
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</sheetPr>
  <dimension ref="A1:N67"/>
  <sheetViews>
    <sheetView showGridLines="0" view="pageBreakPreview" zoomScaleNormal="100" zoomScaleSheetLayoutView="100" workbookViewId="0">
      <selection activeCell="O11" sqref="O11"/>
    </sheetView>
  </sheetViews>
  <sheetFormatPr defaultColWidth="9" defaultRowHeight="24.6"/>
  <cols>
    <col min="1" max="1" width="5.69921875" style="1202" customWidth="1"/>
    <col min="2" max="2" width="11.8984375" style="1202" customWidth="1"/>
    <col min="3" max="3" width="10" style="1202" customWidth="1"/>
    <col min="4" max="4" width="8.19921875" style="1202" hidden="1" customWidth="1"/>
    <col min="5" max="5" width="9.69921875" style="1202" customWidth="1"/>
    <col min="6" max="6" width="3.59765625" style="1202" customWidth="1"/>
    <col min="7" max="7" width="6.09765625" style="1266" customWidth="1"/>
    <col min="8" max="8" width="3.19921875" style="1202" customWidth="1"/>
    <col min="9" max="9" width="4.09765625" style="1202" customWidth="1"/>
    <col min="10" max="10" width="4.69921875" style="1266" customWidth="1"/>
    <col min="11" max="11" width="3.5" style="1202" customWidth="1"/>
    <col min="12" max="12" width="26" style="1202" customWidth="1"/>
    <col min="13" max="13" width="9.69921875" style="1203" hidden="1" customWidth="1"/>
    <col min="14" max="16384" width="9" style="720"/>
  </cols>
  <sheetData>
    <row r="1" spans="1:14">
      <c r="A1" s="736" t="s">
        <v>1110</v>
      </c>
    </row>
    <row r="2" spans="1:14" ht="25.2" thickBot="1">
      <c r="A2" s="1204" t="s">
        <v>57</v>
      </c>
      <c r="B2" s="720" t="s">
        <v>1370</v>
      </c>
    </row>
    <row r="3" spans="1:14" s="719" customFormat="1" ht="21">
      <c r="A3" s="1654" t="s">
        <v>312</v>
      </c>
      <c r="B3" s="1205" t="s">
        <v>343</v>
      </c>
      <c r="C3" s="1205" t="s">
        <v>343</v>
      </c>
      <c r="D3" s="1205" t="s">
        <v>346</v>
      </c>
      <c r="E3" s="1205" t="s">
        <v>347</v>
      </c>
      <c r="F3" s="1206" t="s">
        <v>342</v>
      </c>
      <c r="G3" s="1267"/>
      <c r="H3" s="1207"/>
      <c r="I3" s="1207"/>
      <c r="J3" s="1267"/>
      <c r="K3" s="1208"/>
      <c r="L3" s="1656" t="s">
        <v>778</v>
      </c>
      <c r="M3" s="1209"/>
    </row>
    <row r="4" spans="1:14" s="719" customFormat="1" ht="21">
      <c r="A4" s="1655"/>
      <c r="B4" s="1210" t="s">
        <v>344</v>
      </c>
      <c r="C4" s="1210" t="s">
        <v>345</v>
      </c>
      <c r="D4" s="1210" t="s">
        <v>344</v>
      </c>
      <c r="E4" s="1210" t="s">
        <v>348</v>
      </c>
      <c r="F4" s="1211" t="s">
        <v>776</v>
      </c>
      <c r="G4" s="1268"/>
      <c r="H4" s="1212"/>
      <c r="I4" s="1213" t="s">
        <v>777</v>
      </c>
      <c r="J4" s="1276"/>
      <c r="K4" s="1213"/>
      <c r="L4" s="1657"/>
      <c r="M4" s="1214" t="s">
        <v>356</v>
      </c>
    </row>
    <row r="5" spans="1:14">
      <c r="A5" s="1215"/>
      <c r="B5" s="1216"/>
      <c r="C5" s="1216"/>
      <c r="D5" s="1216"/>
      <c r="E5" s="1217"/>
      <c r="F5" s="1218" t="s">
        <v>349</v>
      </c>
      <c r="G5" s="1269">
        <v>1600</v>
      </c>
      <c r="H5" s="1219" t="s">
        <v>350</v>
      </c>
      <c r="I5" s="1217" t="s">
        <v>351</v>
      </c>
      <c r="J5" s="1277">
        <v>1</v>
      </c>
      <c r="K5" s="1219" t="s">
        <v>352</v>
      </c>
      <c r="L5" s="1220" t="s">
        <v>567</v>
      </c>
      <c r="M5" s="1221">
        <f t="shared" ref="M5:M11" si="0">G5*J5</f>
        <v>1600</v>
      </c>
    </row>
    <row r="6" spans="1:14">
      <c r="A6" s="1222"/>
      <c r="B6" s="1223"/>
      <c r="C6" s="1223"/>
      <c r="D6" s="1223"/>
      <c r="E6" s="1217"/>
      <c r="F6" s="1218" t="s">
        <v>349</v>
      </c>
      <c r="G6" s="1269">
        <v>1500</v>
      </c>
      <c r="H6" s="1219" t="s">
        <v>350</v>
      </c>
      <c r="I6" s="1217" t="s">
        <v>351</v>
      </c>
      <c r="J6" s="1277">
        <v>2</v>
      </c>
      <c r="K6" s="1219" t="s">
        <v>352</v>
      </c>
      <c r="L6" s="1224" t="s">
        <v>568</v>
      </c>
      <c r="M6" s="1221">
        <f t="shared" si="0"/>
        <v>3000</v>
      </c>
    </row>
    <row r="7" spans="1:14">
      <c r="A7" s="1222"/>
      <c r="B7" s="1223"/>
      <c r="C7" s="1223"/>
      <c r="D7" s="1223"/>
      <c r="E7" s="1217"/>
      <c r="F7" s="1218"/>
      <c r="G7" s="1270"/>
      <c r="H7" s="1219"/>
      <c r="I7" s="1217"/>
      <c r="J7" s="1278"/>
      <c r="K7" s="1219"/>
      <c r="L7" s="1224" t="s">
        <v>569</v>
      </c>
      <c r="M7" s="1221">
        <f t="shared" si="0"/>
        <v>0</v>
      </c>
    </row>
    <row r="8" spans="1:14">
      <c r="A8" s="1222"/>
      <c r="B8" s="1223"/>
      <c r="C8" s="1223"/>
      <c r="D8" s="1223"/>
      <c r="E8" s="1225"/>
      <c r="F8" s="1218" t="s">
        <v>349</v>
      </c>
      <c r="G8" s="1269">
        <v>1250</v>
      </c>
      <c r="H8" s="1219" t="s">
        <v>350</v>
      </c>
      <c r="I8" s="1217" t="s">
        <v>351</v>
      </c>
      <c r="J8" s="1277">
        <v>6</v>
      </c>
      <c r="K8" s="1219" t="s">
        <v>352</v>
      </c>
      <c r="L8" s="1224" t="s">
        <v>585</v>
      </c>
      <c r="M8" s="1221">
        <f t="shared" si="0"/>
        <v>7500</v>
      </c>
    </row>
    <row r="9" spans="1:14">
      <c r="A9" s="1222"/>
      <c r="B9" s="1223"/>
      <c r="C9" s="1223"/>
      <c r="D9" s="1223"/>
      <c r="E9" s="1225"/>
      <c r="F9" s="1218"/>
      <c r="G9" s="1270"/>
      <c r="H9" s="1219"/>
      <c r="I9" s="1217"/>
      <c r="J9" s="1278"/>
      <c r="K9" s="1219"/>
      <c r="L9" s="1224" t="s">
        <v>1009</v>
      </c>
      <c r="M9" s="1221">
        <f t="shared" si="0"/>
        <v>0</v>
      </c>
    </row>
    <row r="10" spans="1:14">
      <c r="A10" s="1222"/>
      <c r="B10" s="1223"/>
      <c r="C10" s="1223"/>
      <c r="D10" s="1223"/>
      <c r="E10" s="1225"/>
      <c r="F10" s="1218"/>
      <c r="G10" s="1270"/>
      <c r="H10" s="1219"/>
      <c r="I10" s="1217"/>
      <c r="J10" s="1278"/>
      <c r="K10" s="1219"/>
      <c r="L10" s="1224" t="s">
        <v>1010</v>
      </c>
      <c r="M10" s="1221">
        <f t="shared" si="0"/>
        <v>0</v>
      </c>
    </row>
    <row r="11" spans="1:14">
      <c r="A11" s="1222"/>
      <c r="B11" s="1223"/>
      <c r="C11" s="1223"/>
      <c r="D11" s="1223"/>
      <c r="E11" s="1225"/>
      <c r="F11" s="1218"/>
      <c r="G11" s="1270"/>
      <c r="H11" s="1219"/>
      <c r="I11" s="1217"/>
      <c r="J11" s="1278"/>
      <c r="K11" s="1219"/>
      <c r="L11" s="1224" t="s">
        <v>1011</v>
      </c>
      <c r="M11" s="1221">
        <f t="shared" si="0"/>
        <v>0</v>
      </c>
    </row>
    <row r="12" spans="1:14" hidden="1">
      <c r="A12" s="1222"/>
      <c r="B12" s="1223"/>
      <c r="C12" s="1223"/>
      <c r="D12" s="1223"/>
      <c r="E12" s="1225"/>
      <c r="F12" s="1218"/>
      <c r="G12" s="1270"/>
      <c r="H12" s="1219"/>
      <c r="I12" s="1217"/>
      <c r="J12" s="1278"/>
      <c r="K12" s="1219"/>
      <c r="L12" s="1224" t="s">
        <v>1012</v>
      </c>
      <c r="M12" s="1221"/>
    </row>
    <row r="13" spans="1:14">
      <c r="A13" s="1222"/>
      <c r="B13" s="1226"/>
      <c r="C13" s="1223"/>
      <c r="D13" s="1223"/>
      <c r="E13" s="1227"/>
      <c r="F13" s="1218" t="s">
        <v>349</v>
      </c>
      <c r="G13" s="1269">
        <v>1000</v>
      </c>
      <c r="H13" s="1219" t="s">
        <v>350</v>
      </c>
      <c r="I13" s="1217" t="s">
        <v>351</v>
      </c>
      <c r="J13" s="1277">
        <v>1</v>
      </c>
      <c r="K13" s="1219" t="s">
        <v>352</v>
      </c>
      <c r="L13" s="1228" t="s">
        <v>570</v>
      </c>
      <c r="M13" s="1221">
        <f>G13*J13</f>
        <v>1000</v>
      </c>
    </row>
    <row r="14" spans="1:14">
      <c r="A14" s="1222"/>
      <c r="B14" s="1226"/>
      <c r="C14" s="1223"/>
      <c r="D14" s="1223"/>
      <c r="E14" s="1229"/>
      <c r="F14" s="1218" t="s">
        <v>349</v>
      </c>
      <c r="G14" s="1269">
        <v>800</v>
      </c>
      <c r="H14" s="1219" t="s">
        <v>350</v>
      </c>
      <c r="I14" s="1217" t="s">
        <v>351</v>
      </c>
      <c r="J14" s="1277">
        <v>6</v>
      </c>
      <c r="K14" s="1219" t="s">
        <v>352</v>
      </c>
      <c r="L14" s="1228" t="s">
        <v>995</v>
      </c>
      <c r="M14" s="1221">
        <f>G14*J14</f>
        <v>4800</v>
      </c>
      <c r="N14" s="722"/>
    </row>
    <row r="15" spans="1:14">
      <c r="A15" s="1222"/>
      <c r="B15" s="1226"/>
      <c r="C15" s="1223"/>
      <c r="D15" s="1223"/>
      <c r="E15" s="1229"/>
      <c r="F15" s="1218"/>
      <c r="G15" s="1270"/>
      <c r="H15" s="1219"/>
      <c r="I15" s="1217"/>
      <c r="J15" s="1278"/>
      <c r="K15" s="1219"/>
      <c r="L15" s="1230" t="s">
        <v>996</v>
      </c>
      <c r="M15" s="1221">
        <f>G15*J15</f>
        <v>0</v>
      </c>
      <c r="N15" s="722"/>
    </row>
    <row r="16" spans="1:14">
      <c r="A16" s="1222"/>
      <c r="B16" s="1226"/>
      <c r="C16" s="1223"/>
      <c r="D16" s="1223"/>
      <c r="E16" s="1229"/>
      <c r="F16" s="1218"/>
      <c r="G16" s="1270"/>
      <c r="H16" s="1219"/>
      <c r="I16" s="1217"/>
      <c r="J16" s="1278"/>
      <c r="K16" s="1219"/>
      <c r="L16" s="1230" t="s">
        <v>997</v>
      </c>
      <c r="M16" s="1221">
        <f>G16*J16</f>
        <v>0</v>
      </c>
      <c r="N16" s="722"/>
    </row>
    <row r="17" spans="1:14">
      <c r="A17" s="1222"/>
      <c r="B17" s="1226"/>
      <c r="C17" s="1223"/>
      <c r="D17" s="1223"/>
      <c r="E17" s="1231"/>
      <c r="F17" s="1218"/>
      <c r="G17" s="1270"/>
      <c r="H17" s="1219"/>
      <c r="I17" s="1217"/>
      <c r="J17" s="1278"/>
      <c r="K17" s="1219"/>
      <c r="L17" s="1230" t="s">
        <v>1013</v>
      </c>
      <c r="M17" s="1221">
        <f>G17*J17</f>
        <v>0</v>
      </c>
      <c r="N17" s="722"/>
    </row>
    <row r="18" spans="1:14">
      <c r="A18" s="1222"/>
      <c r="B18" s="1226"/>
      <c r="C18" s="1223"/>
      <c r="D18" s="1223"/>
      <c r="E18" s="1231"/>
      <c r="F18" s="1218"/>
      <c r="G18" s="1270"/>
      <c r="H18" s="1219"/>
      <c r="I18" s="1217"/>
      <c r="J18" s="1278"/>
      <c r="K18" s="1219"/>
      <c r="L18" s="1230" t="s">
        <v>1014</v>
      </c>
      <c r="M18" s="1221"/>
      <c r="N18" s="722"/>
    </row>
    <row r="19" spans="1:14">
      <c r="A19" s="1232">
        <v>1</v>
      </c>
      <c r="B19" s="1233" t="s">
        <v>1111</v>
      </c>
      <c r="C19" s="1233">
        <v>27669524</v>
      </c>
      <c r="D19" s="1233" t="s">
        <v>274</v>
      </c>
      <c r="E19" s="1234" t="s">
        <v>354</v>
      </c>
      <c r="F19" s="1218" t="s">
        <v>349</v>
      </c>
      <c r="G19" s="1269">
        <v>750</v>
      </c>
      <c r="H19" s="1219" t="s">
        <v>350</v>
      </c>
      <c r="I19" s="1217" t="s">
        <v>351</v>
      </c>
      <c r="J19" s="1277">
        <v>1</v>
      </c>
      <c r="K19" s="1219" t="s">
        <v>352</v>
      </c>
      <c r="L19" s="1224" t="s">
        <v>584</v>
      </c>
      <c r="M19" s="1221">
        <f t="shared" ref="M19:M28" si="1">G19*J19</f>
        <v>750</v>
      </c>
      <c r="N19" s="722"/>
    </row>
    <row r="20" spans="1:14">
      <c r="A20" s="1222"/>
      <c r="B20" s="1226"/>
      <c r="C20" s="1223"/>
      <c r="D20" s="1223"/>
      <c r="E20" s="1234" t="s">
        <v>355</v>
      </c>
      <c r="F20" s="1218" t="s">
        <v>349</v>
      </c>
      <c r="G20" s="1269">
        <v>630</v>
      </c>
      <c r="H20" s="1219" t="s">
        <v>350</v>
      </c>
      <c r="I20" s="1217" t="s">
        <v>351</v>
      </c>
      <c r="J20" s="1277">
        <v>9</v>
      </c>
      <c r="K20" s="1219" t="s">
        <v>352</v>
      </c>
      <c r="L20" s="1228" t="s">
        <v>998</v>
      </c>
      <c r="M20" s="1221">
        <f t="shared" si="1"/>
        <v>5670</v>
      </c>
      <c r="N20" s="722"/>
    </row>
    <row r="21" spans="1:14">
      <c r="A21" s="1222"/>
      <c r="B21" s="1226"/>
      <c r="C21" s="1223"/>
      <c r="D21" s="1223"/>
      <c r="E21" s="1234" t="s">
        <v>353</v>
      </c>
      <c r="F21" s="1218"/>
      <c r="G21" s="1270"/>
      <c r="H21" s="1219"/>
      <c r="I21" s="1217"/>
      <c r="J21" s="1278"/>
      <c r="K21" s="1219"/>
      <c r="L21" s="1228" t="s">
        <v>996</v>
      </c>
      <c r="M21" s="1221">
        <f t="shared" si="1"/>
        <v>0</v>
      </c>
      <c r="N21" s="722"/>
    </row>
    <row r="22" spans="1:14">
      <c r="A22" s="1222"/>
      <c r="B22" s="1226"/>
      <c r="C22" s="1223"/>
      <c r="D22" s="1223"/>
      <c r="E22" s="1235"/>
      <c r="F22" s="1218"/>
      <c r="G22" s="1270"/>
      <c r="H22" s="1219"/>
      <c r="I22" s="1217"/>
      <c r="J22" s="1278"/>
      <c r="K22" s="1219"/>
      <c r="L22" s="1228" t="s">
        <v>1015</v>
      </c>
      <c r="M22" s="1221">
        <f t="shared" si="1"/>
        <v>0</v>
      </c>
      <c r="N22" s="722"/>
    </row>
    <row r="23" spans="1:14">
      <c r="A23" s="1222"/>
      <c r="B23" s="1226"/>
      <c r="C23" s="1223"/>
      <c r="D23" s="1223"/>
      <c r="E23" s="1235"/>
      <c r="F23" s="1218"/>
      <c r="G23" s="1270"/>
      <c r="H23" s="1219"/>
      <c r="I23" s="1217"/>
      <c r="J23" s="1278"/>
      <c r="K23" s="1219"/>
      <c r="L23" s="1228" t="s">
        <v>999</v>
      </c>
      <c r="M23" s="1221">
        <f t="shared" si="1"/>
        <v>0</v>
      </c>
      <c r="N23" s="722"/>
    </row>
    <row r="24" spans="1:14">
      <c r="A24" s="1222"/>
      <c r="B24" s="1226"/>
      <c r="C24" s="1223"/>
      <c r="D24" s="1223"/>
      <c r="E24" s="1235"/>
      <c r="F24" s="1218"/>
      <c r="G24" s="1270"/>
      <c r="H24" s="1219"/>
      <c r="I24" s="1217"/>
      <c r="J24" s="1278"/>
      <c r="K24" s="1219"/>
      <c r="L24" s="1228" t="s">
        <v>1016</v>
      </c>
      <c r="M24" s="1221">
        <f t="shared" si="1"/>
        <v>0</v>
      </c>
      <c r="N24" s="722"/>
    </row>
    <row r="25" spans="1:14">
      <c r="A25" s="1222"/>
      <c r="B25" s="1226"/>
      <c r="C25" s="1223"/>
      <c r="D25" s="1223"/>
      <c r="E25" s="1235"/>
      <c r="F25" s="1218"/>
      <c r="G25" s="1270"/>
      <c r="H25" s="1219"/>
      <c r="I25" s="1217"/>
      <c r="J25" s="1278"/>
      <c r="K25" s="1219"/>
      <c r="L25" s="1228" t="s">
        <v>1017</v>
      </c>
      <c r="M25" s="1221">
        <f t="shared" si="1"/>
        <v>0</v>
      </c>
      <c r="N25" s="722"/>
    </row>
    <row r="26" spans="1:14">
      <c r="A26" s="1222"/>
      <c r="B26" s="1226"/>
      <c r="C26" s="1223"/>
      <c r="D26" s="1223"/>
      <c r="E26" s="1235"/>
      <c r="F26" s="1218"/>
      <c r="G26" s="1270"/>
      <c r="H26" s="1219"/>
      <c r="I26" s="1217"/>
      <c r="J26" s="1278"/>
      <c r="K26" s="1219"/>
      <c r="L26" s="1228" t="s">
        <v>1040</v>
      </c>
      <c r="M26" s="1221"/>
      <c r="N26" s="722"/>
    </row>
    <row r="27" spans="1:14">
      <c r="A27" s="1222"/>
      <c r="B27" s="1226"/>
      <c r="C27" s="1223"/>
      <c r="D27" s="1223"/>
      <c r="E27" s="1235"/>
      <c r="F27" s="1218"/>
      <c r="G27" s="1270"/>
      <c r="H27" s="1219"/>
      <c r="I27" s="1217"/>
      <c r="J27" s="1278"/>
      <c r="K27" s="1219"/>
      <c r="L27" s="1228" t="s">
        <v>1041</v>
      </c>
      <c r="M27" s="1221">
        <f t="shared" si="1"/>
        <v>0</v>
      </c>
      <c r="N27" s="722"/>
    </row>
    <row r="28" spans="1:14">
      <c r="A28" s="1222"/>
      <c r="B28" s="1226"/>
      <c r="C28" s="1223"/>
      <c r="D28" s="1223"/>
      <c r="E28" s="1236"/>
      <c r="F28" s="1218"/>
      <c r="G28" s="1270"/>
      <c r="H28" s="1219"/>
      <c r="I28" s="1217"/>
      <c r="J28" s="1278"/>
      <c r="K28" s="1219"/>
      <c r="L28" s="1228" t="s">
        <v>1042</v>
      </c>
      <c r="M28" s="1221">
        <f t="shared" si="1"/>
        <v>0</v>
      </c>
      <c r="N28" s="722"/>
    </row>
    <row r="29" spans="1:14">
      <c r="A29" s="1222"/>
      <c r="B29" s="1226"/>
      <c r="C29" s="1223"/>
      <c r="D29" s="1223"/>
      <c r="E29" s="1225"/>
      <c r="F29" s="1218" t="s">
        <v>349</v>
      </c>
      <c r="G29" s="1269">
        <v>500</v>
      </c>
      <c r="H29" s="1219" t="s">
        <v>350</v>
      </c>
      <c r="I29" s="1217" t="s">
        <v>351</v>
      </c>
      <c r="J29" s="1277">
        <v>4</v>
      </c>
      <c r="K29" s="1219" t="s">
        <v>352</v>
      </c>
      <c r="L29" s="1228" t="s">
        <v>586</v>
      </c>
      <c r="M29" s="1221">
        <f>G29*J29</f>
        <v>2000</v>
      </c>
      <c r="N29" s="722"/>
    </row>
    <row r="30" spans="1:14">
      <c r="A30" s="1222"/>
      <c r="B30" s="1226"/>
      <c r="C30" s="1223"/>
      <c r="D30" s="1223"/>
      <c r="E30" s="1225"/>
      <c r="F30" s="1218"/>
      <c r="G30" s="1270"/>
      <c r="H30" s="1219"/>
      <c r="I30" s="1217"/>
      <c r="J30" s="1278"/>
      <c r="K30" s="1219"/>
      <c r="L30" s="1228" t="s">
        <v>1000</v>
      </c>
      <c r="M30" s="1221">
        <f>G30*J30</f>
        <v>0</v>
      </c>
      <c r="N30" s="722"/>
    </row>
    <row r="31" spans="1:14">
      <c r="A31" s="1222"/>
      <c r="B31" s="1226"/>
      <c r="C31" s="1223"/>
      <c r="D31" s="1223"/>
      <c r="E31" s="1225"/>
      <c r="F31" s="1218"/>
      <c r="G31" s="1270"/>
      <c r="H31" s="1219"/>
      <c r="I31" s="1217"/>
      <c r="J31" s="1278"/>
      <c r="K31" s="1219"/>
      <c r="L31" s="1228" t="s">
        <v>1001</v>
      </c>
      <c r="M31" s="1221"/>
      <c r="N31" s="722"/>
    </row>
    <row r="32" spans="1:14">
      <c r="A32" s="1222"/>
      <c r="B32" s="1226"/>
      <c r="C32" s="1223"/>
      <c r="D32" s="1223"/>
      <c r="E32" s="1225"/>
      <c r="F32" s="1218"/>
      <c r="G32" s="1270"/>
      <c r="H32" s="1219"/>
      <c r="I32" s="1217"/>
      <c r="J32" s="1278"/>
      <c r="K32" s="1219"/>
      <c r="L32" s="1237" t="s">
        <v>1002</v>
      </c>
      <c r="M32" s="1221"/>
      <c r="N32" s="722"/>
    </row>
    <row r="33" spans="1:14" ht="25.2" thickBot="1">
      <c r="A33" s="1238"/>
      <c r="B33" s="1239"/>
      <c r="C33" s="1240"/>
      <c r="D33" s="1240"/>
      <c r="E33" s="1241"/>
      <c r="F33" s="1242" t="s">
        <v>349</v>
      </c>
      <c r="G33" s="1271">
        <v>400</v>
      </c>
      <c r="H33" s="1243" t="s">
        <v>350</v>
      </c>
      <c r="I33" s="1244" t="s">
        <v>351</v>
      </c>
      <c r="J33" s="1279">
        <v>1</v>
      </c>
      <c r="K33" s="1243" t="s">
        <v>352</v>
      </c>
      <c r="L33" s="1260" t="s">
        <v>587</v>
      </c>
      <c r="M33" s="1221">
        <f>G33*J33</f>
        <v>400</v>
      </c>
      <c r="N33" s="722"/>
    </row>
    <row r="34" spans="1:14">
      <c r="A34" s="1261"/>
      <c r="B34" s="1262"/>
      <c r="C34" s="1261"/>
      <c r="D34" s="1261"/>
      <c r="E34" s="1263"/>
      <c r="F34" s="1264"/>
      <c r="G34" s="1272"/>
      <c r="H34" s="1264"/>
      <c r="I34" s="1264"/>
      <c r="J34" s="1280"/>
      <c r="K34" s="1264"/>
      <c r="L34" s="1265"/>
      <c r="M34" s="1221"/>
      <c r="N34" s="722"/>
    </row>
    <row r="35" spans="1:14">
      <c r="A35" s="1222"/>
      <c r="B35" s="1226"/>
      <c r="C35" s="1223"/>
      <c r="D35" s="1223"/>
      <c r="E35" s="1225"/>
      <c r="F35" s="1218" t="s">
        <v>349</v>
      </c>
      <c r="G35" s="1270">
        <v>315</v>
      </c>
      <c r="H35" s="1219" t="s">
        <v>350</v>
      </c>
      <c r="I35" s="1217" t="s">
        <v>351</v>
      </c>
      <c r="J35" s="1278">
        <v>5</v>
      </c>
      <c r="K35" s="1219" t="s">
        <v>352</v>
      </c>
      <c r="L35" s="1259" t="s">
        <v>1003</v>
      </c>
      <c r="M35" s="1221">
        <f>G35*J35</f>
        <v>1575</v>
      </c>
      <c r="N35" s="722"/>
    </row>
    <row r="36" spans="1:14">
      <c r="A36" s="1222"/>
      <c r="B36" s="1226"/>
      <c r="C36" s="1223"/>
      <c r="D36" s="1223"/>
      <c r="E36" s="1225"/>
      <c r="F36" s="1218"/>
      <c r="G36" s="1270"/>
      <c r="H36" s="1219"/>
      <c r="I36" s="1217"/>
      <c r="J36" s="1278"/>
      <c r="K36" s="1219"/>
      <c r="L36" s="1230" t="s">
        <v>1018</v>
      </c>
      <c r="M36" s="1221">
        <f>G36*J36</f>
        <v>0</v>
      </c>
      <c r="N36" s="722"/>
    </row>
    <row r="37" spans="1:14">
      <c r="A37" s="1222"/>
      <c r="B37" s="1226"/>
      <c r="C37" s="1223"/>
      <c r="D37" s="1223"/>
      <c r="E37" s="1225"/>
      <c r="F37" s="1218"/>
      <c r="G37" s="1270"/>
      <c r="H37" s="1219"/>
      <c r="I37" s="1217"/>
      <c r="J37" s="1278"/>
      <c r="K37" s="1219"/>
      <c r="L37" s="1228" t="s">
        <v>1019</v>
      </c>
      <c r="M37" s="1221">
        <f>G37*J37</f>
        <v>0</v>
      </c>
      <c r="N37" s="722"/>
    </row>
    <row r="38" spans="1:14">
      <c r="A38" s="1222"/>
      <c r="B38" s="1226"/>
      <c r="C38" s="1223"/>
      <c r="D38" s="1223"/>
      <c r="E38" s="1225"/>
      <c r="F38" s="1218"/>
      <c r="G38" s="1270"/>
      <c r="H38" s="1219"/>
      <c r="I38" s="1217"/>
      <c r="J38" s="1278"/>
      <c r="K38" s="1219"/>
      <c r="L38" s="1228" t="s">
        <v>1020</v>
      </c>
      <c r="M38" s="1221"/>
      <c r="N38" s="722"/>
    </row>
    <row r="39" spans="1:14">
      <c r="A39" s="1222"/>
      <c r="B39" s="1226"/>
      <c r="C39" s="1223"/>
      <c r="D39" s="1223"/>
      <c r="E39" s="1225"/>
      <c r="F39" s="1218"/>
      <c r="G39" s="1270"/>
      <c r="H39" s="1219"/>
      <c r="I39" s="1217"/>
      <c r="J39" s="1278"/>
      <c r="K39" s="1219"/>
      <c r="L39" s="1230" t="s">
        <v>1021</v>
      </c>
      <c r="M39" s="1221"/>
      <c r="N39" s="722"/>
    </row>
    <row r="40" spans="1:14">
      <c r="A40" s="1222"/>
      <c r="B40" s="1226"/>
      <c r="C40" s="1223"/>
      <c r="D40" s="1223"/>
      <c r="E40" s="1225"/>
      <c r="F40" s="1218" t="s">
        <v>349</v>
      </c>
      <c r="G40" s="1269">
        <v>250</v>
      </c>
      <c r="H40" s="1219" t="s">
        <v>350</v>
      </c>
      <c r="I40" s="1217" t="s">
        <v>351</v>
      </c>
      <c r="J40" s="1277">
        <v>14</v>
      </c>
      <c r="K40" s="1219" t="s">
        <v>352</v>
      </c>
      <c r="L40" s="1230" t="s">
        <v>1004</v>
      </c>
      <c r="M40" s="1221">
        <f t="shared" ref="M40:M45" si="2">G40*J40</f>
        <v>3500</v>
      </c>
      <c r="N40" s="722"/>
    </row>
    <row r="41" spans="1:14">
      <c r="A41" s="1222"/>
      <c r="B41" s="1226"/>
      <c r="C41" s="1223"/>
      <c r="D41" s="1223"/>
      <c r="E41" s="1225"/>
      <c r="F41" s="1218"/>
      <c r="G41" s="1270"/>
      <c r="H41" s="1219"/>
      <c r="I41" s="1217"/>
      <c r="J41" s="1278"/>
      <c r="K41" s="1219"/>
      <c r="L41" s="1228" t="s">
        <v>1005</v>
      </c>
      <c r="M41" s="1221">
        <f t="shared" si="2"/>
        <v>0</v>
      </c>
      <c r="N41" s="722"/>
    </row>
    <row r="42" spans="1:14">
      <c r="A42" s="1222"/>
      <c r="B42" s="1226"/>
      <c r="C42" s="1223"/>
      <c r="D42" s="1223"/>
      <c r="E42" s="1225"/>
      <c r="F42" s="1218"/>
      <c r="G42" s="1270"/>
      <c r="H42" s="1219"/>
      <c r="I42" s="1217"/>
      <c r="J42" s="1278"/>
      <c r="K42" s="1219"/>
      <c r="L42" s="1228" t="s">
        <v>1006</v>
      </c>
      <c r="M42" s="1221">
        <f t="shared" si="2"/>
        <v>0</v>
      </c>
      <c r="N42" s="722"/>
    </row>
    <row r="43" spans="1:14">
      <c r="A43" s="1222"/>
      <c r="B43" s="1226"/>
      <c r="C43" s="1223"/>
      <c r="D43" s="1223"/>
      <c r="E43" s="1225"/>
      <c r="F43" s="1218"/>
      <c r="G43" s="1270"/>
      <c r="H43" s="1219"/>
      <c r="I43" s="1217"/>
      <c r="J43" s="1278"/>
      <c r="K43" s="1219"/>
      <c r="L43" s="1230" t="s">
        <v>1022</v>
      </c>
      <c r="M43" s="1221">
        <f t="shared" si="2"/>
        <v>0</v>
      </c>
      <c r="N43" s="722"/>
    </row>
    <row r="44" spans="1:14">
      <c r="A44" s="1222"/>
      <c r="B44" s="1226"/>
      <c r="C44" s="1223"/>
      <c r="D44" s="1223"/>
      <c r="E44" s="1225"/>
      <c r="F44" s="1218"/>
      <c r="G44" s="1270"/>
      <c r="H44" s="1219"/>
      <c r="I44" s="1217"/>
      <c r="J44" s="1278"/>
      <c r="K44" s="1219"/>
      <c r="L44" s="1228" t="s">
        <v>1023</v>
      </c>
      <c r="M44" s="1221">
        <f t="shared" si="2"/>
        <v>0</v>
      </c>
      <c r="N44" s="722"/>
    </row>
    <row r="45" spans="1:14">
      <c r="A45" s="1222"/>
      <c r="B45" s="1226"/>
      <c r="C45" s="1223"/>
      <c r="D45" s="1223"/>
      <c r="E45" s="1225"/>
      <c r="F45" s="1218"/>
      <c r="G45" s="1270"/>
      <c r="H45" s="1219"/>
      <c r="I45" s="1217"/>
      <c r="J45" s="1278"/>
      <c r="K45" s="1219"/>
      <c r="L45" s="1228" t="s">
        <v>1007</v>
      </c>
      <c r="M45" s="1221">
        <f t="shared" si="2"/>
        <v>0</v>
      </c>
      <c r="N45" s="722"/>
    </row>
    <row r="46" spans="1:14">
      <c r="A46" s="1222"/>
      <c r="B46" s="1226"/>
      <c r="C46" s="1223"/>
      <c r="D46" s="1223"/>
      <c r="E46" s="1225"/>
      <c r="F46" s="1218"/>
      <c r="G46" s="1270"/>
      <c r="H46" s="1219"/>
      <c r="I46" s="1217"/>
      <c r="J46" s="1278"/>
      <c r="K46" s="1219"/>
      <c r="L46" s="1228" t="s">
        <v>1024</v>
      </c>
      <c r="M46" s="1221"/>
      <c r="N46" s="722"/>
    </row>
    <row r="47" spans="1:14">
      <c r="A47" s="1222"/>
      <c r="B47" s="1226"/>
      <c r="C47" s="1223"/>
      <c r="D47" s="1223"/>
      <c r="E47" s="1225"/>
      <c r="F47" s="1218"/>
      <c r="G47" s="1270"/>
      <c r="H47" s="1219"/>
      <c r="I47" s="1217"/>
      <c r="J47" s="1278"/>
      <c r="K47" s="1219"/>
      <c r="L47" s="1228" t="s">
        <v>1025</v>
      </c>
      <c r="M47" s="1221"/>
      <c r="N47" s="722"/>
    </row>
    <row r="48" spans="1:14">
      <c r="A48" s="1222"/>
      <c r="B48" s="1226"/>
      <c r="C48" s="1223"/>
      <c r="D48" s="1223"/>
      <c r="E48" s="1225"/>
      <c r="F48" s="1218"/>
      <c r="G48" s="1270"/>
      <c r="H48" s="1219"/>
      <c r="I48" s="1217"/>
      <c r="J48" s="1278"/>
      <c r="K48" s="1219"/>
      <c r="L48" s="1228" t="s">
        <v>1008</v>
      </c>
      <c r="M48" s="1221"/>
      <c r="N48" s="722"/>
    </row>
    <row r="49" spans="1:14">
      <c r="A49" s="1222"/>
      <c r="B49" s="1226"/>
      <c r="C49" s="1223"/>
      <c r="D49" s="1223"/>
      <c r="E49" s="1225"/>
      <c r="F49" s="1218"/>
      <c r="G49" s="1270"/>
      <c r="H49" s="1219"/>
      <c r="I49" s="1217"/>
      <c r="J49" s="1278"/>
      <c r="K49" s="1219"/>
      <c r="L49" s="1228" t="s">
        <v>1026</v>
      </c>
      <c r="M49" s="1221"/>
      <c r="N49" s="722"/>
    </row>
    <row r="50" spans="1:14">
      <c r="A50" s="1222"/>
      <c r="B50" s="1226"/>
      <c r="C50" s="1223"/>
      <c r="D50" s="1223"/>
      <c r="E50" s="1225"/>
      <c r="F50" s="1218"/>
      <c r="G50" s="1270"/>
      <c r="H50" s="1219"/>
      <c r="I50" s="1217"/>
      <c r="J50" s="1278"/>
      <c r="K50" s="1219"/>
      <c r="L50" s="1228" t="s">
        <v>1027</v>
      </c>
      <c r="M50" s="1221"/>
      <c r="N50" s="722"/>
    </row>
    <row r="51" spans="1:14">
      <c r="A51" s="1222"/>
      <c r="B51" s="1226"/>
      <c r="C51" s="1223"/>
      <c r="D51" s="1223"/>
      <c r="E51" s="1225"/>
      <c r="F51" s="1218"/>
      <c r="G51" s="1270"/>
      <c r="H51" s="1219"/>
      <c r="I51" s="1217"/>
      <c r="J51" s="1278"/>
      <c r="K51" s="1219"/>
      <c r="L51" s="1228" t="s">
        <v>1028</v>
      </c>
      <c r="M51" s="1221"/>
      <c r="N51" s="722"/>
    </row>
    <row r="52" spans="1:14">
      <c r="A52" s="1222"/>
      <c r="B52" s="1226"/>
      <c r="C52" s="1223"/>
      <c r="D52" s="1223"/>
      <c r="E52" s="1225"/>
      <c r="F52" s="1218"/>
      <c r="G52" s="1270"/>
      <c r="H52" s="1219"/>
      <c r="I52" s="1217"/>
      <c r="J52" s="1278"/>
      <c r="K52" s="1219"/>
      <c r="L52" s="1228" t="s">
        <v>1029</v>
      </c>
      <c r="M52" s="1221"/>
      <c r="N52" s="722"/>
    </row>
    <row r="53" spans="1:14">
      <c r="A53" s="1222"/>
      <c r="B53" s="1226"/>
      <c r="C53" s="1223"/>
      <c r="D53" s="1223"/>
      <c r="E53" s="1225"/>
      <c r="F53" s="1218"/>
      <c r="G53" s="1270"/>
      <c r="H53" s="1219"/>
      <c r="I53" s="1217"/>
      <c r="J53" s="1278"/>
      <c r="K53" s="1219"/>
      <c r="L53" s="1228" t="s">
        <v>1030</v>
      </c>
      <c r="M53" s="1221"/>
      <c r="N53" s="722"/>
    </row>
    <row r="54" spans="1:14">
      <c r="A54" s="1222"/>
      <c r="B54" s="1226"/>
      <c r="C54" s="1223"/>
      <c r="D54" s="1223"/>
      <c r="E54" s="1225"/>
      <c r="F54" s="1218" t="s">
        <v>349</v>
      </c>
      <c r="G54" s="1269">
        <v>160</v>
      </c>
      <c r="H54" s="1219" t="s">
        <v>350</v>
      </c>
      <c r="I54" s="1217" t="s">
        <v>351</v>
      </c>
      <c r="J54" s="1277">
        <v>9</v>
      </c>
      <c r="K54" s="1219" t="s">
        <v>352</v>
      </c>
      <c r="L54" s="1228" t="s">
        <v>1031</v>
      </c>
      <c r="M54" s="1221">
        <f t="shared" ref="M54:M63" si="3">G54*J54</f>
        <v>1440</v>
      </c>
      <c r="N54" s="722"/>
    </row>
    <row r="55" spans="1:14">
      <c r="A55" s="1222"/>
      <c r="B55" s="1226"/>
      <c r="C55" s="1223"/>
      <c r="D55" s="1223"/>
      <c r="E55" s="1225"/>
      <c r="F55" s="1218"/>
      <c r="G55" s="1270"/>
      <c r="H55" s="1219"/>
      <c r="I55" s="1217"/>
      <c r="J55" s="1278"/>
      <c r="K55" s="1219"/>
      <c r="L55" s="1228" t="s">
        <v>1032</v>
      </c>
      <c r="M55" s="1221"/>
      <c r="N55" s="722"/>
    </row>
    <row r="56" spans="1:14">
      <c r="A56" s="1222"/>
      <c r="B56" s="1226"/>
      <c r="C56" s="1223"/>
      <c r="D56" s="1223"/>
      <c r="E56" s="1225"/>
      <c r="F56" s="1218"/>
      <c r="G56" s="1270"/>
      <c r="H56" s="1219"/>
      <c r="I56" s="1217"/>
      <c r="J56" s="1278"/>
      <c r="K56" s="1219"/>
      <c r="L56" s="1228" t="s">
        <v>1033</v>
      </c>
      <c r="M56" s="1221">
        <f t="shared" si="3"/>
        <v>0</v>
      </c>
      <c r="N56" s="722"/>
    </row>
    <row r="57" spans="1:14">
      <c r="A57" s="1222"/>
      <c r="B57" s="1226"/>
      <c r="C57" s="1223"/>
      <c r="D57" s="1223"/>
      <c r="E57" s="1225"/>
      <c r="F57" s="1218"/>
      <c r="G57" s="1270"/>
      <c r="H57" s="1219"/>
      <c r="I57" s="1217"/>
      <c r="J57" s="1278"/>
      <c r="K57" s="1219"/>
      <c r="L57" s="1228" t="s">
        <v>1034</v>
      </c>
      <c r="M57" s="1221">
        <f t="shared" si="3"/>
        <v>0</v>
      </c>
      <c r="N57" s="722"/>
    </row>
    <row r="58" spans="1:14">
      <c r="A58" s="1222"/>
      <c r="B58" s="1226"/>
      <c r="C58" s="1223"/>
      <c r="D58" s="1223"/>
      <c r="E58" s="1225"/>
      <c r="F58" s="1218"/>
      <c r="G58" s="1270"/>
      <c r="H58" s="1219"/>
      <c r="I58" s="1217"/>
      <c r="J58" s="1278"/>
      <c r="K58" s="1219"/>
      <c r="L58" s="1228" t="s">
        <v>1035</v>
      </c>
      <c r="M58" s="1221">
        <f t="shared" si="3"/>
        <v>0</v>
      </c>
      <c r="N58" s="722"/>
    </row>
    <row r="59" spans="1:14">
      <c r="A59" s="1222"/>
      <c r="B59" s="1226"/>
      <c r="C59" s="1223"/>
      <c r="D59" s="1223"/>
      <c r="E59" s="1225"/>
      <c r="F59" s="1218"/>
      <c r="G59" s="1270"/>
      <c r="H59" s="1219"/>
      <c r="I59" s="1217"/>
      <c r="J59" s="1278"/>
      <c r="K59" s="1219"/>
      <c r="L59" s="1228" t="s">
        <v>1036</v>
      </c>
      <c r="M59" s="1221">
        <f t="shared" si="3"/>
        <v>0</v>
      </c>
      <c r="N59" s="722"/>
    </row>
    <row r="60" spans="1:14">
      <c r="A60" s="1222"/>
      <c r="B60" s="1226"/>
      <c r="C60" s="1223"/>
      <c r="D60" s="1223"/>
      <c r="E60" s="1225"/>
      <c r="F60" s="1218"/>
      <c r="G60" s="1270"/>
      <c r="H60" s="1219"/>
      <c r="I60" s="1217"/>
      <c r="J60" s="1278"/>
      <c r="K60" s="1219"/>
      <c r="L60" s="1228" t="s">
        <v>1037</v>
      </c>
      <c r="M60" s="1221">
        <f t="shared" si="3"/>
        <v>0</v>
      </c>
      <c r="N60" s="722"/>
    </row>
    <row r="61" spans="1:14">
      <c r="A61" s="1222"/>
      <c r="B61" s="1226"/>
      <c r="C61" s="1223"/>
      <c r="D61" s="1223"/>
      <c r="E61" s="1225"/>
      <c r="F61" s="1218"/>
      <c r="G61" s="1270"/>
      <c r="H61" s="1219"/>
      <c r="I61" s="1217"/>
      <c r="J61" s="1278"/>
      <c r="K61" s="1219"/>
      <c r="L61" s="1228" t="s">
        <v>1038</v>
      </c>
      <c r="M61" s="1221">
        <f t="shared" si="3"/>
        <v>0</v>
      </c>
      <c r="N61" s="722"/>
    </row>
    <row r="62" spans="1:14">
      <c r="A62" s="1222"/>
      <c r="B62" s="1226"/>
      <c r="C62" s="1223"/>
      <c r="D62" s="1223"/>
      <c r="E62" s="1225"/>
      <c r="F62" s="1218"/>
      <c r="G62" s="1270"/>
      <c r="H62" s="1219"/>
      <c r="I62" s="1217"/>
      <c r="J62" s="1278"/>
      <c r="K62" s="1219"/>
      <c r="L62" s="1237" t="s">
        <v>1039</v>
      </c>
      <c r="M62" s="1221">
        <f t="shared" si="3"/>
        <v>0</v>
      </c>
      <c r="N62" s="722"/>
    </row>
    <row r="63" spans="1:14">
      <c r="A63" s="1222"/>
      <c r="B63" s="1226"/>
      <c r="C63" s="1223"/>
      <c r="D63" s="1223"/>
      <c r="E63" s="1225"/>
      <c r="F63" s="1218" t="s">
        <v>349</v>
      </c>
      <c r="G63" s="1269">
        <v>100</v>
      </c>
      <c r="H63" s="1219" t="s">
        <v>350</v>
      </c>
      <c r="I63" s="1217" t="s">
        <v>351</v>
      </c>
      <c r="J63" s="1277">
        <v>1</v>
      </c>
      <c r="K63" s="1219" t="s">
        <v>352</v>
      </c>
      <c r="L63" s="1230" t="s">
        <v>588</v>
      </c>
      <c r="M63" s="1221">
        <f t="shared" si="3"/>
        <v>100</v>
      </c>
      <c r="N63" s="722"/>
    </row>
    <row r="64" spans="1:14" ht="22.2" hidden="1" customHeight="1">
      <c r="A64" s="1245"/>
      <c r="B64" s="1246"/>
      <c r="C64" s="1247"/>
      <c r="D64" s="1247"/>
      <c r="E64" s="1248"/>
      <c r="F64" s="1249"/>
      <c r="G64" s="1273"/>
      <c r="H64" s="1250"/>
      <c r="I64" s="1251"/>
      <c r="J64" s="1281"/>
      <c r="K64" s="1250"/>
      <c r="L64" s="1252"/>
      <c r="M64" s="1253"/>
    </row>
    <row r="65" spans="1:13">
      <c r="A65" s="1658" t="s">
        <v>356</v>
      </c>
      <c r="B65" s="1659"/>
      <c r="C65" s="1659"/>
      <c r="D65" s="1659"/>
      <c r="E65" s="1659"/>
      <c r="F65" s="1254"/>
      <c r="G65" s="1662">
        <f>M65</f>
        <v>33335</v>
      </c>
      <c r="H65" s="1662"/>
      <c r="I65" s="1662"/>
      <c r="J65" s="1663" t="s">
        <v>350</v>
      </c>
      <c r="K65" s="1663"/>
      <c r="L65" s="1664"/>
      <c r="M65" s="1255">
        <f>SUM(M5:M64)</f>
        <v>33335</v>
      </c>
    </row>
    <row r="66" spans="1:13" ht="7.5" customHeight="1" thickBot="1">
      <c r="A66" s="1660"/>
      <c r="B66" s="1661"/>
      <c r="C66" s="1661"/>
      <c r="D66" s="1661"/>
      <c r="E66" s="1661"/>
      <c r="F66" s="1242"/>
      <c r="G66" s="1274"/>
      <c r="H66" s="1256"/>
      <c r="I66" s="1256"/>
      <c r="J66" s="1282"/>
      <c r="K66" s="1256"/>
      <c r="L66" s="1257"/>
    </row>
    <row r="67" spans="1:13">
      <c r="G67" s="1275"/>
      <c r="L67" s="1258"/>
    </row>
  </sheetData>
  <mergeCells count="5">
    <mergeCell ref="A3:A4"/>
    <mergeCell ref="L3:L4"/>
    <mergeCell ref="A65:E66"/>
    <mergeCell ref="G65:I65"/>
    <mergeCell ref="J65:L65"/>
  </mergeCells>
  <pageMargins left="0.59055118110236227" right="0.39370078740157483" top="0.78740157480314965" bottom="0.39370078740157483" header="0.31496062992125984" footer="0.31496062992125984"/>
  <pageSetup paperSize="9" scale="90" firstPageNumber="30" orientation="portrait" useFirstPageNumber="1" r:id="rId1"/>
  <headerFooter>
    <oddFooter xml:space="preserve">&amp;C
31
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400001" r:id="rId4" name="Check Box 1">
              <controlPr defaultSize="0" autoFill="0" autoLine="0" autoPict="0">
                <anchor moveWithCells="1">
                  <from>
                    <xdr:col>4</xdr:col>
                    <xdr:colOff>121920</xdr:colOff>
                    <xdr:row>18</xdr:row>
                    <xdr:rowOff>7620</xdr:rowOff>
                  </from>
                  <to>
                    <xdr:col>4</xdr:col>
                    <xdr:colOff>426720</xdr:colOff>
                    <xdr:row>19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0002" r:id="rId5" name="Check Box 2">
              <controlPr defaultSize="0" autoFill="0" autoLine="0" autoPict="0">
                <anchor moveWithCells="1">
                  <from>
                    <xdr:col>4</xdr:col>
                    <xdr:colOff>121920</xdr:colOff>
                    <xdr:row>19</xdr:row>
                    <xdr:rowOff>7620</xdr:rowOff>
                  </from>
                  <to>
                    <xdr:col>4</xdr:col>
                    <xdr:colOff>426720</xdr:colOff>
                    <xdr:row>20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0003" r:id="rId6" name="Check Box 3">
              <controlPr defaultSize="0" autoFill="0" autoLine="0" autoPict="0">
                <anchor moveWithCells="1">
                  <from>
                    <xdr:col>4</xdr:col>
                    <xdr:colOff>121920</xdr:colOff>
                    <xdr:row>20</xdr:row>
                    <xdr:rowOff>7620</xdr:rowOff>
                  </from>
                  <to>
                    <xdr:col>4</xdr:col>
                    <xdr:colOff>426720</xdr:colOff>
                    <xdr:row>21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0004" r:id="rId7" name="Check Box 4">
              <controlPr defaultSize="0" autoFill="0" autoLine="0" autoPict="0">
                <anchor moveWithCells="1">
                  <from>
                    <xdr:col>4</xdr:col>
                    <xdr:colOff>114300</xdr:colOff>
                    <xdr:row>18</xdr:row>
                    <xdr:rowOff>7620</xdr:rowOff>
                  </from>
                  <to>
                    <xdr:col>4</xdr:col>
                    <xdr:colOff>419100</xdr:colOff>
                    <xdr:row>19</xdr:row>
                    <xdr:rowOff>83820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0005" r:id="rId8" name="Check Box 5">
              <controlPr defaultSize="0" autoFill="0" autoLine="0" autoPict="0">
                <anchor moveWithCells="1">
                  <from>
                    <xdr:col>4</xdr:col>
                    <xdr:colOff>114300</xdr:colOff>
                    <xdr:row>19</xdr:row>
                    <xdr:rowOff>7620</xdr:rowOff>
                  </from>
                  <to>
                    <xdr:col>4</xdr:col>
                    <xdr:colOff>419100</xdr:colOff>
                    <xdr:row>20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0006" r:id="rId9" name="Check Box 6">
              <controlPr defaultSize="0" autoFill="0" autoLine="0" autoPict="0">
                <anchor moveWithCells="1">
                  <from>
                    <xdr:col>4</xdr:col>
                    <xdr:colOff>114300</xdr:colOff>
                    <xdr:row>20</xdr:row>
                    <xdr:rowOff>7620</xdr:rowOff>
                  </from>
                  <to>
                    <xdr:col>4</xdr:col>
                    <xdr:colOff>419100</xdr:colOff>
                    <xdr:row>21</xdr:row>
                    <xdr:rowOff>68580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Q39"/>
  <sheetViews>
    <sheetView showGridLines="0" view="pageBreakPreview" zoomScaleNormal="98" zoomScaleSheetLayoutView="100" workbookViewId="0">
      <selection activeCell="P12" sqref="P12"/>
    </sheetView>
  </sheetViews>
  <sheetFormatPr defaultColWidth="9" defaultRowHeight="21"/>
  <cols>
    <col min="1" max="1" width="6.19921875" style="87" customWidth="1"/>
    <col min="2" max="4" width="9.59765625" style="87" customWidth="1"/>
    <col min="5" max="5" width="9.69921875" style="87" customWidth="1"/>
    <col min="6" max="6" width="12.69921875" style="87" customWidth="1"/>
    <col min="7" max="7" width="11.3984375" style="87" customWidth="1"/>
    <col min="8" max="8" width="9.59765625" style="87" customWidth="1"/>
    <col min="9" max="9" width="11.19921875" style="87" customWidth="1"/>
    <col min="10" max="10" width="12.8984375" style="87" customWidth="1"/>
    <col min="11" max="11" width="11.59765625" style="87" customWidth="1"/>
    <col min="12" max="12" width="14.59765625" style="87" customWidth="1"/>
    <col min="13" max="14" width="9" style="87"/>
    <col min="15" max="15" width="6.19921875" style="87" customWidth="1"/>
    <col min="16" max="17" width="13.3984375" style="87" customWidth="1"/>
    <col min="18" max="16384" width="9" style="87"/>
  </cols>
  <sheetData>
    <row r="1" spans="1:17" ht="24.6">
      <c r="B1" s="777" t="s">
        <v>1371</v>
      </c>
      <c r="C1" s="777"/>
    </row>
    <row r="2" spans="1:17" ht="24.6">
      <c r="A2" s="975" t="s">
        <v>1372</v>
      </c>
      <c r="B2" s="398"/>
      <c r="C2" s="398"/>
      <c r="D2" s="398"/>
      <c r="E2" s="398"/>
      <c r="F2" s="398"/>
      <c r="G2" s="398"/>
      <c r="H2" s="398"/>
      <c r="I2" s="398"/>
      <c r="J2" s="398"/>
      <c r="K2" s="398"/>
      <c r="L2" s="398"/>
    </row>
    <row r="3" spans="1:17" s="288" customFormat="1" ht="21.6" customHeight="1">
      <c r="B3" s="289" t="s">
        <v>715</v>
      </c>
      <c r="C3" s="985" t="s">
        <v>956</v>
      </c>
      <c r="E3" s="289" t="s">
        <v>713</v>
      </c>
      <c r="F3" s="983" t="str">
        <f>'4.1.2ข้อมูลหม้อแปลง'!B19</f>
        <v>9806 - 020017405371</v>
      </c>
      <c r="G3" s="976"/>
      <c r="H3" s="980"/>
      <c r="I3" s="289" t="s">
        <v>714</v>
      </c>
      <c r="J3" s="985">
        <f>'4.1.2ข้อมูลหม้อแปลง'!C19</f>
        <v>27669524</v>
      </c>
      <c r="K3" s="398"/>
      <c r="L3" s="410"/>
      <c r="O3" s="982"/>
      <c r="P3" s="411"/>
      <c r="Q3" s="411"/>
    </row>
    <row r="4" spans="1:17" ht="10.5" customHeight="1">
      <c r="O4" s="982"/>
      <c r="P4" s="411"/>
      <c r="Q4" s="411"/>
    </row>
    <row r="5" spans="1:17" ht="19.5" customHeight="1">
      <c r="A5" s="293"/>
      <c r="B5" s="386" t="s">
        <v>357</v>
      </c>
      <c r="C5" s="386"/>
      <c r="D5" s="386"/>
      <c r="E5" s="386"/>
      <c r="F5" s="386" t="s">
        <v>364</v>
      </c>
      <c r="G5" s="977"/>
      <c r="H5" s="1666" t="s">
        <v>1112</v>
      </c>
      <c r="I5" s="1665" t="s">
        <v>1113</v>
      </c>
      <c r="J5" s="406"/>
      <c r="K5" s="1669" t="s">
        <v>1114</v>
      </c>
      <c r="L5" s="406"/>
      <c r="O5" s="982"/>
      <c r="P5" s="411"/>
      <c r="Q5" s="411"/>
    </row>
    <row r="6" spans="1:17" ht="19.5" customHeight="1">
      <c r="A6" s="920" t="s">
        <v>310</v>
      </c>
      <c r="B6" s="148" t="s">
        <v>358</v>
      </c>
      <c r="C6" s="148" t="s">
        <v>360</v>
      </c>
      <c r="D6" s="148" t="s">
        <v>361</v>
      </c>
      <c r="E6" s="148" t="s">
        <v>362</v>
      </c>
      <c r="F6" s="148" t="s">
        <v>365</v>
      </c>
      <c r="G6" s="581" t="s">
        <v>362</v>
      </c>
      <c r="H6" s="1667"/>
      <c r="I6" s="1665"/>
      <c r="J6" s="407" t="s">
        <v>185</v>
      </c>
      <c r="K6" s="1670"/>
      <c r="L6" s="407" t="s">
        <v>187</v>
      </c>
      <c r="O6" s="410"/>
      <c r="P6" s="411"/>
      <c r="Q6" s="411"/>
    </row>
    <row r="7" spans="1:17" ht="19.5" customHeight="1">
      <c r="A7" s="404"/>
      <c r="B7" s="149" t="s">
        <v>359</v>
      </c>
      <c r="C7" s="149" t="s">
        <v>359</v>
      </c>
      <c r="D7" s="149" t="s">
        <v>359</v>
      </c>
      <c r="E7" s="149" t="s">
        <v>363</v>
      </c>
      <c r="F7" s="149" t="s">
        <v>366</v>
      </c>
      <c r="G7" s="978" t="s">
        <v>363</v>
      </c>
      <c r="H7" s="1668"/>
      <c r="I7" s="1665"/>
      <c r="J7" s="408" t="s">
        <v>186</v>
      </c>
      <c r="K7" s="1671"/>
      <c r="L7" s="408" t="s">
        <v>188</v>
      </c>
      <c r="M7" s="415" t="s">
        <v>712</v>
      </c>
      <c r="O7" s="410"/>
      <c r="P7" s="411"/>
      <c r="Q7" s="411"/>
    </row>
    <row r="8" spans="1:17" ht="21.75" customHeight="1">
      <c r="A8" s="403" t="s">
        <v>317</v>
      </c>
      <c r="B8" s="979">
        <f>' ข้อมูลการใช้ไฟฟ้า '!B8</f>
        <v>2152.0300000000002</v>
      </c>
      <c r="C8" s="979">
        <f>' ข้อมูลการใช้ไฟฟ้า '!C8</f>
        <v>1434.68</v>
      </c>
      <c r="D8" s="979">
        <f>' ข้อมูลการใช้ไฟฟ้า '!D8</f>
        <v>1155.72</v>
      </c>
      <c r="E8" s="979">
        <f>' ข้อมูลการใช้ไฟฟ้า '!E8</f>
        <v>159551.5</v>
      </c>
      <c r="F8" s="979">
        <f>' ข้อมูลการใช้ไฟฟ้า '!F8</f>
        <v>761180</v>
      </c>
      <c r="G8" s="1351">
        <f>I8-E8</f>
        <v>2651344.9300000002</v>
      </c>
      <c r="H8" s="1487">
        <v>717.34</v>
      </c>
      <c r="I8" s="979">
        <f>' ข้อมูลการใช้ไฟฟ้า '!G8</f>
        <v>2810896.43</v>
      </c>
      <c r="J8" s="981">
        <f>+F8*100/(MAX(B8:D8)*24*M8)</f>
        <v>47.540759090229336</v>
      </c>
      <c r="K8" s="981">
        <f>MAX(B8:D8)/(SQRT((MAX(B8:D8)^2+(H8)^2)))</f>
        <v>0.94868373888161528</v>
      </c>
      <c r="L8" s="981">
        <f>+I8/F8</f>
        <v>3.6928143540292706</v>
      </c>
      <c r="M8" s="415">
        <v>31</v>
      </c>
      <c r="O8" s="410"/>
      <c r="P8" s="411"/>
      <c r="Q8" s="411"/>
    </row>
    <row r="9" spans="1:17" ht="21.75" customHeight="1">
      <c r="A9" s="403" t="s">
        <v>318</v>
      </c>
      <c r="B9" s="979">
        <f>' ข้อมูลการใช้ไฟฟ้า '!B9</f>
        <v>2510.7600000000002</v>
      </c>
      <c r="C9" s="979">
        <f>' ข้อมูลการใช้ไฟฟ้า '!C9</f>
        <v>1394.86</v>
      </c>
      <c r="D9" s="979">
        <f>' ข้อมูลการใช้ไฟฟ้า '!D9</f>
        <v>1514.42</v>
      </c>
      <c r="E9" s="979">
        <f>' ข้อมูลการใช้ไฟฟ้า '!E9</f>
        <v>186147.75</v>
      </c>
      <c r="F9" s="979">
        <f>' ข้อมูลการใช้ไฟฟ้า '!F9</f>
        <v>752030.99</v>
      </c>
      <c r="G9" s="1351">
        <f t="shared" ref="G9:G19" si="0">I9-E9</f>
        <v>2634876.16</v>
      </c>
      <c r="H9" s="1487">
        <v>956.48</v>
      </c>
      <c r="I9" s="979">
        <f>' ข้อมูลการใช้ไฟฟ้า '!G9</f>
        <v>2821023.91</v>
      </c>
      <c r="J9" s="981">
        <f t="shared" ref="J9:J19" si="1">+F9*100/(MAX(B9:D9)*24*M9)</f>
        <v>44.571911895961684</v>
      </c>
      <c r="K9" s="981">
        <f t="shared" ref="K9:K19" si="2">MAX(B9:D9)/(SQRT((MAX(B9:D9)^2+(H9)^2)))</f>
        <v>0.93448773492896808</v>
      </c>
      <c r="L9" s="981">
        <f t="shared" ref="L9:L19" si="3">+I9/F9</f>
        <v>3.7512069948074882</v>
      </c>
      <c r="M9" s="415">
        <v>28</v>
      </c>
      <c r="O9" s="410"/>
      <c r="P9" s="411"/>
      <c r="Q9" s="411"/>
    </row>
    <row r="10" spans="1:17" ht="21.75" customHeight="1">
      <c r="A10" s="403" t="s">
        <v>319</v>
      </c>
      <c r="B10" s="979">
        <f>' ข้อมูลการใช้ไฟฟ้า '!B10</f>
        <v>2785.45</v>
      </c>
      <c r="C10" s="979">
        <f>' ข้อมูลการใช้ไฟฟ้า '!C10</f>
        <v>1551.89</v>
      </c>
      <c r="D10" s="979">
        <f>' ข้อมูลการใช้ไฟฟ้า '!D10</f>
        <v>1273.3499999999999</v>
      </c>
      <c r="E10" s="979">
        <f>' ข้อมูลการใช้ไฟฟ้า '!E10</f>
        <v>206513.26</v>
      </c>
      <c r="F10" s="979">
        <f>' ข้อมูลการใช้ไฟฟ้า '!F10</f>
        <v>871049.99</v>
      </c>
      <c r="G10" s="1351">
        <f t="shared" si="0"/>
        <v>3088021.1100000003</v>
      </c>
      <c r="H10" s="1487">
        <v>994.8</v>
      </c>
      <c r="I10" s="979">
        <f>' ข้อมูลการใช้ไฟฟ้า '!G10</f>
        <v>3294534.37</v>
      </c>
      <c r="J10" s="981">
        <f t="shared" si="1"/>
        <v>42.031489188152655</v>
      </c>
      <c r="K10" s="981">
        <f t="shared" si="2"/>
        <v>0.94174229405283938</v>
      </c>
      <c r="L10" s="981">
        <f t="shared" si="3"/>
        <v>3.7822563662505755</v>
      </c>
      <c r="M10" s="415">
        <v>31</v>
      </c>
      <c r="O10" s="410"/>
      <c r="P10" s="411"/>
      <c r="Q10" s="411"/>
    </row>
    <row r="11" spans="1:17" ht="21.75" customHeight="1">
      <c r="A11" s="403" t="s">
        <v>320</v>
      </c>
      <c r="B11" s="979">
        <f>' ข้อมูลการใช้ไฟฟ้า '!B11</f>
        <v>2902.94</v>
      </c>
      <c r="C11" s="979">
        <f>' ข้อมูลการใช้ไฟฟ้า '!C11</f>
        <v>1749.72</v>
      </c>
      <c r="D11" s="979">
        <f>' ข้อมูลการใช้ไฟฟ้า '!D11</f>
        <v>1192.99</v>
      </c>
      <c r="E11" s="979">
        <f>' ข้อมูลการใช้ไฟฟ้า '!E11</f>
        <v>215223.97</v>
      </c>
      <c r="F11" s="979">
        <f>' ข้อมูลการใช้ไฟฟ้า '!F11</f>
        <v>727722.99</v>
      </c>
      <c r="G11" s="1351">
        <f t="shared" si="0"/>
        <v>2593266.0599999996</v>
      </c>
      <c r="H11" s="1487">
        <v>1033.92</v>
      </c>
      <c r="I11" s="979">
        <f>' ข้อมูลการใช้ไฟฟ้า '!G11</f>
        <v>2808490.03</v>
      </c>
      <c r="J11" s="981">
        <f t="shared" si="1"/>
        <v>34.817336045526261</v>
      </c>
      <c r="K11" s="981">
        <f t="shared" si="2"/>
        <v>0.94203390876276061</v>
      </c>
      <c r="L11" s="981">
        <f t="shared" si="3"/>
        <v>3.8592844648208788</v>
      </c>
      <c r="M11" s="415">
        <v>30</v>
      </c>
      <c r="O11" s="410"/>
      <c r="P11" s="411"/>
      <c r="Q11" s="411"/>
    </row>
    <row r="12" spans="1:17" ht="21.75" customHeight="1">
      <c r="A12" s="403" t="s">
        <v>321</v>
      </c>
      <c r="B12" s="979">
        <f>' ข้อมูลการใช้ไฟฟ้า '!B12</f>
        <v>3345</v>
      </c>
      <c r="C12" s="979">
        <f>' ข้อมูลการใช้ไฟฟ้า '!C12</f>
        <v>2110.5300000000002</v>
      </c>
      <c r="D12" s="979">
        <f>' ข้อมูลการใช้ไฟฟ้า '!D12</f>
        <v>2986.6</v>
      </c>
      <c r="E12" s="979">
        <f>' ข้อมูลการใช้ไฟฟ้า '!E12</f>
        <v>247998.3</v>
      </c>
      <c r="F12" s="979">
        <f>' ข้อมูลการใช้ไฟฟ้า '!F12</f>
        <v>929033</v>
      </c>
      <c r="G12" s="1351">
        <f t="shared" si="0"/>
        <v>3326789.9200000004</v>
      </c>
      <c r="H12" s="1487">
        <v>1393.75</v>
      </c>
      <c r="I12" s="979">
        <f>' ข้อมูลการใช้ไฟฟ้า '!G12</f>
        <v>3574788.22</v>
      </c>
      <c r="J12" s="981">
        <f t="shared" si="1"/>
        <v>37.330351833100281</v>
      </c>
      <c r="K12" s="981">
        <f t="shared" si="2"/>
        <v>0.92307692307692313</v>
      </c>
      <c r="L12" s="981">
        <f t="shared" si="3"/>
        <v>3.8478592471957405</v>
      </c>
      <c r="M12" s="415">
        <v>31</v>
      </c>
      <c r="O12" s="410"/>
      <c r="P12" s="411"/>
      <c r="Q12" s="411"/>
    </row>
    <row r="13" spans="1:17" ht="21.75" customHeight="1">
      <c r="A13" s="403" t="s">
        <v>322</v>
      </c>
      <c r="B13" s="979">
        <f>' ข้อมูลการใช้ไฟฟ้า '!B13</f>
        <v>3624.36</v>
      </c>
      <c r="C13" s="979">
        <f>' ข้อมูลการใช้ไฟฟ้า '!C13</f>
        <v>2668.48</v>
      </c>
      <c r="D13" s="979">
        <f>' ข้อมูลการใช้ไฟฟ้า '!D13</f>
        <v>1792.26</v>
      </c>
      <c r="E13" s="979">
        <f>' ข้อมูลการใช้ไฟฟ้า '!E13</f>
        <v>268710.05</v>
      </c>
      <c r="F13" s="979">
        <f>' ข้อมูลการใช้ไฟฟ้า '!F13</f>
        <v>1026370</v>
      </c>
      <c r="G13" s="1351">
        <f t="shared" si="0"/>
        <v>3610744.0100000002</v>
      </c>
      <c r="H13" s="1487">
        <v>1473.64</v>
      </c>
      <c r="I13" s="979">
        <f>' ข้อมูลการใช้ไฟฟ้า '!G13</f>
        <v>3879454.06</v>
      </c>
      <c r="J13" s="981">
        <f t="shared" si="1"/>
        <v>39.331465110775113</v>
      </c>
      <c r="K13" s="981">
        <f t="shared" si="2"/>
        <v>0.92635568777694077</v>
      </c>
      <c r="L13" s="981">
        <f t="shared" si="3"/>
        <v>3.7797812289914945</v>
      </c>
      <c r="M13" s="415">
        <v>30</v>
      </c>
      <c r="O13" s="410"/>
      <c r="P13" s="411"/>
      <c r="Q13" s="411"/>
    </row>
    <row r="14" spans="1:17" ht="21.75" customHeight="1">
      <c r="A14" s="403" t="s">
        <v>323</v>
      </c>
      <c r="B14" s="979">
        <f>' ข้อมูลการใช้ไฟฟ้า '!B14</f>
        <v>4300.82</v>
      </c>
      <c r="C14" s="979">
        <f>' ข้อมูลการใช้ไฟฟ้า '!C14</f>
        <v>2747.75</v>
      </c>
      <c r="D14" s="979">
        <f>' ข้อมูลการใช้ไฟฟ้า '!D14</f>
        <v>1951.3</v>
      </c>
      <c r="E14" s="979">
        <f>' ข้อมูลการใช้ไฟฟ้า '!E14</f>
        <v>312434.12</v>
      </c>
      <c r="F14" s="979">
        <f>' ข้อมูลการใช้ไฟฟ้า '!F14</f>
        <v>1401619</v>
      </c>
      <c r="G14" s="1351">
        <f t="shared" si="0"/>
        <v>4938388.5599999996</v>
      </c>
      <c r="H14" s="1487">
        <v>1672.54</v>
      </c>
      <c r="I14" s="979">
        <f>' ข้อมูลการใช้ไฟฟ้า '!G14</f>
        <v>5250822.68</v>
      </c>
      <c r="J14" s="981">
        <f t="shared" si="1"/>
        <v>43.803193469532424</v>
      </c>
      <c r="K14" s="981">
        <f t="shared" si="2"/>
        <v>0.93200475287788176</v>
      </c>
      <c r="L14" s="981">
        <f t="shared" si="3"/>
        <v>3.7462553518466857</v>
      </c>
      <c r="M14" s="415">
        <v>31</v>
      </c>
      <c r="O14" s="410"/>
      <c r="P14" s="411"/>
      <c r="Q14" s="411"/>
    </row>
    <row r="15" spans="1:17" ht="21.75" customHeight="1">
      <c r="A15" s="403" t="s">
        <v>324</v>
      </c>
      <c r="B15" s="979">
        <f>' ข้อมูลการใช้ไฟฟ้า '!B15</f>
        <v>3663.69</v>
      </c>
      <c r="C15" s="979">
        <f>' ข้อมูลการใช้ไฟฟ้า '!C15</f>
        <v>2309.7199999999998</v>
      </c>
      <c r="D15" s="979">
        <f>' ข้อมูลการใช้ไฟฟ้า '!D15</f>
        <v>1752.2</v>
      </c>
      <c r="E15" s="979">
        <f>' ข้อมูลการใช้ไฟฟ้า '!E15</f>
        <v>271625.98</v>
      </c>
      <c r="F15" s="979">
        <f>' ข้อมูลการใช้ไฟฟ้า '!F15</f>
        <v>1098193</v>
      </c>
      <c r="G15" s="1351">
        <f t="shared" si="0"/>
        <v>3905668.28</v>
      </c>
      <c r="H15" s="1487">
        <v>1353.97</v>
      </c>
      <c r="I15" s="979">
        <f>' ข้อมูลการใช้ไฟฟ้า '!G15</f>
        <v>4177294.26</v>
      </c>
      <c r="J15" s="981">
        <f t="shared" si="1"/>
        <v>40.289049024755201</v>
      </c>
      <c r="K15" s="981">
        <f t="shared" si="2"/>
        <v>0.93799469790004686</v>
      </c>
      <c r="L15" s="981">
        <f t="shared" si="3"/>
        <v>3.8037888240045237</v>
      </c>
      <c r="M15" s="415">
        <v>31</v>
      </c>
      <c r="O15" s="410"/>
      <c r="P15" s="411"/>
      <c r="Q15" s="411"/>
    </row>
    <row r="16" spans="1:17" ht="21.75" customHeight="1">
      <c r="A16" s="403" t="s">
        <v>325</v>
      </c>
      <c r="B16" s="979">
        <f>' ข้อมูลการใช้ไฟฟ้า '!B16</f>
        <v>3584.41</v>
      </c>
      <c r="C16" s="979">
        <f>' ข้อมูลการใช้ไฟฟ้า '!C16</f>
        <v>2230.3000000000002</v>
      </c>
      <c r="D16" s="979">
        <f>' ข้อมูลการใช้ไฟฟ้า '!D16</f>
        <v>1513.42</v>
      </c>
      <c r="E16" s="979">
        <f>' ข้อมูลการใช้ไฟฟ้า '!E16</f>
        <v>265748.15999999997</v>
      </c>
      <c r="F16" s="979">
        <f>' ข้อมูลการใช้ไฟฟ้า '!F16</f>
        <v>1070147</v>
      </c>
      <c r="G16" s="1351">
        <f t="shared" si="0"/>
        <v>3830277.56</v>
      </c>
      <c r="H16" s="1487">
        <v>1473.59</v>
      </c>
      <c r="I16" s="979">
        <f>' ข้อมูลการใช้ไฟฟ้า '!G16</f>
        <v>4096025.72</v>
      </c>
      <c r="J16" s="981">
        <f t="shared" si="1"/>
        <v>41.466106772879719</v>
      </c>
      <c r="K16" s="981">
        <f t="shared" si="2"/>
        <v>0.92489085284880046</v>
      </c>
      <c r="L16" s="981">
        <f t="shared" si="3"/>
        <v>3.8275355815602907</v>
      </c>
      <c r="M16" s="415">
        <v>30</v>
      </c>
      <c r="O16" s="410"/>
      <c r="P16" s="411"/>
      <c r="Q16" s="411"/>
    </row>
    <row r="17" spans="1:17" ht="21.75" customHeight="1">
      <c r="A17" s="403" t="s">
        <v>326</v>
      </c>
      <c r="B17" s="979">
        <f>' ข้อมูลการใช้ไฟฟ้า '!B17</f>
        <v>3424.42</v>
      </c>
      <c r="C17" s="979">
        <f>' ข้อมูลการใช้ไฟฟ้า '!C17</f>
        <v>2070.58</v>
      </c>
      <c r="D17" s="979">
        <f>' ข้อมูลการใช้ไฟฟ้า '!D17</f>
        <v>1393.66</v>
      </c>
      <c r="E17" s="979">
        <f>' ข้อมูลการใช้ไฟฟ้า '!E17</f>
        <v>253886.5</v>
      </c>
      <c r="F17" s="979">
        <f>' ข้อมูลการใช้ไฟฟ้า '!F17</f>
        <v>1012196</v>
      </c>
      <c r="G17" s="1351">
        <f t="shared" si="0"/>
        <v>3654176.15</v>
      </c>
      <c r="H17" s="1487">
        <v>1274.2</v>
      </c>
      <c r="I17" s="979">
        <f>' ข้อมูลการใช้ไฟฟ้า '!G17</f>
        <v>3908062.65</v>
      </c>
      <c r="J17" s="981">
        <f t="shared" si="1"/>
        <v>39.728727627559003</v>
      </c>
      <c r="K17" s="981">
        <f t="shared" si="2"/>
        <v>0.93722210069183276</v>
      </c>
      <c r="L17" s="981">
        <f t="shared" si="3"/>
        <v>3.8609742085524936</v>
      </c>
      <c r="M17" s="415">
        <v>31</v>
      </c>
      <c r="O17" s="410"/>
      <c r="P17" s="411"/>
      <c r="Q17" s="411"/>
    </row>
    <row r="18" spans="1:17" ht="21.75" customHeight="1">
      <c r="A18" s="403" t="s">
        <v>327</v>
      </c>
      <c r="B18" s="979">
        <f>' ข้อมูลการใช้ไฟฟ้า '!B18</f>
        <v>2506.64</v>
      </c>
      <c r="C18" s="979">
        <f>' ข้อมูลการใช้ไฟฟ้า '!C18</f>
        <v>1511.94</v>
      </c>
      <c r="D18" s="979">
        <f>' ข้อมูลการใช้ไฟฟ้า '!D18</f>
        <v>1352.79</v>
      </c>
      <c r="E18" s="979">
        <f>' ข้อมูลการใช้ไฟฟ้า '!E18</f>
        <v>185842.29</v>
      </c>
      <c r="F18" s="979">
        <f>' ข้อมูลการใช้ไฟฟ้า '!F18</f>
        <v>796156.99</v>
      </c>
      <c r="G18" s="1351">
        <f t="shared" si="0"/>
        <v>2803362.51</v>
      </c>
      <c r="H18" s="1487">
        <v>1034.49</v>
      </c>
      <c r="I18" s="979">
        <f>' ข้อมูลการใช้ไฟฟ้า '!G18</f>
        <v>2989204.8</v>
      </c>
      <c r="J18" s="981">
        <f t="shared" si="1"/>
        <v>44.113777695330093</v>
      </c>
      <c r="K18" s="981">
        <f t="shared" si="2"/>
        <v>0.9243734587777076</v>
      </c>
      <c r="L18" s="981">
        <f t="shared" si="3"/>
        <v>3.7545419277170446</v>
      </c>
      <c r="M18" s="415">
        <v>30</v>
      </c>
      <c r="O18" s="410"/>
      <c r="P18" s="411"/>
      <c r="Q18" s="411"/>
    </row>
    <row r="19" spans="1:17" ht="21.75" customHeight="1">
      <c r="A19" s="403" t="s">
        <v>328</v>
      </c>
      <c r="B19" s="979">
        <f>' ข้อมูลการใช้ไฟฟ้า '!B19</f>
        <v>2382.88</v>
      </c>
      <c r="C19" s="979">
        <f>' ข้อมูลการใช้ไฟฟ้า '!C19</f>
        <v>1429.73</v>
      </c>
      <c r="D19" s="979">
        <f>' ข้อมูลการใช้ไฟฟ้า '!D19</f>
        <v>1390.01</v>
      </c>
      <c r="E19" s="979">
        <f>' ข้อมูลการใช้ไฟฟ้า '!E19</f>
        <v>176666.72</v>
      </c>
      <c r="F19" s="979">
        <f>' ข้อมูลการใช้ไฟฟ้า '!F19</f>
        <v>635037</v>
      </c>
      <c r="G19" s="1351">
        <f t="shared" si="0"/>
        <v>2137852.4699999997</v>
      </c>
      <c r="H19" s="1487">
        <v>834.01</v>
      </c>
      <c r="I19" s="979">
        <f>' ข้อมูลการใช้ไฟฟ้า '!G19</f>
        <v>2314519.19</v>
      </c>
      <c r="J19" s="981">
        <f t="shared" si="1"/>
        <v>35.819863142026023</v>
      </c>
      <c r="K19" s="981">
        <f t="shared" si="2"/>
        <v>0.94385810935479009</v>
      </c>
      <c r="L19" s="981">
        <f t="shared" si="3"/>
        <v>3.6446997419048022</v>
      </c>
      <c r="M19" s="415">
        <v>31</v>
      </c>
      <c r="O19" s="410"/>
      <c r="P19" s="411"/>
      <c r="Q19" s="411"/>
    </row>
    <row r="20" spans="1:17" ht="21.75" customHeight="1">
      <c r="A20" s="409" t="s">
        <v>356</v>
      </c>
      <c r="B20" s="409"/>
      <c r="C20" s="409"/>
      <c r="D20" s="409"/>
      <c r="E20" s="1056">
        <f>SUM(E8:E19)</f>
        <v>2750348.6000000006</v>
      </c>
      <c r="F20" s="1056">
        <f>SUM(F8:F19)</f>
        <v>11080735.959999999</v>
      </c>
      <c r="G20" s="1056">
        <f>SUM(G8:G19)</f>
        <v>39174767.719999999</v>
      </c>
      <c r="H20" s="1056">
        <f>SUM(H8:H19)</f>
        <v>14212.730000000001</v>
      </c>
      <c r="I20" s="1056">
        <f>SUM(I8:I19)</f>
        <v>41925116.319999993</v>
      </c>
      <c r="J20" s="984"/>
      <c r="K20" s="984"/>
      <c r="L20" s="984"/>
      <c r="O20" s="410"/>
      <c r="P20" s="411"/>
      <c r="Q20" s="411"/>
    </row>
    <row r="21" spans="1:17" ht="21.75" customHeight="1">
      <c r="A21" s="409" t="s">
        <v>367</v>
      </c>
      <c r="B21" s="409"/>
      <c r="C21" s="409"/>
      <c r="D21" s="409"/>
      <c r="E21" s="1056">
        <f t="shared" ref="E21:L21" si="4">AVERAGE(E8:E19)</f>
        <v>229195.7166666667</v>
      </c>
      <c r="F21" s="1056">
        <f t="shared" si="4"/>
        <v>923394.66333333321</v>
      </c>
      <c r="G21" s="1056">
        <f t="shared" si="4"/>
        <v>3264563.9766666666</v>
      </c>
      <c r="H21" s="1056">
        <f t="shared" si="4"/>
        <v>1184.3941666666667</v>
      </c>
      <c r="I21" s="1056">
        <f t="shared" si="4"/>
        <v>3493759.6933333329</v>
      </c>
      <c r="J21" s="1056">
        <f t="shared" si="4"/>
        <v>40.90366924131898</v>
      </c>
      <c r="K21" s="1056">
        <f t="shared" si="4"/>
        <v>0.93472702166092558</v>
      </c>
      <c r="L21" s="1056">
        <f t="shared" si="4"/>
        <v>3.779249857640107</v>
      </c>
      <c r="O21" s="29"/>
      <c r="P21" s="416"/>
      <c r="Q21" s="416"/>
    </row>
    <row r="22" spans="1:17" s="20" customFormat="1" ht="16.8">
      <c r="A22" s="83" t="s">
        <v>368</v>
      </c>
      <c r="B22" s="83" t="s">
        <v>369</v>
      </c>
      <c r="C22" s="83"/>
      <c r="D22" s="83"/>
      <c r="E22" s="83"/>
      <c r="F22" s="83"/>
      <c r="G22" s="83"/>
      <c r="H22" s="83"/>
      <c r="I22" s="20" t="s">
        <v>967</v>
      </c>
      <c r="J22" s="83"/>
      <c r="K22" s="83"/>
      <c r="L22" s="83"/>
      <c r="O22" s="18"/>
      <c r="P22" s="18"/>
      <c r="Q22" s="18"/>
    </row>
    <row r="23" spans="1:17" s="20" customFormat="1" ht="16.8">
      <c r="A23" s="83"/>
      <c r="B23" s="83" t="s">
        <v>370</v>
      </c>
      <c r="C23" s="83"/>
      <c r="D23" s="83"/>
      <c r="E23" s="83"/>
      <c r="F23" s="83"/>
      <c r="G23" s="83"/>
      <c r="H23" s="83"/>
      <c r="I23" s="83"/>
      <c r="J23" s="83"/>
      <c r="K23" s="83"/>
      <c r="L23" s="83"/>
    </row>
    <row r="24" spans="1:17" s="20" customFormat="1" ht="16.8">
      <c r="A24" s="83"/>
      <c r="B24" s="83" t="s">
        <v>371</v>
      </c>
      <c r="C24" s="83"/>
      <c r="D24" s="83"/>
      <c r="E24" s="83"/>
      <c r="F24" s="83"/>
      <c r="G24" s="83"/>
      <c r="H24" s="83"/>
      <c r="I24" s="83"/>
      <c r="J24" s="83"/>
      <c r="K24" s="83"/>
      <c r="L24" s="83"/>
    </row>
    <row r="25" spans="1:17" s="20" customFormat="1" ht="16.8">
      <c r="A25" s="83"/>
      <c r="B25" s="83" t="s">
        <v>779</v>
      </c>
      <c r="C25" s="83"/>
      <c r="D25" s="83"/>
      <c r="E25" s="83"/>
      <c r="F25" s="83"/>
      <c r="G25" s="83"/>
      <c r="H25" s="83"/>
      <c r="I25" s="83"/>
      <c r="J25" s="83"/>
      <c r="K25" s="83"/>
      <c r="L25" s="83"/>
    </row>
    <row r="26" spans="1:17" s="20" customFormat="1" ht="18.600000000000001">
      <c r="A26" s="317"/>
      <c r="B26" s="85" t="s">
        <v>134</v>
      </c>
      <c r="C26" s="318"/>
      <c r="D26" s="319"/>
      <c r="E26" s="319"/>
      <c r="F26" s="319"/>
      <c r="G26" s="319"/>
      <c r="H26" s="83"/>
      <c r="I26" s="83"/>
      <c r="J26" s="83"/>
      <c r="K26" s="83"/>
      <c r="L26" s="83"/>
    </row>
    <row r="27" spans="1:17" s="20" customFormat="1" ht="18.600000000000001">
      <c r="A27" s="318"/>
      <c r="B27" s="318"/>
      <c r="C27" s="85" t="s">
        <v>135</v>
      </c>
      <c r="D27" s="318"/>
      <c r="E27" s="318"/>
      <c r="F27" s="320"/>
      <c r="G27" s="320"/>
      <c r="H27" s="83"/>
      <c r="I27" s="83"/>
      <c r="J27" s="83"/>
      <c r="K27" s="83"/>
      <c r="L27" s="83"/>
    </row>
    <row r="28" spans="1:17" s="113" customFormat="1">
      <c r="A28" s="317"/>
      <c r="B28" s="128" t="s">
        <v>1115</v>
      </c>
      <c r="C28" s="128"/>
      <c r="D28" s="128"/>
      <c r="E28" s="128"/>
      <c r="F28" s="87"/>
      <c r="G28" s="319"/>
      <c r="H28" s="319"/>
      <c r="I28" s="319"/>
      <c r="J28" s="319"/>
      <c r="K28" s="319"/>
      <c r="L28" s="319"/>
      <c r="O28" s="100"/>
      <c r="P28" s="114"/>
      <c r="Q28" s="114"/>
    </row>
    <row r="29" spans="1:17" s="113" customFormat="1" ht="24.6" customHeight="1">
      <c r="A29" s="318"/>
      <c r="B29" s="128"/>
      <c r="C29" s="128"/>
      <c r="D29" s="128" t="s">
        <v>1116</v>
      </c>
      <c r="E29" s="128"/>
      <c r="F29" s="87"/>
      <c r="G29" s="320"/>
      <c r="H29" s="320"/>
      <c r="I29" s="320"/>
      <c r="J29" s="320"/>
      <c r="K29" s="320"/>
      <c r="L29" s="318"/>
      <c r="P29" s="115"/>
      <c r="Q29" s="115"/>
    </row>
    <row r="30" spans="1:17">
      <c r="B30" s="349"/>
      <c r="C30" s="349"/>
      <c r="D30" s="349"/>
      <c r="E30" s="349"/>
    </row>
    <row r="31" spans="1:17">
      <c r="B31" s="128"/>
      <c r="C31" s="128"/>
      <c r="D31" s="128"/>
      <c r="E31" s="128"/>
    </row>
    <row r="32" spans="1:17">
      <c r="A32" s="349"/>
      <c r="B32" s="349"/>
      <c r="C32" s="349"/>
      <c r="D32" s="349"/>
      <c r="E32" s="349"/>
    </row>
    <row r="33" spans="1:5">
      <c r="A33" s="349"/>
      <c r="B33" s="349"/>
      <c r="C33" s="349"/>
      <c r="D33" s="349"/>
      <c r="E33" s="349"/>
    </row>
    <row r="34" spans="1:5">
      <c r="A34" s="349"/>
      <c r="B34" s="349"/>
      <c r="C34" s="349"/>
      <c r="D34" s="349"/>
      <c r="E34" s="349"/>
    </row>
    <row r="35" spans="1:5">
      <c r="A35" s="349"/>
      <c r="B35" s="349"/>
      <c r="C35" s="349"/>
      <c r="D35" s="349"/>
      <c r="E35" s="349"/>
    </row>
    <row r="36" spans="1:5">
      <c r="A36" s="525"/>
      <c r="B36" s="355"/>
      <c r="C36" s="526"/>
      <c r="D36" s="527"/>
      <c r="E36" s="527"/>
    </row>
    <row r="37" spans="1:5">
      <c r="A37" s="526"/>
      <c r="B37" s="526"/>
      <c r="C37" s="355"/>
      <c r="D37" s="526"/>
      <c r="E37" s="526"/>
    </row>
    <row r="38" spans="1:5">
      <c r="A38" s="128"/>
      <c r="B38" s="128"/>
      <c r="C38" s="128"/>
      <c r="D38" s="128"/>
      <c r="E38" s="128"/>
    </row>
    <row r="39" spans="1:5">
      <c r="A39" s="128"/>
      <c r="B39" s="128"/>
      <c r="C39" s="128"/>
      <c r="D39" s="128"/>
      <c r="E39" s="128"/>
    </row>
  </sheetData>
  <mergeCells count="3">
    <mergeCell ref="I5:I7"/>
    <mergeCell ref="H5:H7"/>
    <mergeCell ref="K5:K7"/>
  </mergeCells>
  <pageMargins left="0.78740157480314965" right="0.78740157480314965" top="0.43307086614173229" bottom="0.39370078740157483" header="0.31496062992125984" footer="0.31496062992125984"/>
  <pageSetup paperSize="9" scale="85" firstPageNumber="12" orientation="landscape" r:id="rId1"/>
  <headerFooter>
    <oddFooter>&amp;C32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AH51"/>
  <sheetViews>
    <sheetView showGridLines="0" view="pageBreakPreview" zoomScaleNormal="100" zoomScaleSheetLayoutView="100" workbookViewId="0">
      <selection sqref="A1:XFD1048576"/>
    </sheetView>
  </sheetViews>
  <sheetFormatPr defaultColWidth="9" defaultRowHeight="21"/>
  <cols>
    <col min="1" max="1" width="9.3984375" style="87" customWidth="1"/>
    <col min="2" max="2" width="8" style="87" customWidth="1"/>
    <col min="3" max="14" width="7.69921875" style="87" customWidth="1"/>
    <col min="15" max="15" width="8.3984375" style="87" customWidth="1"/>
    <col min="16" max="16" width="9.09765625" style="87" customWidth="1"/>
    <col min="17" max="17" width="11.3984375" style="87" customWidth="1"/>
    <col min="18" max="19" width="9.09765625" style="179" customWidth="1"/>
    <col min="20" max="16384" width="9" style="87"/>
  </cols>
  <sheetData>
    <row r="1" spans="1:34" s="30" customFormat="1" ht="24.6">
      <c r="A1" s="601" t="s">
        <v>1373</v>
      </c>
      <c r="R1" s="918"/>
      <c r="S1" s="918"/>
    </row>
    <row r="2" spans="1:34" s="30" customFormat="1" ht="24.6">
      <c r="A2" s="1643" t="s">
        <v>1217</v>
      </c>
      <c r="B2" s="1644"/>
      <c r="C2" s="1644"/>
      <c r="D2" s="1644"/>
      <c r="E2" s="1644"/>
      <c r="F2" s="1644"/>
      <c r="G2" s="1644"/>
      <c r="H2" s="1644"/>
      <c r="I2" s="1644"/>
      <c r="J2" s="1644"/>
      <c r="K2" s="1644"/>
      <c r="L2" s="1644"/>
      <c r="M2" s="1644"/>
      <c r="N2" s="1644"/>
      <c r="O2" s="1644"/>
      <c r="P2" s="1644"/>
      <c r="Q2" s="1644"/>
      <c r="R2" s="918"/>
      <c r="S2" s="918"/>
    </row>
    <row r="3" spans="1:34" ht="10.5" customHeight="1"/>
    <row r="4" spans="1:34">
      <c r="A4" s="204" t="s">
        <v>372</v>
      </c>
      <c r="B4" s="204" t="s">
        <v>374</v>
      </c>
      <c r="C4" s="1672" t="s">
        <v>376</v>
      </c>
      <c r="D4" s="1672"/>
      <c r="E4" s="1672"/>
      <c r="F4" s="1672"/>
      <c r="G4" s="1672"/>
      <c r="H4" s="1672"/>
      <c r="I4" s="1672"/>
      <c r="J4" s="1672"/>
      <c r="K4" s="1672"/>
      <c r="L4" s="1672"/>
      <c r="M4" s="1672"/>
      <c r="N4" s="1672"/>
      <c r="O4" s="1672"/>
      <c r="P4" s="205" t="s">
        <v>378</v>
      </c>
      <c r="Q4" s="206" t="s">
        <v>379</v>
      </c>
      <c r="R4" s="179" t="s">
        <v>737</v>
      </c>
      <c r="S4" s="179" t="s">
        <v>737</v>
      </c>
      <c r="U4" s="128"/>
      <c r="V4" s="1676" t="s">
        <v>376</v>
      </c>
      <c r="W4" s="1676"/>
      <c r="X4" s="1676"/>
      <c r="Y4" s="1676"/>
      <c r="Z4" s="1676"/>
      <c r="AA4" s="1676"/>
      <c r="AB4" s="1676"/>
      <c r="AC4" s="1676"/>
      <c r="AD4" s="1676"/>
      <c r="AE4" s="1676"/>
      <c r="AF4" s="1676"/>
      <c r="AG4" s="1676"/>
      <c r="AH4" s="1676"/>
    </row>
    <row r="5" spans="1:34">
      <c r="A5" s="207" t="s">
        <v>373</v>
      </c>
      <c r="B5" s="207" t="s">
        <v>375</v>
      </c>
      <c r="C5" s="922" t="s">
        <v>317</v>
      </c>
      <c r="D5" s="922" t="s">
        <v>318</v>
      </c>
      <c r="E5" s="922" t="s">
        <v>319</v>
      </c>
      <c r="F5" s="922" t="s">
        <v>320</v>
      </c>
      <c r="G5" s="922" t="s">
        <v>321</v>
      </c>
      <c r="H5" s="922" t="s">
        <v>322</v>
      </c>
      <c r="I5" s="922" t="s">
        <v>323</v>
      </c>
      <c r="J5" s="922" t="s">
        <v>324</v>
      </c>
      <c r="K5" s="922" t="s">
        <v>325</v>
      </c>
      <c r="L5" s="922" t="s">
        <v>326</v>
      </c>
      <c r="M5" s="922" t="s">
        <v>327</v>
      </c>
      <c r="N5" s="922" t="s">
        <v>328</v>
      </c>
      <c r="O5" s="208" t="s">
        <v>356</v>
      </c>
      <c r="P5" s="209" t="s">
        <v>377</v>
      </c>
      <c r="Q5" s="210" t="s">
        <v>380</v>
      </c>
      <c r="R5" s="179" t="s">
        <v>738</v>
      </c>
      <c r="S5" s="179" t="s">
        <v>739</v>
      </c>
      <c r="U5" s="128"/>
      <c r="V5" s="990" t="s">
        <v>317</v>
      </c>
      <c r="W5" s="990" t="s">
        <v>318</v>
      </c>
      <c r="X5" s="990" t="s">
        <v>319</v>
      </c>
      <c r="Y5" s="990" t="s">
        <v>320</v>
      </c>
      <c r="Z5" s="990" t="s">
        <v>321</v>
      </c>
      <c r="AA5" s="990" t="s">
        <v>322</v>
      </c>
      <c r="AB5" s="990" t="s">
        <v>323</v>
      </c>
      <c r="AC5" s="990" t="s">
        <v>324</v>
      </c>
      <c r="AD5" s="990" t="s">
        <v>325</v>
      </c>
      <c r="AE5" s="990" t="s">
        <v>326</v>
      </c>
      <c r="AF5" s="990" t="s">
        <v>327</v>
      </c>
      <c r="AG5" s="990" t="s">
        <v>328</v>
      </c>
      <c r="AH5" s="990" t="s">
        <v>356</v>
      </c>
    </row>
    <row r="6" spans="1:34">
      <c r="A6" s="211" t="s">
        <v>381</v>
      </c>
      <c r="B6" s="212" t="s">
        <v>382</v>
      </c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  <c r="O6" s="987">
        <f t="shared" ref="O6:O19" si="0">SUM(C6:N6)</f>
        <v>0</v>
      </c>
      <c r="P6" s="986">
        <v>39.770000000000003</v>
      </c>
      <c r="Q6" s="987">
        <f>O6*P6</f>
        <v>0</v>
      </c>
      <c r="R6" s="215" t="e">
        <f>O7/O6</f>
        <v>#DIV/0!</v>
      </c>
      <c r="S6" s="215" t="e">
        <f>O7/Q6</f>
        <v>#DIV/0!</v>
      </c>
      <c r="U6" s="583" t="s">
        <v>1122</v>
      </c>
      <c r="V6" s="991">
        <f>(C6*$P$6)+(C8*$P$8)+($C$10*$P$10)+(C12*$P$12)+(C14*$P$14)+(C16*$P$16)</f>
        <v>0</v>
      </c>
      <c r="W6" s="991">
        <f>(D6*$P$6)+(D8*$P$8)+($D$10*$P$10)+(D12*$P$12)+(D14*$P$14)+(D16*$P$16)</f>
        <v>0</v>
      </c>
      <c r="X6" s="991">
        <f>(E6*$P$6)+(E8*$P$8)+($E$10*$P$10)+(E12*$P$12)+(E14*$P$14)+(E16*$P$16)</f>
        <v>0</v>
      </c>
      <c r="Y6" s="991">
        <f>(F6*$P$6)+(F8*$P$8)+($F$10*$P$10)+(F12*$P$12)+(F14*$P$14)+(F16*$P$16)</f>
        <v>0</v>
      </c>
      <c r="Z6" s="991">
        <f>(G6*$P$6)+(G8*$P$8)+($G$10*$P$10)+(G12*$P$12)+(G14*$P$14)+(G16*$P$16)</f>
        <v>0</v>
      </c>
      <c r="AA6" s="991">
        <f>(H6*$P$6)+(H8*$P$8)+($H$10*$P$10)+(H12*$P$12)+(H14*$P$14)+(H16*$P$16)</f>
        <v>0</v>
      </c>
      <c r="AB6" s="991">
        <f>(I6*$P$6)+(I8*$P$8)+($I$10*$P$10)+(I12*$P$12)+(I14*$P$14)+(I16*$P$16)</f>
        <v>0</v>
      </c>
      <c r="AC6" s="991">
        <f>(J6*$P$6)+(J8*$P$8)+($J$10*$P$10)+(J12*$P$12)+(J14*$P$14)+(J16*$P$16)</f>
        <v>0</v>
      </c>
      <c r="AD6" s="991">
        <f>(K6*$P$6)+(K8*$P$8)+($K$10*$P$10)+(K12*$P$12)+(K14*$P$14)+(K16*$P$16)</f>
        <v>0</v>
      </c>
      <c r="AE6" s="991">
        <f>(L6*$P$6)+(L8*$P$8)+($L$10*$P$10)+(L12*$P$12)+(L14*$P$14)+(L16*$P$16)</f>
        <v>0</v>
      </c>
      <c r="AF6" s="991">
        <f>(M6*$P$6)+(M8*$P$8)+($M$10*$P$10)+(M12*$P$12)+(M14*$P$14)+(M16*$P$16)</f>
        <v>0</v>
      </c>
      <c r="AG6" s="991">
        <f>(N6*$P$6)+(N8*$P$8)+($N$10*$P$10)+(N12*$P$12)+(N14*$P$14)+(N16*$P$16)</f>
        <v>0</v>
      </c>
      <c r="AH6" s="991">
        <f>SUM(V6:AG6)</f>
        <v>0</v>
      </c>
    </row>
    <row r="7" spans="1:34">
      <c r="A7" s="216" t="s">
        <v>780</v>
      </c>
      <c r="B7" s="212" t="s">
        <v>383</v>
      </c>
      <c r="C7" s="217"/>
      <c r="D7" s="217"/>
      <c r="E7" s="217"/>
      <c r="F7" s="217"/>
      <c r="G7" s="217"/>
      <c r="H7" s="217"/>
      <c r="I7" s="217"/>
      <c r="J7" s="217"/>
      <c r="K7" s="217"/>
      <c r="L7" s="217"/>
      <c r="M7" s="217"/>
      <c r="N7" s="217"/>
      <c r="O7" s="987">
        <f t="shared" si="0"/>
        <v>0</v>
      </c>
      <c r="P7" s="988"/>
      <c r="Q7" s="988"/>
    </row>
    <row r="8" spans="1:34">
      <c r="A8" s="1673" t="s">
        <v>384</v>
      </c>
      <c r="B8" s="212" t="s">
        <v>382</v>
      </c>
      <c r="C8" s="213"/>
      <c r="D8" s="213"/>
      <c r="E8" s="213"/>
      <c r="F8" s="213"/>
      <c r="G8" s="213"/>
      <c r="H8" s="213"/>
      <c r="I8" s="213"/>
      <c r="J8" s="213"/>
      <c r="K8" s="213"/>
      <c r="L8" s="213"/>
      <c r="M8" s="213"/>
      <c r="N8" s="213"/>
      <c r="O8" s="987">
        <f t="shared" si="0"/>
        <v>0</v>
      </c>
      <c r="P8" s="986">
        <v>36.42</v>
      </c>
      <c r="Q8" s="987">
        <f>O8*P8</f>
        <v>0</v>
      </c>
      <c r="R8" s="215" t="e">
        <f>O9/O8</f>
        <v>#DIV/0!</v>
      </c>
      <c r="S8" s="215" t="e">
        <f>O9/Q8</f>
        <v>#DIV/0!</v>
      </c>
    </row>
    <row r="9" spans="1:34">
      <c r="A9" s="1673"/>
      <c r="B9" s="212" t="s">
        <v>383</v>
      </c>
      <c r="C9" s="219"/>
      <c r="D9" s="219"/>
      <c r="E9" s="219"/>
      <c r="F9" s="219"/>
      <c r="G9" s="219"/>
      <c r="H9" s="219"/>
      <c r="I9" s="219"/>
      <c r="J9" s="219"/>
      <c r="K9" s="219"/>
      <c r="L9" s="219"/>
      <c r="M9" s="219"/>
      <c r="N9" s="219"/>
      <c r="O9" s="987">
        <f t="shared" si="0"/>
        <v>0</v>
      </c>
      <c r="P9" s="988"/>
      <c r="Q9" s="988"/>
    </row>
    <row r="10" spans="1:34" ht="21" customHeight="1">
      <c r="A10" s="1674" t="s">
        <v>385</v>
      </c>
      <c r="B10" s="212" t="s">
        <v>386</v>
      </c>
      <c r="C10" s="213"/>
      <c r="D10" s="213"/>
      <c r="E10" s="213"/>
      <c r="F10" s="213"/>
      <c r="G10" s="213"/>
      <c r="H10" s="213"/>
      <c r="I10" s="213"/>
      <c r="J10" s="213"/>
      <c r="K10" s="213"/>
      <c r="L10" s="213"/>
      <c r="M10" s="213"/>
      <c r="N10" s="213"/>
      <c r="O10" s="987">
        <f t="shared" si="0"/>
        <v>0</v>
      </c>
      <c r="P10" s="986">
        <v>50.23</v>
      </c>
      <c r="Q10" s="987">
        <f>O10*P10</f>
        <v>0</v>
      </c>
      <c r="R10" s="215" t="e">
        <f>O11/O10</f>
        <v>#DIV/0!</v>
      </c>
      <c r="S10" s="215" t="e">
        <f>O11/Q10</f>
        <v>#DIV/0!</v>
      </c>
    </row>
    <row r="11" spans="1:34" ht="21" customHeight="1">
      <c r="A11" s="1674"/>
      <c r="B11" s="212" t="s">
        <v>383</v>
      </c>
      <c r="C11" s="213"/>
      <c r="D11" s="213"/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987">
        <f t="shared" si="0"/>
        <v>0</v>
      </c>
      <c r="P11" s="988"/>
      <c r="Q11" s="988"/>
    </row>
    <row r="12" spans="1:34" ht="21" customHeight="1">
      <c r="A12" s="1673" t="s">
        <v>388</v>
      </c>
      <c r="B12" s="212" t="s">
        <v>387</v>
      </c>
      <c r="C12" s="213"/>
      <c r="D12" s="213"/>
      <c r="E12" s="213"/>
      <c r="F12" s="213"/>
      <c r="G12" s="213"/>
      <c r="H12" s="213"/>
      <c r="I12" s="213"/>
      <c r="J12" s="213"/>
      <c r="K12" s="213"/>
      <c r="L12" s="213"/>
      <c r="M12" s="213"/>
      <c r="N12" s="213"/>
      <c r="O12" s="987">
        <f t="shared" si="0"/>
        <v>0</v>
      </c>
      <c r="P12" s="986">
        <v>1055</v>
      </c>
      <c r="Q12" s="987">
        <f>O12*P12</f>
        <v>0</v>
      </c>
      <c r="R12" s="215" t="e">
        <f>O13/O12</f>
        <v>#DIV/0!</v>
      </c>
      <c r="S12" s="215" t="e">
        <f>O13/Q12</f>
        <v>#DIV/0!</v>
      </c>
    </row>
    <row r="13" spans="1:34" ht="21" customHeight="1">
      <c r="A13" s="1673"/>
      <c r="B13" s="212" t="s">
        <v>383</v>
      </c>
      <c r="C13" s="213"/>
      <c r="D13" s="213"/>
      <c r="E13" s="213"/>
      <c r="F13" s="213"/>
      <c r="G13" s="213"/>
      <c r="H13" s="213"/>
      <c r="I13" s="213"/>
      <c r="J13" s="213"/>
      <c r="K13" s="213"/>
      <c r="L13" s="213"/>
      <c r="M13" s="213"/>
      <c r="N13" s="213"/>
      <c r="O13" s="987">
        <f t="shared" si="0"/>
        <v>0</v>
      </c>
      <c r="P13" s="988"/>
      <c r="Q13" s="988"/>
    </row>
    <row r="14" spans="1:34" ht="21" customHeight="1">
      <c r="A14" s="211" t="s">
        <v>389</v>
      </c>
      <c r="B14" s="212" t="s">
        <v>390</v>
      </c>
      <c r="C14" s="213"/>
      <c r="D14" s="213"/>
      <c r="E14" s="213"/>
      <c r="F14" s="213"/>
      <c r="G14" s="213"/>
      <c r="H14" s="213"/>
      <c r="I14" s="213"/>
      <c r="J14" s="213"/>
      <c r="K14" s="213"/>
      <c r="L14" s="213"/>
      <c r="M14" s="213"/>
      <c r="N14" s="213"/>
      <c r="O14" s="987">
        <f t="shared" si="0"/>
        <v>0</v>
      </c>
      <c r="P14" s="986">
        <v>26370</v>
      </c>
      <c r="Q14" s="987">
        <f>O14*P14</f>
        <v>0</v>
      </c>
      <c r="R14" s="215" t="e">
        <f>O15/O14</f>
        <v>#DIV/0!</v>
      </c>
      <c r="S14" s="215" t="e">
        <f>O15/Q14</f>
        <v>#DIV/0!</v>
      </c>
    </row>
    <row r="15" spans="1:34">
      <c r="A15" s="216" t="s">
        <v>397</v>
      </c>
      <c r="B15" s="212" t="s">
        <v>383</v>
      </c>
      <c r="C15" s="213"/>
      <c r="D15" s="213"/>
      <c r="E15" s="213"/>
      <c r="F15" s="213"/>
      <c r="G15" s="213"/>
      <c r="H15" s="213"/>
      <c r="I15" s="213"/>
      <c r="J15" s="213"/>
      <c r="K15" s="213"/>
      <c r="L15" s="213"/>
      <c r="M15" s="213"/>
      <c r="N15" s="213"/>
      <c r="O15" s="987">
        <f t="shared" si="0"/>
        <v>0</v>
      </c>
      <c r="P15" s="988"/>
      <c r="Q15" s="988"/>
    </row>
    <row r="16" spans="1:34">
      <c r="A16" s="211" t="s">
        <v>391</v>
      </c>
      <c r="B16" s="212" t="s">
        <v>390</v>
      </c>
      <c r="C16" s="213"/>
      <c r="D16" s="213"/>
      <c r="E16" s="213"/>
      <c r="F16" s="213"/>
      <c r="G16" s="213"/>
      <c r="H16" s="213"/>
      <c r="I16" s="213"/>
      <c r="J16" s="213"/>
      <c r="K16" s="213"/>
      <c r="L16" s="213"/>
      <c r="M16" s="213"/>
      <c r="N16" s="213"/>
      <c r="O16" s="987">
        <f t="shared" si="0"/>
        <v>0</v>
      </c>
      <c r="P16" s="986"/>
      <c r="Q16" s="987">
        <f>O16*P16</f>
        <v>0</v>
      </c>
      <c r="R16" s="215" t="e">
        <f>O17/O16</f>
        <v>#DIV/0!</v>
      </c>
      <c r="S16" s="215" t="e">
        <f>O17/Q16</f>
        <v>#DIV/0!</v>
      </c>
    </row>
    <row r="17" spans="1:19" ht="22.2">
      <c r="A17" s="220" t="s">
        <v>112</v>
      </c>
      <c r="B17" s="212" t="s">
        <v>383</v>
      </c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3"/>
      <c r="N17" s="213"/>
      <c r="O17" s="987">
        <f t="shared" si="0"/>
        <v>0</v>
      </c>
      <c r="P17" s="988"/>
      <c r="Q17" s="988"/>
    </row>
    <row r="18" spans="1:19">
      <c r="A18" s="1673" t="s">
        <v>330</v>
      </c>
      <c r="B18" s="212" t="s">
        <v>394</v>
      </c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M18" s="213"/>
      <c r="N18" s="213"/>
      <c r="O18" s="987">
        <f t="shared" si="0"/>
        <v>0</v>
      </c>
      <c r="P18" s="986"/>
      <c r="Q18" s="987">
        <f>O18*P18</f>
        <v>0</v>
      </c>
      <c r="R18" s="215" t="e">
        <f>O19/O18</f>
        <v>#DIV/0!</v>
      </c>
      <c r="S18" s="215" t="e">
        <f>O19/Q18</f>
        <v>#DIV/0!</v>
      </c>
    </row>
    <row r="19" spans="1:19">
      <c r="A19" s="1673"/>
      <c r="B19" s="212" t="s">
        <v>383</v>
      </c>
      <c r="C19" s="213"/>
      <c r="D19" s="213"/>
      <c r="E19" s="213"/>
      <c r="F19" s="213"/>
      <c r="G19" s="213"/>
      <c r="H19" s="213"/>
      <c r="I19" s="213"/>
      <c r="J19" s="213"/>
      <c r="K19" s="213"/>
      <c r="L19" s="213"/>
      <c r="M19" s="213"/>
      <c r="N19" s="213"/>
      <c r="O19" s="987">
        <f t="shared" si="0"/>
        <v>0</v>
      </c>
      <c r="P19" s="989"/>
      <c r="Q19" s="988"/>
    </row>
    <row r="20" spans="1:19">
      <c r="A20" s="1672" t="s">
        <v>392</v>
      </c>
      <c r="B20" s="1672"/>
      <c r="C20" s="1672"/>
      <c r="D20" s="1672"/>
      <c r="E20" s="1672"/>
      <c r="F20" s="1672"/>
      <c r="G20" s="1672"/>
      <c r="H20" s="1672"/>
      <c r="I20" s="1672"/>
      <c r="J20" s="1672"/>
      <c r="K20" s="1672"/>
      <c r="L20" s="1672"/>
      <c r="M20" s="1672"/>
      <c r="N20" s="1672"/>
      <c r="O20" s="1672"/>
      <c r="P20" s="1672"/>
      <c r="Q20" s="992">
        <f>Q6+Q8+Q10</f>
        <v>0</v>
      </c>
    </row>
    <row r="21" spans="1:19">
      <c r="A21" s="1674" t="s">
        <v>393</v>
      </c>
      <c r="B21" s="212" t="s">
        <v>740</v>
      </c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987">
        <f t="shared" ref="O21:O22" si="1">SUM(C21:N21)</f>
        <v>0</v>
      </c>
      <c r="P21" s="214"/>
      <c r="Q21" s="987">
        <f>O21*P21</f>
        <v>0</v>
      </c>
      <c r="R21" s="215" t="e">
        <f>O22/O21</f>
        <v>#DIV/0!</v>
      </c>
      <c r="S21" s="215" t="e">
        <f>O22/Q21</f>
        <v>#DIV/0!</v>
      </c>
    </row>
    <row r="22" spans="1:19">
      <c r="A22" s="1674"/>
      <c r="B22" s="212" t="s">
        <v>383</v>
      </c>
      <c r="C22" s="217"/>
      <c r="D22" s="217"/>
      <c r="E22" s="217"/>
      <c r="F22" s="217"/>
      <c r="G22" s="217"/>
      <c r="H22" s="217"/>
      <c r="I22" s="217"/>
      <c r="J22" s="217"/>
      <c r="K22" s="217"/>
      <c r="L22" s="217"/>
      <c r="M22" s="217"/>
      <c r="N22" s="217"/>
      <c r="O22" s="987">
        <f t="shared" si="1"/>
        <v>0</v>
      </c>
      <c r="P22" s="221"/>
      <c r="Q22" s="218"/>
    </row>
    <row r="23" spans="1:19">
      <c r="A23" s="1677" t="s">
        <v>395</v>
      </c>
      <c r="B23" s="1677"/>
      <c r="C23" s="1677"/>
      <c r="D23" s="1677"/>
      <c r="E23" s="1677"/>
      <c r="F23" s="1677"/>
      <c r="G23" s="1677"/>
      <c r="H23" s="1677"/>
      <c r="I23" s="1677"/>
      <c r="J23" s="1677"/>
      <c r="K23" s="1677"/>
      <c r="L23" s="1677"/>
      <c r="M23" s="1677"/>
      <c r="N23" s="1677"/>
      <c r="O23" s="1677"/>
      <c r="P23" s="1677"/>
      <c r="Q23" s="993">
        <v>0</v>
      </c>
    </row>
    <row r="24" spans="1:19">
      <c r="A24" s="1677" t="s">
        <v>396</v>
      </c>
      <c r="B24" s="1677"/>
      <c r="C24" s="1677"/>
      <c r="D24" s="1677"/>
      <c r="E24" s="1677"/>
      <c r="F24" s="1677"/>
      <c r="G24" s="1677"/>
      <c r="H24" s="1677"/>
      <c r="I24" s="1677"/>
      <c r="J24" s="1677"/>
      <c r="K24" s="1677"/>
      <c r="L24" s="1677"/>
      <c r="M24" s="1677"/>
      <c r="N24" s="1677"/>
      <c r="O24" s="1677"/>
      <c r="P24" s="1677"/>
      <c r="Q24" s="993">
        <f>Q23+Q20</f>
        <v>0</v>
      </c>
    </row>
    <row r="25" spans="1:19">
      <c r="A25" s="222" t="s">
        <v>25</v>
      </c>
      <c r="B25" s="136" t="s">
        <v>11</v>
      </c>
    </row>
    <row r="26" spans="1:19" s="47" customFormat="1" ht="20.25" customHeight="1">
      <c r="A26" s="223" t="s">
        <v>857</v>
      </c>
      <c r="B26" s="224" t="s">
        <v>858</v>
      </c>
      <c r="C26" s="225"/>
      <c r="D26" s="224" t="s">
        <v>859</v>
      </c>
      <c r="E26" s="226"/>
      <c r="F26" s="226"/>
      <c r="G26" s="333"/>
      <c r="H26" s="333"/>
      <c r="I26" s="333"/>
      <c r="J26" s="333"/>
      <c r="K26" s="333"/>
      <c r="L26" s="333"/>
      <c r="M26" s="333"/>
      <c r="N26" s="333"/>
      <c r="O26" s="333"/>
      <c r="P26" s="333"/>
      <c r="Q26" s="333"/>
      <c r="R26" s="48"/>
      <c r="S26" s="48"/>
    </row>
    <row r="27" spans="1:19" s="47" customFormat="1" ht="20.25" customHeight="1">
      <c r="A27" s="227" t="s">
        <v>860</v>
      </c>
      <c r="B27" s="228" t="s">
        <v>861</v>
      </c>
      <c r="C27" s="225"/>
      <c r="D27" s="229" t="s">
        <v>862</v>
      </c>
      <c r="E27" s="226"/>
      <c r="F27" s="226"/>
      <c r="G27" s="333"/>
      <c r="H27" s="333"/>
      <c r="I27" s="333"/>
      <c r="J27" s="333"/>
      <c r="K27" s="333"/>
      <c r="L27" s="333"/>
      <c r="M27" s="333"/>
      <c r="N27" s="333"/>
      <c r="O27" s="333"/>
      <c r="P27" s="333"/>
      <c r="Q27" s="333"/>
      <c r="R27" s="48"/>
      <c r="S27" s="48"/>
    </row>
    <row r="28" spans="1:19" s="47" customFormat="1" ht="20.25" customHeight="1">
      <c r="A28" s="227" t="s">
        <v>863</v>
      </c>
      <c r="B28" s="228" t="s">
        <v>1117</v>
      </c>
      <c r="C28" s="225"/>
      <c r="D28" s="229" t="s">
        <v>864</v>
      </c>
      <c r="E28" s="226"/>
      <c r="F28" s="226"/>
      <c r="G28" s="333"/>
      <c r="H28" s="333"/>
      <c r="I28" s="333"/>
      <c r="J28" s="333"/>
      <c r="K28" s="333"/>
      <c r="L28" s="333"/>
      <c r="M28" s="333"/>
      <c r="N28" s="333"/>
      <c r="O28" s="333"/>
      <c r="P28" s="333"/>
      <c r="Q28" s="333"/>
      <c r="R28" s="48"/>
      <c r="S28" s="48"/>
    </row>
    <row r="29" spans="1:19" s="47" customFormat="1" ht="20.25" customHeight="1">
      <c r="A29" s="227" t="s">
        <v>865</v>
      </c>
      <c r="B29" s="228" t="s">
        <v>1118</v>
      </c>
      <c r="C29" s="225"/>
      <c r="D29" s="229" t="s">
        <v>866</v>
      </c>
      <c r="E29" s="226"/>
      <c r="F29" s="226"/>
      <c r="G29" s="333"/>
      <c r="H29" s="333"/>
      <c r="I29" s="333"/>
      <c r="J29" s="333"/>
      <c r="K29" s="333"/>
      <c r="L29" s="333"/>
      <c r="M29" s="333"/>
      <c r="N29" s="333"/>
      <c r="O29" s="333"/>
      <c r="P29" s="333"/>
      <c r="Q29" s="333"/>
      <c r="R29" s="48"/>
      <c r="S29" s="48"/>
    </row>
    <row r="30" spans="1:19" s="47" customFormat="1" ht="20.25" customHeight="1">
      <c r="A30" s="227" t="s">
        <v>867</v>
      </c>
      <c r="B30" s="228" t="s">
        <v>1119</v>
      </c>
      <c r="C30" s="225"/>
      <c r="D30" s="229" t="s">
        <v>1120</v>
      </c>
      <c r="E30" s="226"/>
      <c r="F30" s="226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48"/>
      <c r="S30" s="48"/>
    </row>
    <row r="31" spans="1:19" s="47" customFormat="1" ht="20.25" customHeight="1">
      <c r="A31" s="227" t="s">
        <v>869</v>
      </c>
      <c r="B31" s="228" t="s">
        <v>384</v>
      </c>
      <c r="C31" s="225"/>
      <c r="D31" s="228" t="s">
        <v>868</v>
      </c>
      <c r="E31" s="226"/>
      <c r="F31" s="226"/>
      <c r="G31" s="333"/>
      <c r="H31" s="333"/>
      <c r="I31" s="333"/>
      <c r="J31" s="333"/>
      <c r="K31" s="333"/>
      <c r="L31" s="333"/>
      <c r="M31" s="333"/>
      <c r="N31" s="333"/>
      <c r="O31" s="333"/>
      <c r="P31" s="333"/>
      <c r="Q31" s="333"/>
      <c r="R31" s="48"/>
      <c r="S31" s="48"/>
    </row>
    <row r="32" spans="1:19" s="47" customFormat="1" ht="20.25" customHeight="1">
      <c r="A32" s="227" t="s">
        <v>872</v>
      </c>
      <c r="B32" s="230" t="s">
        <v>870</v>
      </c>
      <c r="C32" s="225"/>
      <c r="D32" s="228" t="s">
        <v>871</v>
      </c>
      <c r="E32" s="226"/>
      <c r="F32" s="226"/>
      <c r="G32" s="333"/>
      <c r="H32" s="333"/>
      <c r="I32" s="333"/>
      <c r="J32" s="333"/>
      <c r="K32" s="333"/>
      <c r="L32" s="333"/>
      <c r="M32" s="333"/>
      <c r="N32" s="333"/>
      <c r="O32" s="333"/>
      <c r="P32" s="333"/>
      <c r="Q32" s="333"/>
      <c r="R32" s="48"/>
      <c r="S32" s="48"/>
    </row>
    <row r="33" spans="1:19" s="47" customFormat="1" ht="20.25" customHeight="1">
      <c r="A33" s="227" t="s">
        <v>875</v>
      </c>
      <c r="B33" s="228" t="s">
        <v>873</v>
      </c>
      <c r="C33" s="225"/>
      <c r="D33" s="228" t="s">
        <v>874</v>
      </c>
      <c r="E33" s="226"/>
      <c r="F33" s="226"/>
      <c r="G33" s="333"/>
      <c r="H33" s="333"/>
      <c r="I33" s="333"/>
      <c r="J33" s="333"/>
      <c r="K33" s="333"/>
      <c r="L33" s="333"/>
      <c r="M33" s="333"/>
      <c r="N33" s="333"/>
      <c r="O33" s="333"/>
      <c r="P33" s="333"/>
      <c r="Q33" s="333"/>
      <c r="R33" s="48"/>
      <c r="S33" s="48"/>
    </row>
    <row r="34" spans="1:19" s="47" customFormat="1" ht="20.25" customHeight="1">
      <c r="A34" s="227" t="s">
        <v>878</v>
      </c>
      <c r="B34" s="231" t="s">
        <v>876</v>
      </c>
      <c r="C34" s="225"/>
      <c r="D34" s="230" t="s">
        <v>877</v>
      </c>
      <c r="E34" s="232"/>
      <c r="F34" s="226"/>
      <c r="G34" s="333"/>
      <c r="H34" s="333"/>
      <c r="I34" s="333"/>
      <c r="J34" s="333"/>
      <c r="K34" s="333"/>
      <c r="L34" s="333"/>
      <c r="M34" s="333"/>
      <c r="N34" s="333"/>
      <c r="O34" s="333"/>
      <c r="P34" s="333"/>
      <c r="Q34" s="333"/>
      <c r="R34" s="48"/>
      <c r="S34" s="48"/>
    </row>
    <row r="35" spans="1:19" s="47" customFormat="1" ht="20.25" customHeight="1">
      <c r="A35" s="227" t="s">
        <v>881</v>
      </c>
      <c r="B35" s="230" t="s">
        <v>879</v>
      </c>
      <c r="C35" s="225"/>
      <c r="D35" s="228" t="s">
        <v>880</v>
      </c>
      <c r="E35" s="232"/>
      <c r="F35" s="226"/>
      <c r="G35" s="333"/>
      <c r="H35" s="333"/>
      <c r="I35" s="333"/>
      <c r="J35" s="333"/>
      <c r="K35" s="333"/>
      <c r="L35" s="333"/>
      <c r="M35" s="333"/>
      <c r="N35" s="333"/>
      <c r="O35" s="333"/>
      <c r="P35" s="333"/>
      <c r="Q35" s="333"/>
      <c r="R35" s="48"/>
      <c r="S35" s="48"/>
    </row>
    <row r="36" spans="1:19" s="47" customFormat="1" ht="20.25" customHeight="1">
      <c r="A36" s="227" t="s">
        <v>884</v>
      </c>
      <c r="B36" s="230" t="s">
        <v>882</v>
      </c>
      <c r="C36" s="225"/>
      <c r="D36" s="233" t="s">
        <v>883</v>
      </c>
      <c r="E36" s="232"/>
      <c r="F36" s="226"/>
      <c r="G36" s="333"/>
      <c r="H36" s="333"/>
      <c r="I36" s="333"/>
      <c r="J36" s="333"/>
      <c r="K36" s="333"/>
      <c r="L36" s="333"/>
      <c r="M36" s="333"/>
      <c r="N36" s="333"/>
      <c r="O36" s="333"/>
      <c r="P36" s="333"/>
      <c r="Q36" s="333"/>
      <c r="R36" s="48"/>
      <c r="S36" s="48"/>
    </row>
    <row r="37" spans="1:19" s="47" customFormat="1" ht="20.25" customHeight="1">
      <c r="A37" s="227" t="s">
        <v>887</v>
      </c>
      <c r="B37" s="230" t="s">
        <v>885</v>
      </c>
      <c r="C37" s="225"/>
      <c r="D37" s="233" t="s">
        <v>886</v>
      </c>
      <c r="E37" s="232"/>
      <c r="F37" s="226"/>
      <c r="G37" s="333"/>
      <c r="H37" s="333"/>
      <c r="I37" s="333"/>
      <c r="J37" s="333"/>
      <c r="K37" s="333"/>
      <c r="L37" s="333"/>
      <c r="M37" s="333"/>
      <c r="N37" s="333"/>
      <c r="O37" s="333"/>
      <c r="P37" s="333"/>
      <c r="Q37" s="333"/>
      <c r="R37" s="48"/>
      <c r="S37" s="48"/>
    </row>
    <row r="38" spans="1:19" s="47" customFormat="1" ht="20.25" customHeight="1">
      <c r="A38" s="227" t="s">
        <v>890</v>
      </c>
      <c r="B38" s="230" t="s">
        <v>888</v>
      </c>
      <c r="C38" s="225"/>
      <c r="D38" s="230" t="s">
        <v>889</v>
      </c>
      <c r="E38" s="232"/>
      <c r="F38" s="226"/>
      <c r="G38" s="333"/>
      <c r="H38" s="333"/>
      <c r="I38" s="333"/>
      <c r="J38" s="333"/>
      <c r="K38" s="333"/>
      <c r="L38" s="333"/>
      <c r="M38" s="333"/>
      <c r="N38" s="333"/>
      <c r="O38" s="333"/>
      <c r="P38" s="333"/>
      <c r="Q38" s="333"/>
      <c r="R38" s="48"/>
      <c r="S38" s="48"/>
    </row>
    <row r="39" spans="1:19" s="47" customFormat="1" ht="20.25" customHeight="1">
      <c r="A39" s="227" t="s">
        <v>893</v>
      </c>
      <c r="B39" s="230" t="s">
        <v>891</v>
      </c>
      <c r="C39" s="225"/>
      <c r="D39" s="230" t="s">
        <v>892</v>
      </c>
      <c r="E39" s="232"/>
      <c r="F39" s="226"/>
      <c r="G39" s="333"/>
      <c r="H39" s="333"/>
      <c r="I39" s="333"/>
      <c r="J39" s="333"/>
      <c r="K39" s="333"/>
      <c r="L39" s="333"/>
      <c r="M39" s="333"/>
      <c r="N39" s="333"/>
      <c r="O39" s="333"/>
      <c r="P39" s="333"/>
      <c r="Q39" s="333"/>
      <c r="R39" s="48"/>
      <c r="S39" s="48"/>
    </row>
    <row r="40" spans="1:19" s="47" customFormat="1" ht="20.25" customHeight="1">
      <c r="A40" s="227" t="s">
        <v>896</v>
      </c>
      <c r="B40" s="228" t="s">
        <v>894</v>
      </c>
      <c r="C40" s="225"/>
      <c r="D40" s="230" t="s">
        <v>895</v>
      </c>
      <c r="E40" s="232"/>
      <c r="F40" s="226"/>
      <c r="G40" s="333"/>
      <c r="H40" s="333"/>
      <c r="I40" s="333"/>
      <c r="J40" s="333"/>
      <c r="K40" s="333"/>
      <c r="L40" s="333"/>
      <c r="M40" s="333"/>
      <c r="N40" s="333"/>
      <c r="O40" s="333"/>
      <c r="P40" s="333"/>
      <c r="Q40" s="333"/>
      <c r="R40" s="48"/>
      <c r="S40" s="48"/>
    </row>
    <row r="41" spans="1:19" s="47" customFormat="1" ht="20.25" customHeight="1">
      <c r="A41" s="227" t="s">
        <v>899</v>
      </c>
      <c r="B41" s="228" t="s">
        <v>897</v>
      </c>
      <c r="C41" s="225"/>
      <c r="D41" s="230" t="s">
        <v>898</v>
      </c>
      <c r="E41" s="232"/>
      <c r="F41" s="226"/>
      <c r="G41" s="333"/>
      <c r="H41" s="333"/>
      <c r="I41" s="333"/>
      <c r="J41" s="333"/>
      <c r="K41" s="333"/>
      <c r="L41" s="333"/>
      <c r="M41" s="333"/>
      <c r="N41" s="333"/>
      <c r="O41" s="333"/>
      <c r="P41" s="333"/>
      <c r="Q41" s="333"/>
      <c r="R41" s="48"/>
      <c r="S41" s="48"/>
    </row>
    <row r="42" spans="1:19" s="47" customFormat="1" ht="20.25" customHeight="1">
      <c r="A42" s="227" t="s">
        <v>902</v>
      </c>
      <c r="B42" s="228" t="s">
        <v>900</v>
      </c>
      <c r="C42" s="225"/>
      <c r="D42" s="230" t="s">
        <v>901</v>
      </c>
      <c r="E42" s="232"/>
      <c r="F42" s="226"/>
      <c r="G42" s="333"/>
      <c r="H42" s="333"/>
      <c r="I42" s="333"/>
      <c r="J42" s="333"/>
      <c r="K42" s="333"/>
      <c r="L42" s="333"/>
      <c r="M42" s="333"/>
      <c r="N42" s="333"/>
      <c r="O42" s="333"/>
      <c r="P42" s="333"/>
      <c r="Q42" s="333"/>
      <c r="R42" s="48"/>
      <c r="S42" s="48"/>
    </row>
    <row r="43" spans="1:19" s="47" customFormat="1" ht="20.25" customHeight="1">
      <c r="A43" s="227" t="s">
        <v>905</v>
      </c>
      <c r="B43" s="230" t="s">
        <v>903</v>
      </c>
      <c r="C43" s="225"/>
      <c r="D43" s="230" t="s">
        <v>904</v>
      </c>
      <c r="E43" s="232"/>
      <c r="F43" s="226"/>
      <c r="G43" s="333"/>
      <c r="H43" s="333"/>
      <c r="I43" s="333"/>
      <c r="J43" s="333"/>
      <c r="K43" s="333"/>
      <c r="L43" s="333"/>
      <c r="M43" s="333"/>
      <c r="N43" s="333"/>
      <c r="O43" s="333"/>
      <c r="P43" s="333"/>
      <c r="Q43" s="333"/>
      <c r="R43" s="48"/>
      <c r="S43" s="48"/>
    </row>
    <row r="44" spans="1:19" s="47" customFormat="1" ht="20.25" customHeight="1">
      <c r="A44" s="227" t="s">
        <v>908</v>
      </c>
      <c r="B44" s="230" t="s">
        <v>906</v>
      </c>
      <c r="C44" s="225"/>
      <c r="D44" s="230" t="s">
        <v>907</v>
      </c>
      <c r="E44" s="232"/>
      <c r="F44" s="226"/>
      <c r="G44" s="333"/>
      <c r="H44" s="333"/>
      <c r="I44" s="333"/>
      <c r="J44" s="333"/>
      <c r="K44" s="333"/>
      <c r="L44" s="333"/>
      <c r="M44" s="333"/>
      <c r="N44" s="333"/>
      <c r="O44" s="333"/>
      <c r="P44" s="333"/>
      <c r="Q44" s="333"/>
      <c r="R44" s="48"/>
      <c r="S44" s="48"/>
    </row>
    <row r="45" spans="1:19" s="47" customFormat="1" ht="20.25" customHeight="1">
      <c r="A45" s="227" t="s">
        <v>911</v>
      </c>
      <c r="B45" s="230" t="s">
        <v>909</v>
      </c>
      <c r="C45" s="225"/>
      <c r="D45" s="230" t="s">
        <v>910</v>
      </c>
      <c r="E45" s="232"/>
      <c r="F45" s="226"/>
      <c r="G45" s="333"/>
      <c r="H45" s="333"/>
      <c r="I45" s="333"/>
      <c r="J45" s="333"/>
      <c r="K45" s="333"/>
      <c r="L45" s="333"/>
      <c r="M45" s="333"/>
      <c r="N45" s="333"/>
      <c r="O45" s="333"/>
      <c r="P45" s="333"/>
      <c r="Q45" s="333"/>
      <c r="R45" s="48"/>
      <c r="S45" s="48"/>
    </row>
    <row r="46" spans="1:19" s="47" customFormat="1" ht="20.25" customHeight="1">
      <c r="A46" s="227" t="s">
        <v>914</v>
      </c>
      <c r="B46" s="228" t="s">
        <v>912</v>
      </c>
      <c r="C46" s="225"/>
      <c r="D46" s="234" t="s">
        <v>913</v>
      </c>
      <c r="E46" s="226"/>
      <c r="F46" s="226"/>
      <c r="G46" s="333"/>
      <c r="H46" s="333"/>
      <c r="I46" s="333"/>
      <c r="J46" s="333"/>
      <c r="K46" s="333"/>
      <c r="L46" s="333"/>
      <c r="M46" s="333"/>
      <c r="N46" s="333"/>
      <c r="O46" s="333"/>
      <c r="P46" s="333"/>
      <c r="Q46" s="333"/>
      <c r="R46" s="48"/>
      <c r="S46" s="48"/>
    </row>
    <row r="47" spans="1:19" s="47" customFormat="1" ht="20.25" customHeight="1">
      <c r="A47" s="227" t="s">
        <v>917</v>
      </c>
      <c r="B47" s="228" t="s">
        <v>915</v>
      </c>
      <c r="C47" s="225"/>
      <c r="D47" s="228" t="s">
        <v>916</v>
      </c>
      <c r="E47" s="226"/>
      <c r="F47" s="226"/>
      <c r="G47" s="333"/>
      <c r="H47" s="333"/>
      <c r="I47" s="333"/>
      <c r="J47" s="333"/>
      <c r="K47" s="333"/>
      <c r="L47" s="333"/>
      <c r="M47" s="333"/>
      <c r="N47" s="333"/>
      <c r="O47" s="333"/>
      <c r="P47" s="333"/>
      <c r="Q47" s="333"/>
      <c r="R47" s="48"/>
      <c r="S47" s="48"/>
    </row>
    <row r="48" spans="1:19" s="47" customFormat="1" ht="20.25" customHeight="1">
      <c r="A48" s="227" t="s">
        <v>920</v>
      </c>
      <c r="B48" s="228" t="s">
        <v>918</v>
      </c>
      <c r="C48" s="225"/>
      <c r="D48" s="228" t="s">
        <v>919</v>
      </c>
      <c r="E48" s="226"/>
      <c r="F48" s="226"/>
      <c r="G48" s="333"/>
      <c r="H48" s="333"/>
      <c r="I48" s="333"/>
      <c r="J48" s="333"/>
      <c r="K48" s="333"/>
      <c r="L48" s="333"/>
      <c r="M48" s="333"/>
      <c r="N48" s="333"/>
      <c r="O48" s="333"/>
      <c r="P48" s="333"/>
      <c r="Q48" s="333"/>
      <c r="R48" s="48"/>
      <c r="S48" s="48"/>
    </row>
    <row r="49" spans="1:19" s="47" customFormat="1" ht="20.25" customHeight="1">
      <c r="A49" s="227" t="s">
        <v>923</v>
      </c>
      <c r="B49" s="230" t="s">
        <v>921</v>
      </c>
      <c r="C49" s="225"/>
      <c r="D49" s="234" t="s">
        <v>922</v>
      </c>
      <c r="E49" s="226"/>
      <c r="F49" s="226"/>
      <c r="G49" s="333"/>
      <c r="H49" s="333"/>
      <c r="I49" s="333"/>
      <c r="J49" s="333"/>
      <c r="K49" s="333"/>
      <c r="L49" s="333"/>
      <c r="M49" s="333"/>
      <c r="N49" s="333"/>
      <c r="O49" s="333"/>
      <c r="P49" s="333"/>
      <c r="Q49" s="333"/>
      <c r="R49" s="48"/>
      <c r="S49" s="48"/>
    </row>
    <row r="50" spans="1:19" s="47" customFormat="1" ht="20.25" customHeight="1">
      <c r="A50" s="227" t="s">
        <v>1121</v>
      </c>
      <c r="B50" s="228" t="s">
        <v>924</v>
      </c>
      <c r="C50" s="225"/>
      <c r="D50" s="228" t="s">
        <v>925</v>
      </c>
      <c r="E50" s="226"/>
      <c r="F50" s="226"/>
      <c r="G50" s="333"/>
      <c r="H50" s="333"/>
      <c r="I50" s="333"/>
      <c r="J50" s="333"/>
      <c r="K50" s="333"/>
      <c r="L50" s="333"/>
      <c r="M50" s="333"/>
      <c r="N50" s="333"/>
      <c r="O50" s="333"/>
      <c r="P50" s="333"/>
      <c r="Q50" s="333"/>
      <c r="R50" s="48"/>
      <c r="S50" s="48"/>
    </row>
    <row r="51" spans="1:19">
      <c r="A51" s="235" t="s">
        <v>398</v>
      </c>
      <c r="B51" s="1675" t="s">
        <v>926</v>
      </c>
      <c r="C51" s="1675"/>
      <c r="D51" s="1675"/>
      <c r="E51" s="1675"/>
      <c r="F51" s="1675"/>
      <c r="G51" s="1675"/>
      <c r="H51" s="1675"/>
      <c r="I51" s="1675"/>
      <c r="J51" s="1675"/>
      <c r="K51" s="1675"/>
      <c r="L51" s="1675"/>
      <c r="M51" s="1675"/>
      <c r="N51" s="1675"/>
      <c r="O51" s="1675"/>
      <c r="P51" s="1675"/>
      <c r="Q51" s="1675"/>
    </row>
  </sheetData>
  <mergeCells count="12">
    <mergeCell ref="B51:Q51"/>
    <mergeCell ref="V4:AH4"/>
    <mergeCell ref="A20:P20"/>
    <mergeCell ref="A21:A22"/>
    <mergeCell ref="A23:P23"/>
    <mergeCell ref="A24:P24"/>
    <mergeCell ref="A18:A19"/>
    <mergeCell ref="A2:Q2"/>
    <mergeCell ref="C4:O4"/>
    <mergeCell ref="A8:A9"/>
    <mergeCell ref="A10:A11"/>
    <mergeCell ref="A12:A13"/>
  </mergeCells>
  <pageMargins left="0.39370078740157483" right="0.19685039370078741" top="0.78740157480314965" bottom="0.19685039370078741" header="0.31496062992125984" footer="0.31496062992125984"/>
  <pageSetup paperSize="9" scale="94" firstPageNumber="13" orientation="landscape" r:id="rId1"/>
  <headerFooter>
    <oddFooter>&amp;C33</oddFooter>
  </headerFooter>
  <rowBreaks count="1" manualBreakCount="1">
    <brk id="25" max="16383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/>
  </sheetPr>
  <dimension ref="A1:J27"/>
  <sheetViews>
    <sheetView showGridLines="0" view="pageBreakPreview" zoomScaleNormal="100" zoomScaleSheetLayoutView="100" workbookViewId="0">
      <selection sqref="A1:XFD1048576"/>
    </sheetView>
  </sheetViews>
  <sheetFormatPr defaultColWidth="9" defaultRowHeight="21"/>
  <cols>
    <col min="1" max="6" width="11.59765625" style="87" customWidth="1"/>
    <col min="7" max="7" width="12.19921875" style="87" customWidth="1"/>
    <col min="8" max="8" width="10.5" style="87" customWidth="1"/>
    <col min="9" max="10" width="11.59765625" style="87" customWidth="1"/>
    <col min="11" max="16384" width="9" style="87"/>
  </cols>
  <sheetData>
    <row r="1" spans="1:10" s="30" customFormat="1" ht="24.6">
      <c r="A1" s="601" t="s">
        <v>1374</v>
      </c>
    </row>
    <row r="2" spans="1:10" s="30" customFormat="1" ht="24.6">
      <c r="C2" s="30" t="s">
        <v>399</v>
      </c>
      <c r="G2" s="30" t="s">
        <v>781</v>
      </c>
    </row>
    <row r="3" spans="1:10" ht="12" customHeight="1"/>
    <row r="4" spans="1:10" ht="24.6">
      <c r="A4" s="1644" t="s">
        <v>1218</v>
      </c>
      <c r="B4" s="1644"/>
      <c r="C4" s="1644"/>
      <c r="D4" s="1644"/>
      <c r="E4" s="1644"/>
      <c r="F4" s="1644"/>
      <c r="G4" s="1644"/>
      <c r="H4" s="1644"/>
      <c r="I4" s="1644"/>
      <c r="J4" s="1644"/>
    </row>
    <row r="5" spans="1:10" ht="13.5" customHeight="1"/>
    <row r="6" spans="1:10" ht="21" customHeight="1">
      <c r="A6" s="1680" t="s">
        <v>310</v>
      </c>
      <c r="B6" s="1680" t="s">
        <v>402</v>
      </c>
      <c r="C6" s="1680" t="s">
        <v>400</v>
      </c>
      <c r="D6" s="1680"/>
      <c r="E6" s="1680"/>
      <c r="F6" s="1680" t="s">
        <v>782</v>
      </c>
      <c r="G6" s="1687" t="s">
        <v>783</v>
      </c>
      <c r="H6" s="1688"/>
      <c r="I6" s="1681" t="s">
        <v>398</v>
      </c>
      <c r="J6" s="1682"/>
    </row>
    <row r="7" spans="1:10">
      <c r="A7" s="1680"/>
      <c r="B7" s="1680"/>
      <c r="C7" s="1680"/>
      <c r="D7" s="1680"/>
      <c r="E7" s="1680"/>
      <c r="F7" s="1680"/>
      <c r="G7" s="1689"/>
      <c r="H7" s="1690"/>
      <c r="I7" s="1683"/>
      <c r="J7" s="1684"/>
    </row>
    <row r="8" spans="1:10">
      <c r="A8" s="1680"/>
      <c r="B8" s="1680"/>
      <c r="C8" s="1680"/>
      <c r="D8" s="1680"/>
      <c r="E8" s="1680"/>
      <c r="F8" s="1680"/>
      <c r="G8" s="1689"/>
      <c r="H8" s="1690"/>
      <c r="I8" s="1683"/>
      <c r="J8" s="1684"/>
    </row>
    <row r="9" spans="1:10">
      <c r="A9" s="1680"/>
      <c r="B9" s="1680"/>
      <c r="C9" s="921" t="s">
        <v>372</v>
      </c>
      <c r="D9" s="921" t="s">
        <v>365</v>
      </c>
      <c r="E9" s="921" t="s">
        <v>401</v>
      </c>
      <c r="F9" s="1680"/>
      <c r="G9" s="1691"/>
      <c r="H9" s="1692"/>
      <c r="I9" s="1685"/>
      <c r="J9" s="1686"/>
    </row>
    <row r="10" spans="1:10">
      <c r="A10" s="119" t="s">
        <v>317</v>
      </c>
      <c r="B10" s="120"/>
      <c r="C10" s="236"/>
      <c r="D10" s="237"/>
      <c r="E10" s="236"/>
      <c r="F10" s="123"/>
      <c r="G10" s="1693"/>
      <c r="H10" s="1694"/>
      <c r="I10" s="1678"/>
      <c r="J10" s="1679"/>
    </row>
    <row r="11" spans="1:10">
      <c r="A11" s="119" t="s">
        <v>318</v>
      </c>
      <c r="B11" s="120"/>
      <c r="C11" s="236"/>
      <c r="D11" s="237"/>
      <c r="E11" s="236"/>
      <c r="F11" s="123"/>
      <c r="G11" s="1693"/>
      <c r="H11" s="1694"/>
      <c r="I11" s="1678"/>
      <c r="J11" s="1679"/>
    </row>
    <row r="12" spans="1:10">
      <c r="A12" s="119" t="s">
        <v>319</v>
      </c>
      <c r="B12" s="120"/>
      <c r="C12" s="236"/>
      <c r="D12" s="237"/>
      <c r="E12" s="236"/>
      <c r="F12" s="123"/>
      <c r="G12" s="1693"/>
      <c r="H12" s="1694"/>
      <c r="I12" s="1678"/>
      <c r="J12" s="1679"/>
    </row>
    <row r="13" spans="1:10">
      <c r="A13" s="119" t="s">
        <v>320</v>
      </c>
      <c r="B13" s="120"/>
      <c r="C13" s="236"/>
      <c r="D13" s="237"/>
      <c r="E13" s="236"/>
      <c r="F13" s="123"/>
      <c r="G13" s="1693"/>
      <c r="H13" s="1694"/>
      <c r="I13" s="1678"/>
      <c r="J13" s="1679"/>
    </row>
    <row r="14" spans="1:10">
      <c r="A14" s="119" t="s">
        <v>321</v>
      </c>
      <c r="B14" s="120"/>
      <c r="C14" s="236"/>
      <c r="D14" s="237"/>
      <c r="E14" s="236"/>
      <c r="F14" s="123"/>
      <c r="G14" s="1693"/>
      <c r="H14" s="1694"/>
      <c r="I14" s="1678"/>
      <c r="J14" s="1679"/>
    </row>
    <row r="15" spans="1:10">
      <c r="A15" s="119" t="s">
        <v>322</v>
      </c>
      <c r="B15" s="120"/>
      <c r="D15" s="237"/>
      <c r="E15" s="236"/>
      <c r="F15" s="123"/>
      <c r="G15" s="1693"/>
      <c r="H15" s="1694"/>
      <c r="I15" s="1678"/>
      <c r="J15" s="1679"/>
    </row>
    <row r="16" spans="1:10">
      <c r="A16" s="119" t="s">
        <v>323</v>
      </c>
      <c r="B16" s="120"/>
      <c r="C16" s="236"/>
      <c r="D16" s="237"/>
      <c r="E16" s="236"/>
      <c r="F16" s="123"/>
      <c r="G16" s="1693"/>
      <c r="H16" s="1694"/>
      <c r="I16" s="1678"/>
      <c r="J16" s="1679"/>
    </row>
    <row r="17" spans="1:10">
      <c r="A17" s="119" t="s">
        <v>324</v>
      </c>
      <c r="B17" s="120"/>
      <c r="C17" s="236"/>
      <c r="D17" s="237"/>
      <c r="E17" s="236"/>
      <c r="F17" s="123"/>
      <c r="G17" s="1693"/>
      <c r="H17" s="1694"/>
      <c r="I17" s="1678"/>
      <c r="J17" s="1679"/>
    </row>
    <row r="18" spans="1:10">
      <c r="A18" s="119" t="s">
        <v>325</v>
      </c>
      <c r="B18" s="120"/>
      <c r="C18" s="236"/>
      <c r="D18" s="237"/>
      <c r="E18" s="236"/>
      <c r="F18" s="123"/>
      <c r="G18" s="1693"/>
      <c r="H18" s="1694"/>
      <c r="I18" s="1678"/>
      <c r="J18" s="1679"/>
    </row>
    <row r="19" spans="1:10">
      <c r="A19" s="119" t="s">
        <v>326</v>
      </c>
      <c r="B19" s="120"/>
      <c r="C19" s="236"/>
      <c r="D19" s="237"/>
      <c r="E19" s="236"/>
      <c r="F19" s="123"/>
      <c r="G19" s="1693"/>
      <c r="H19" s="1694"/>
      <c r="I19" s="1678"/>
      <c r="J19" s="1679"/>
    </row>
    <row r="20" spans="1:10">
      <c r="A20" s="119" t="s">
        <v>327</v>
      </c>
      <c r="B20" s="120"/>
      <c r="C20" s="236"/>
      <c r="D20" s="237"/>
      <c r="E20" s="236"/>
      <c r="F20" s="123"/>
      <c r="G20" s="1693"/>
      <c r="H20" s="1694"/>
      <c r="I20" s="1678"/>
      <c r="J20" s="1679"/>
    </row>
    <row r="21" spans="1:10">
      <c r="A21" s="119" t="s">
        <v>328</v>
      </c>
      <c r="B21" s="120"/>
      <c r="C21" s="236"/>
      <c r="D21" s="237"/>
      <c r="E21" s="236"/>
      <c r="F21" s="123"/>
      <c r="G21" s="1693"/>
      <c r="H21" s="1694"/>
      <c r="I21" s="1678"/>
      <c r="J21" s="1679"/>
    </row>
    <row r="22" spans="1:10">
      <c r="A22" s="1677" t="s">
        <v>356</v>
      </c>
      <c r="B22" s="1677"/>
      <c r="C22" s="1677"/>
      <c r="D22" s="122"/>
      <c r="E22" s="236"/>
      <c r="F22" s="123"/>
      <c r="G22" s="1693"/>
      <c r="H22" s="1694"/>
      <c r="I22" s="1695"/>
      <c r="J22" s="1696"/>
    </row>
    <row r="23" spans="1:10">
      <c r="A23" s="179"/>
      <c r="B23" s="238"/>
      <c r="C23" s="238"/>
      <c r="D23" s="238"/>
      <c r="E23" s="238"/>
      <c r="F23" s="238"/>
      <c r="G23" s="238"/>
      <c r="H23" s="238"/>
      <c r="I23" s="238"/>
      <c r="J23" s="179"/>
    </row>
    <row r="27" spans="1:10">
      <c r="C27" s="29"/>
    </row>
  </sheetData>
  <mergeCells count="34">
    <mergeCell ref="G13:H13"/>
    <mergeCell ref="G14:H14"/>
    <mergeCell ref="G15:H15"/>
    <mergeCell ref="G16:H16"/>
    <mergeCell ref="G17:H17"/>
    <mergeCell ref="A22:C22"/>
    <mergeCell ref="I22:J22"/>
    <mergeCell ref="I16:J16"/>
    <mergeCell ref="I17:J17"/>
    <mergeCell ref="I18:J18"/>
    <mergeCell ref="I19:J19"/>
    <mergeCell ref="I20:J20"/>
    <mergeCell ref="I21:J21"/>
    <mergeCell ref="G22:H22"/>
    <mergeCell ref="G18:H18"/>
    <mergeCell ref="G19:H19"/>
    <mergeCell ref="G20:H20"/>
    <mergeCell ref="G21:H21"/>
    <mergeCell ref="I15:J15"/>
    <mergeCell ref="A4:J4"/>
    <mergeCell ref="A6:A9"/>
    <mergeCell ref="B6:B9"/>
    <mergeCell ref="C6:E8"/>
    <mergeCell ref="F6:F9"/>
    <mergeCell ref="I6:J9"/>
    <mergeCell ref="I10:J10"/>
    <mergeCell ref="I11:J11"/>
    <mergeCell ref="I12:J12"/>
    <mergeCell ref="I13:J13"/>
    <mergeCell ref="I14:J14"/>
    <mergeCell ref="G6:H9"/>
    <mergeCell ref="G10:H10"/>
    <mergeCell ref="G11:H11"/>
    <mergeCell ref="G12:H12"/>
  </mergeCells>
  <pageMargins left="0.59055118110236227" right="0.78740157480314965" top="0.78740157480314965" bottom="0.59055118110236227" header="0.31496062992125984" footer="0.31496062992125984"/>
  <pageSetup paperSize="9" firstPageNumber="14" orientation="landscape" r:id="rId1"/>
  <headerFooter>
    <oddFooter>&amp;C34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403073" r:id="rId4" name="Check Box 1">
              <controlPr defaultSize="0" autoFill="0" autoLine="0" autoPict="0">
                <anchor moveWithCells="1">
                  <from>
                    <xdr:col>2</xdr:col>
                    <xdr:colOff>83820</xdr:colOff>
                    <xdr:row>1</xdr:row>
                    <xdr:rowOff>0</xdr:rowOff>
                  </from>
                  <to>
                    <xdr:col>2</xdr:col>
                    <xdr:colOff>403860</xdr:colOff>
                    <xdr:row>1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3074" r:id="rId5" name="Check Box 2">
              <controlPr defaultSize="0" autoFill="0" autoLine="0" autoPict="0">
                <anchor moveWithCells="1">
                  <from>
                    <xdr:col>6</xdr:col>
                    <xdr:colOff>76200</xdr:colOff>
                    <xdr:row>1</xdr:row>
                    <xdr:rowOff>0</xdr:rowOff>
                  </from>
                  <to>
                    <xdr:col>6</xdr:col>
                    <xdr:colOff>381000</xdr:colOff>
                    <xdr:row>1</xdr:row>
                    <xdr:rowOff>236220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H18"/>
  <sheetViews>
    <sheetView showGridLines="0" view="pageBreakPreview" zoomScaleNormal="100" zoomScaleSheetLayoutView="100" workbookViewId="0">
      <selection activeCell="J14" sqref="J14"/>
    </sheetView>
  </sheetViews>
  <sheetFormatPr defaultColWidth="9" defaultRowHeight="24.6"/>
  <cols>
    <col min="1" max="1" width="21.59765625" style="503" customWidth="1"/>
    <col min="2" max="2" width="17.69921875" style="503" customWidth="1"/>
    <col min="3" max="3" width="15.59765625" style="503" customWidth="1"/>
    <col min="4" max="4" width="11.59765625" style="503" customWidth="1"/>
    <col min="5" max="5" width="12.19921875" style="503" customWidth="1"/>
    <col min="6" max="6" width="0" style="503" hidden="1" customWidth="1"/>
    <col min="7" max="7" width="8.69921875" style="503" hidden="1" customWidth="1"/>
    <col min="8" max="256" width="9" style="503"/>
    <col min="257" max="257" width="21.59765625" style="503" customWidth="1"/>
    <col min="258" max="258" width="17.69921875" style="503" customWidth="1"/>
    <col min="259" max="259" width="15.59765625" style="503" customWidth="1"/>
    <col min="260" max="260" width="11.59765625" style="503" customWidth="1"/>
    <col min="261" max="261" width="12.19921875" style="503" customWidth="1"/>
    <col min="262" max="263" width="0" style="503" hidden="1" customWidth="1"/>
    <col min="264" max="512" width="9" style="503"/>
    <col min="513" max="513" width="21.59765625" style="503" customWidth="1"/>
    <col min="514" max="514" width="17.69921875" style="503" customWidth="1"/>
    <col min="515" max="515" width="15.59765625" style="503" customWidth="1"/>
    <col min="516" max="516" width="11.59765625" style="503" customWidth="1"/>
    <col min="517" max="517" width="12.19921875" style="503" customWidth="1"/>
    <col min="518" max="519" width="0" style="503" hidden="1" customWidth="1"/>
    <col min="520" max="768" width="9" style="503"/>
    <col min="769" max="769" width="21.59765625" style="503" customWidth="1"/>
    <col min="770" max="770" width="17.69921875" style="503" customWidth="1"/>
    <col min="771" max="771" width="15.59765625" style="503" customWidth="1"/>
    <col min="772" max="772" width="11.59765625" style="503" customWidth="1"/>
    <col min="773" max="773" width="12.19921875" style="503" customWidth="1"/>
    <col min="774" max="775" width="0" style="503" hidden="1" customWidth="1"/>
    <col min="776" max="1024" width="9" style="503"/>
    <col min="1025" max="1025" width="21.59765625" style="503" customWidth="1"/>
    <col min="1026" max="1026" width="17.69921875" style="503" customWidth="1"/>
    <col min="1027" max="1027" width="15.59765625" style="503" customWidth="1"/>
    <col min="1028" max="1028" width="11.59765625" style="503" customWidth="1"/>
    <col min="1029" max="1029" width="12.19921875" style="503" customWidth="1"/>
    <col min="1030" max="1031" width="0" style="503" hidden="1" customWidth="1"/>
    <col min="1032" max="1280" width="9" style="503"/>
    <col min="1281" max="1281" width="21.59765625" style="503" customWidth="1"/>
    <col min="1282" max="1282" width="17.69921875" style="503" customWidth="1"/>
    <col min="1283" max="1283" width="15.59765625" style="503" customWidth="1"/>
    <col min="1284" max="1284" width="11.59765625" style="503" customWidth="1"/>
    <col min="1285" max="1285" width="12.19921875" style="503" customWidth="1"/>
    <col min="1286" max="1287" width="0" style="503" hidden="1" customWidth="1"/>
    <col min="1288" max="1536" width="9" style="503"/>
    <col min="1537" max="1537" width="21.59765625" style="503" customWidth="1"/>
    <col min="1538" max="1538" width="17.69921875" style="503" customWidth="1"/>
    <col min="1539" max="1539" width="15.59765625" style="503" customWidth="1"/>
    <col min="1540" max="1540" width="11.59765625" style="503" customWidth="1"/>
    <col min="1541" max="1541" width="12.19921875" style="503" customWidth="1"/>
    <col min="1542" max="1543" width="0" style="503" hidden="1" customWidth="1"/>
    <col min="1544" max="1792" width="9" style="503"/>
    <col min="1793" max="1793" width="21.59765625" style="503" customWidth="1"/>
    <col min="1794" max="1794" width="17.69921875" style="503" customWidth="1"/>
    <col min="1795" max="1795" width="15.59765625" style="503" customWidth="1"/>
    <col min="1796" max="1796" width="11.59765625" style="503" customWidth="1"/>
    <col min="1797" max="1797" width="12.19921875" style="503" customWidth="1"/>
    <col min="1798" max="1799" width="0" style="503" hidden="1" customWidth="1"/>
    <col min="1800" max="2048" width="9" style="503"/>
    <col min="2049" max="2049" width="21.59765625" style="503" customWidth="1"/>
    <col min="2050" max="2050" width="17.69921875" style="503" customWidth="1"/>
    <col min="2051" max="2051" width="15.59765625" style="503" customWidth="1"/>
    <col min="2052" max="2052" width="11.59765625" style="503" customWidth="1"/>
    <col min="2053" max="2053" width="12.19921875" style="503" customWidth="1"/>
    <col min="2054" max="2055" width="0" style="503" hidden="1" customWidth="1"/>
    <col min="2056" max="2304" width="9" style="503"/>
    <col min="2305" max="2305" width="21.59765625" style="503" customWidth="1"/>
    <col min="2306" max="2306" width="17.69921875" style="503" customWidth="1"/>
    <col min="2307" max="2307" width="15.59765625" style="503" customWidth="1"/>
    <col min="2308" max="2308" width="11.59765625" style="503" customWidth="1"/>
    <col min="2309" max="2309" width="12.19921875" style="503" customWidth="1"/>
    <col min="2310" max="2311" width="0" style="503" hidden="1" customWidth="1"/>
    <col min="2312" max="2560" width="9" style="503"/>
    <col min="2561" max="2561" width="21.59765625" style="503" customWidth="1"/>
    <col min="2562" max="2562" width="17.69921875" style="503" customWidth="1"/>
    <col min="2563" max="2563" width="15.59765625" style="503" customWidth="1"/>
    <col min="2564" max="2564" width="11.59765625" style="503" customWidth="1"/>
    <col min="2565" max="2565" width="12.19921875" style="503" customWidth="1"/>
    <col min="2566" max="2567" width="0" style="503" hidden="1" customWidth="1"/>
    <col min="2568" max="2816" width="9" style="503"/>
    <col min="2817" max="2817" width="21.59765625" style="503" customWidth="1"/>
    <col min="2818" max="2818" width="17.69921875" style="503" customWidth="1"/>
    <col min="2819" max="2819" width="15.59765625" style="503" customWidth="1"/>
    <col min="2820" max="2820" width="11.59765625" style="503" customWidth="1"/>
    <col min="2821" max="2821" width="12.19921875" style="503" customWidth="1"/>
    <col min="2822" max="2823" width="0" style="503" hidden="1" customWidth="1"/>
    <col min="2824" max="3072" width="9" style="503"/>
    <col min="3073" max="3073" width="21.59765625" style="503" customWidth="1"/>
    <col min="3074" max="3074" width="17.69921875" style="503" customWidth="1"/>
    <col min="3075" max="3075" width="15.59765625" style="503" customWidth="1"/>
    <col min="3076" max="3076" width="11.59765625" style="503" customWidth="1"/>
    <col min="3077" max="3077" width="12.19921875" style="503" customWidth="1"/>
    <col min="3078" max="3079" width="0" style="503" hidden="1" customWidth="1"/>
    <col min="3080" max="3328" width="9" style="503"/>
    <col min="3329" max="3329" width="21.59765625" style="503" customWidth="1"/>
    <col min="3330" max="3330" width="17.69921875" style="503" customWidth="1"/>
    <col min="3331" max="3331" width="15.59765625" style="503" customWidth="1"/>
    <col min="3332" max="3332" width="11.59765625" style="503" customWidth="1"/>
    <col min="3333" max="3333" width="12.19921875" style="503" customWidth="1"/>
    <col min="3334" max="3335" width="0" style="503" hidden="1" customWidth="1"/>
    <col min="3336" max="3584" width="9" style="503"/>
    <col min="3585" max="3585" width="21.59765625" style="503" customWidth="1"/>
    <col min="3586" max="3586" width="17.69921875" style="503" customWidth="1"/>
    <col min="3587" max="3587" width="15.59765625" style="503" customWidth="1"/>
    <col min="3588" max="3588" width="11.59765625" style="503" customWidth="1"/>
    <col min="3589" max="3589" width="12.19921875" style="503" customWidth="1"/>
    <col min="3590" max="3591" width="0" style="503" hidden="1" customWidth="1"/>
    <col min="3592" max="3840" width="9" style="503"/>
    <col min="3841" max="3841" width="21.59765625" style="503" customWidth="1"/>
    <col min="3842" max="3842" width="17.69921875" style="503" customWidth="1"/>
    <col min="3843" max="3843" width="15.59765625" style="503" customWidth="1"/>
    <col min="3844" max="3844" width="11.59765625" style="503" customWidth="1"/>
    <col min="3845" max="3845" width="12.19921875" style="503" customWidth="1"/>
    <col min="3846" max="3847" width="0" style="503" hidden="1" customWidth="1"/>
    <col min="3848" max="4096" width="9" style="503"/>
    <col min="4097" max="4097" width="21.59765625" style="503" customWidth="1"/>
    <col min="4098" max="4098" width="17.69921875" style="503" customWidth="1"/>
    <col min="4099" max="4099" width="15.59765625" style="503" customWidth="1"/>
    <col min="4100" max="4100" width="11.59765625" style="503" customWidth="1"/>
    <col min="4101" max="4101" width="12.19921875" style="503" customWidth="1"/>
    <col min="4102" max="4103" width="0" style="503" hidden="1" customWidth="1"/>
    <col min="4104" max="4352" width="9" style="503"/>
    <col min="4353" max="4353" width="21.59765625" style="503" customWidth="1"/>
    <col min="4354" max="4354" width="17.69921875" style="503" customWidth="1"/>
    <col min="4355" max="4355" width="15.59765625" style="503" customWidth="1"/>
    <col min="4356" max="4356" width="11.59765625" style="503" customWidth="1"/>
    <col min="4357" max="4357" width="12.19921875" style="503" customWidth="1"/>
    <col min="4358" max="4359" width="0" style="503" hidden="1" customWidth="1"/>
    <col min="4360" max="4608" width="9" style="503"/>
    <col min="4609" max="4609" width="21.59765625" style="503" customWidth="1"/>
    <col min="4610" max="4610" width="17.69921875" style="503" customWidth="1"/>
    <col min="4611" max="4611" width="15.59765625" style="503" customWidth="1"/>
    <col min="4612" max="4612" width="11.59765625" style="503" customWidth="1"/>
    <col min="4613" max="4613" width="12.19921875" style="503" customWidth="1"/>
    <col min="4614" max="4615" width="0" style="503" hidden="1" customWidth="1"/>
    <col min="4616" max="4864" width="9" style="503"/>
    <col min="4865" max="4865" width="21.59765625" style="503" customWidth="1"/>
    <col min="4866" max="4866" width="17.69921875" style="503" customWidth="1"/>
    <col min="4867" max="4867" width="15.59765625" style="503" customWidth="1"/>
    <col min="4868" max="4868" width="11.59765625" style="503" customWidth="1"/>
    <col min="4869" max="4869" width="12.19921875" style="503" customWidth="1"/>
    <col min="4870" max="4871" width="0" style="503" hidden="1" customWidth="1"/>
    <col min="4872" max="5120" width="9" style="503"/>
    <col min="5121" max="5121" width="21.59765625" style="503" customWidth="1"/>
    <col min="5122" max="5122" width="17.69921875" style="503" customWidth="1"/>
    <col min="5123" max="5123" width="15.59765625" style="503" customWidth="1"/>
    <col min="5124" max="5124" width="11.59765625" style="503" customWidth="1"/>
    <col min="5125" max="5125" width="12.19921875" style="503" customWidth="1"/>
    <col min="5126" max="5127" width="0" style="503" hidden="1" customWidth="1"/>
    <col min="5128" max="5376" width="9" style="503"/>
    <col min="5377" max="5377" width="21.59765625" style="503" customWidth="1"/>
    <col min="5378" max="5378" width="17.69921875" style="503" customWidth="1"/>
    <col min="5379" max="5379" width="15.59765625" style="503" customWidth="1"/>
    <col min="5380" max="5380" width="11.59765625" style="503" customWidth="1"/>
    <col min="5381" max="5381" width="12.19921875" style="503" customWidth="1"/>
    <col min="5382" max="5383" width="0" style="503" hidden="1" customWidth="1"/>
    <col min="5384" max="5632" width="9" style="503"/>
    <col min="5633" max="5633" width="21.59765625" style="503" customWidth="1"/>
    <col min="5634" max="5634" width="17.69921875" style="503" customWidth="1"/>
    <col min="5635" max="5635" width="15.59765625" style="503" customWidth="1"/>
    <col min="5636" max="5636" width="11.59765625" style="503" customWidth="1"/>
    <col min="5637" max="5637" width="12.19921875" style="503" customWidth="1"/>
    <col min="5638" max="5639" width="0" style="503" hidden="1" customWidth="1"/>
    <col min="5640" max="5888" width="9" style="503"/>
    <col min="5889" max="5889" width="21.59765625" style="503" customWidth="1"/>
    <col min="5890" max="5890" width="17.69921875" style="503" customWidth="1"/>
    <col min="5891" max="5891" width="15.59765625" style="503" customWidth="1"/>
    <col min="5892" max="5892" width="11.59765625" style="503" customWidth="1"/>
    <col min="5893" max="5893" width="12.19921875" style="503" customWidth="1"/>
    <col min="5894" max="5895" width="0" style="503" hidden="1" customWidth="1"/>
    <col min="5896" max="6144" width="9" style="503"/>
    <col min="6145" max="6145" width="21.59765625" style="503" customWidth="1"/>
    <col min="6146" max="6146" width="17.69921875" style="503" customWidth="1"/>
    <col min="6147" max="6147" width="15.59765625" style="503" customWidth="1"/>
    <col min="6148" max="6148" width="11.59765625" style="503" customWidth="1"/>
    <col min="6149" max="6149" width="12.19921875" style="503" customWidth="1"/>
    <col min="6150" max="6151" width="0" style="503" hidden="1" customWidth="1"/>
    <col min="6152" max="6400" width="9" style="503"/>
    <col min="6401" max="6401" width="21.59765625" style="503" customWidth="1"/>
    <col min="6402" max="6402" width="17.69921875" style="503" customWidth="1"/>
    <col min="6403" max="6403" width="15.59765625" style="503" customWidth="1"/>
    <col min="6404" max="6404" width="11.59765625" style="503" customWidth="1"/>
    <col min="6405" max="6405" width="12.19921875" style="503" customWidth="1"/>
    <col min="6406" max="6407" width="0" style="503" hidden="1" customWidth="1"/>
    <col min="6408" max="6656" width="9" style="503"/>
    <col min="6657" max="6657" width="21.59765625" style="503" customWidth="1"/>
    <col min="6658" max="6658" width="17.69921875" style="503" customWidth="1"/>
    <col min="6659" max="6659" width="15.59765625" style="503" customWidth="1"/>
    <col min="6660" max="6660" width="11.59765625" style="503" customWidth="1"/>
    <col min="6661" max="6661" width="12.19921875" style="503" customWidth="1"/>
    <col min="6662" max="6663" width="0" style="503" hidden="1" customWidth="1"/>
    <col min="6664" max="6912" width="9" style="503"/>
    <col min="6913" max="6913" width="21.59765625" style="503" customWidth="1"/>
    <col min="6914" max="6914" width="17.69921875" style="503" customWidth="1"/>
    <col min="6915" max="6915" width="15.59765625" style="503" customWidth="1"/>
    <col min="6916" max="6916" width="11.59765625" style="503" customWidth="1"/>
    <col min="6917" max="6917" width="12.19921875" style="503" customWidth="1"/>
    <col min="6918" max="6919" width="0" style="503" hidden="1" customWidth="1"/>
    <col min="6920" max="7168" width="9" style="503"/>
    <col min="7169" max="7169" width="21.59765625" style="503" customWidth="1"/>
    <col min="7170" max="7170" width="17.69921875" style="503" customWidth="1"/>
    <col min="7171" max="7171" width="15.59765625" style="503" customWidth="1"/>
    <col min="7172" max="7172" width="11.59765625" style="503" customWidth="1"/>
    <col min="7173" max="7173" width="12.19921875" style="503" customWidth="1"/>
    <col min="7174" max="7175" width="0" style="503" hidden="1" customWidth="1"/>
    <col min="7176" max="7424" width="9" style="503"/>
    <col min="7425" max="7425" width="21.59765625" style="503" customWidth="1"/>
    <col min="7426" max="7426" width="17.69921875" style="503" customWidth="1"/>
    <col min="7427" max="7427" width="15.59765625" style="503" customWidth="1"/>
    <col min="7428" max="7428" width="11.59765625" style="503" customWidth="1"/>
    <col min="7429" max="7429" width="12.19921875" style="503" customWidth="1"/>
    <col min="7430" max="7431" width="0" style="503" hidden="1" customWidth="1"/>
    <col min="7432" max="7680" width="9" style="503"/>
    <col min="7681" max="7681" width="21.59765625" style="503" customWidth="1"/>
    <col min="7682" max="7682" width="17.69921875" style="503" customWidth="1"/>
    <col min="7683" max="7683" width="15.59765625" style="503" customWidth="1"/>
    <col min="7684" max="7684" width="11.59765625" style="503" customWidth="1"/>
    <col min="7685" max="7685" width="12.19921875" style="503" customWidth="1"/>
    <col min="7686" max="7687" width="0" style="503" hidden="1" customWidth="1"/>
    <col min="7688" max="7936" width="9" style="503"/>
    <col min="7937" max="7937" width="21.59765625" style="503" customWidth="1"/>
    <col min="7938" max="7938" width="17.69921875" style="503" customWidth="1"/>
    <col min="7939" max="7939" width="15.59765625" style="503" customWidth="1"/>
    <col min="7940" max="7940" width="11.59765625" style="503" customWidth="1"/>
    <col min="7941" max="7941" width="12.19921875" style="503" customWidth="1"/>
    <col min="7942" max="7943" width="0" style="503" hidden="1" customWidth="1"/>
    <col min="7944" max="8192" width="9" style="503"/>
    <col min="8193" max="8193" width="21.59765625" style="503" customWidth="1"/>
    <col min="8194" max="8194" width="17.69921875" style="503" customWidth="1"/>
    <col min="8195" max="8195" width="15.59765625" style="503" customWidth="1"/>
    <col min="8196" max="8196" width="11.59765625" style="503" customWidth="1"/>
    <col min="8197" max="8197" width="12.19921875" style="503" customWidth="1"/>
    <col min="8198" max="8199" width="0" style="503" hidden="1" customWidth="1"/>
    <col min="8200" max="8448" width="9" style="503"/>
    <col min="8449" max="8449" width="21.59765625" style="503" customWidth="1"/>
    <col min="8450" max="8450" width="17.69921875" style="503" customWidth="1"/>
    <col min="8451" max="8451" width="15.59765625" style="503" customWidth="1"/>
    <col min="8452" max="8452" width="11.59765625" style="503" customWidth="1"/>
    <col min="8453" max="8453" width="12.19921875" style="503" customWidth="1"/>
    <col min="8454" max="8455" width="0" style="503" hidden="1" customWidth="1"/>
    <col min="8456" max="8704" width="9" style="503"/>
    <col min="8705" max="8705" width="21.59765625" style="503" customWidth="1"/>
    <col min="8706" max="8706" width="17.69921875" style="503" customWidth="1"/>
    <col min="8707" max="8707" width="15.59765625" style="503" customWidth="1"/>
    <col min="8708" max="8708" width="11.59765625" style="503" customWidth="1"/>
    <col min="8709" max="8709" width="12.19921875" style="503" customWidth="1"/>
    <col min="8710" max="8711" width="0" style="503" hidden="1" customWidth="1"/>
    <col min="8712" max="8960" width="9" style="503"/>
    <col min="8961" max="8961" width="21.59765625" style="503" customWidth="1"/>
    <col min="8962" max="8962" width="17.69921875" style="503" customWidth="1"/>
    <col min="8963" max="8963" width="15.59765625" style="503" customWidth="1"/>
    <col min="8964" max="8964" width="11.59765625" style="503" customWidth="1"/>
    <col min="8965" max="8965" width="12.19921875" style="503" customWidth="1"/>
    <col min="8966" max="8967" width="0" style="503" hidden="1" customWidth="1"/>
    <col min="8968" max="9216" width="9" style="503"/>
    <col min="9217" max="9217" width="21.59765625" style="503" customWidth="1"/>
    <col min="9218" max="9218" width="17.69921875" style="503" customWidth="1"/>
    <col min="9219" max="9219" width="15.59765625" style="503" customWidth="1"/>
    <col min="9220" max="9220" width="11.59765625" style="503" customWidth="1"/>
    <col min="9221" max="9221" width="12.19921875" style="503" customWidth="1"/>
    <col min="9222" max="9223" width="0" style="503" hidden="1" customWidth="1"/>
    <col min="9224" max="9472" width="9" style="503"/>
    <col min="9473" max="9473" width="21.59765625" style="503" customWidth="1"/>
    <col min="9474" max="9474" width="17.69921875" style="503" customWidth="1"/>
    <col min="9475" max="9475" width="15.59765625" style="503" customWidth="1"/>
    <col min="9476" max="9476" width="11.59765625" style="503" customWidth="1"/>
    <col min="9477" max="9477" width="12.19921875" style="503" customWidth="1"/>
    <col min="9478" max="9479" width="0" style="503" hidden="1" customWidth="1"/>
    <col min="9480" max="9728" width="9" style="503"/>
    <col min="9729" max="9729" width="21.59765625" style="503" customWidth="1"/>
    <col min="9730" max="9730" width="17.69921875" style="503" customWidth="1"/>
    <col min="9731" max="9731" width="15.59765625" style="503" customWidth="1"/>
    <col min="9732" max="9732" width="11.59765625" style="503" customWidth="1"/>
    <col min="9733" max="9733" width="12.19921875" style="503" customWidth="1"/>
    <col min="9734" max="9735" width="0" style="503" hidden="1" customWidth="1"/>
    <col min="9736" max="9984" width="9" style="503"/>
    <col min="9985" max="9985" width="21.59765625" style="503" customWidth="1"/>
    <col min="9986" max="9986" width="17.69921875" style="503" customWidth="1"/>
    <col min="9987" max="9987" width="15.59765625" style="503" customWidth="1"/>
    <col min="9988" max="9988" width="11.59765625" style="503" customWidth="1"/>
    <col min="9989" max="9989" width="12.19921875" style="503" customWidth="1"/>
    <col min="9990" max="9991" width="0" style="503" hidden="1" customWidth="1"/>
    <col min="9992" max="10240" width="9" style="503"/>
    <col min="10241" max="10241" width="21.59765625" style="503" customWidth="1"/>
    <col min="10242" max="10242" width="17.69921875" style="503" customWidth="1"/>
    <col min="10243" max="10243" width="15.59765625" style="503" customWidth="1"/>
    <col min="10244" max="10244" width="11.59765625" style="503" customWidth="1"/>
    <col min="10245" max="10245" width="12.19921875" style="503" customWidth="1"/>
    <col min="10246" max="10247" width="0" style="503" hidden="1" customWidth="1"/>
    <col min="10248" max="10496" width="9" style="503"/>
    <col min="10497" max="10497" width="21.59765625" style="503" customWidth="1"/>
    <col min="10498" max="10498" width="17.69921875" style="503" customWidth="1"/>
    <col min="10499" max="10499" width="15.59765625" style="503" customWidth="1"/>
    <col min="10500" max="10500" width="11.59765625" style="503" customWidth="1"/>
    <col min="10501" max="10501" width="12.19921875" style="503" customWidth="1"/>
    <col min="10502" max="10503" width="0" style="503" hidden="1" customWidth="1"/>
    <col min="10504" max="10752" width="9" style="503"/>
    <col min="10753" max="10753" width="21.59765625" style="503" customWidth="1"/>
    <col min="10754" max="10754" width="17.69921875" style="503" customWidth="1"/>
    <col min="10755" max="10755" width="15.59765625" style="503" customWidth="1"/>
    <col min="10756" max="10756" width="11.59765625" style="503" customWidth="1"/>
    <col min="10757" max="10757" width="12.19921875" style="503" customWidth="1"/>
    <col min="10758" max="10759" width="0" style="503" hidden="1" customWidth="1"/>
    <col min="10760" max="11008" width="9" style="503"/>
    <col min="11009" max="11009" width="21.59765625" style="503" customWidth="1"/>
    <col min="11010" max="11010" width="17.69921875" style="503" customWidth="1"/>
    <col min="11011" max="11011" width="15.59765625" style="503" customWidth="1"/>
    <col min="11012" max="11012" width="11.59765625" style="503" customWidth="1"/>
    <col min="11013" max="11013" width="12.19921875" style="503" customWidth="1"/>
    <col min="11014" max="11015" width="0" style="503" hidden="1" customWidth="1"/>
    <col min="11016" max="11264" width="9" style="503"/>
    <col min="11265" max="11265" width="21.59765625" style="503" customWidth="1"/>
    <col min="11266" max="11266" width="17.69921875" style="503" customWidth="1"/>
    <col min="11267" max="11267" width="15.59765625" style="503" customWidth="1"/>
    <col min="11268" max="11268" width="11.59765625" style="503" customWidth="1"/>
    <col min="11269" max="11269" width="12.19921875" style="503" customWidth="1"/>
    <col min="11270" max="11271" width="0" style="503" hidden="1" customWidth="1"/>
    <col min="11272" max="11520" width="9" style="503"/>
    <col min="11521" max="11521" width="21.59765625" style="503" customWidth="1"/>
    <col min="11522" max="11522" width="17.69921875" style="503" customWidth="1"/>
    <col min="11523" max="11523" width="15.59765625" style="503" customWidth="1"/>
    <col min="11524" max="11524" width="11.59765625" style="503" customWidth="1"/>
    <col min="11525" max="11525" width="12.19921875" style="503" customWidth="1"/>
    <col min="11526" max="11527" width="0" style="503" hidden="1" customWidth="1"/>
    <col min="11528" max="11776" width="9" style="503"/>
    <col min="11777" max="11777" width="21.59765625" style="503" customWidth="1"/>
    <col min="11778" max="11778" width="17.69921875" style="503" customWidth="1"/>
    <col min="11779" max="11779" width="15.59765625" style="503" customWidth="1"/>
    <col min="11780" max="11780" width="11.59765625" style="503" customWidth="1"/>
    <col min="11781" max="11781" width="12.19921875" style="503" customWidth="1"/>
    <col min="11782" max="11783" width="0" style="503" hidden="1" customWidth="1"/>
    <col min="11784" max="12032" width="9" style="503"/>
    <col min="12033" max="12033" width="21.59765625" style="503" customWidth="1"/>
    <col min="12034" max="12034" width="17.69921875" style="503" customWidth="1"/>
    <col min="12035" max="12035" width="15.59765625" style="503" customWidth="1"/>
    <col min="12036" max="12036" width="11.59765625" style="503" customWidth="1"/>
    <col min="12037" max="12037" width="12.19921875" style="503" customWidth="1"/>
    <col min="12038" max="12039" width="0" style="503" hidden="1" customWidth="1"/>
    <col min="12040" max="12288" width="9" style="503"/>
    <col min="12289" max="12289" width="21.59765625" style="503" customWidth="1"/>
    <col min="12290" max="12290" width="17.69921875" style="503" customWidth="1"/>
    <col min="12291" max="12291" width="15.59765625" style="503" customWidth="1"/>
    <col min="12292" max="12292" width="11.59765625" style="503" customWidth="1"/>
    <col min="12293" max="12293" width="12.19921875" style="503" customWidth="1"/>
    <col min="12294" max="12295" width="0" style="503" hidden="1" customWidth="1"/>
    <col min="12296" max="12544" width="9" style="503"/>
    <col min="12545" max="12545" width="21.59765625" style="503" customWidth="1"/>
    <col min="12546" max="12546" width="17.69921875" style="503" customWidth="1"/>
    <col min="12547" max="12547" width="15.59765625" style="503" customWidth="1"/>
    <col min="12548" max="12548" width="11.59765625" style="503" customWidth="1"/>
    <col min="12549" max="12549" width="12.19921875" style="503" customWidth="1"/>
    <col min="12550" max="12551" width="0" style="503" hidden="1" customWidth="1"/>
    <col min="12552" max="12800" width="9" style="503"/>
    <col min="12801" max="12801" width="21.59765625" style="503" customWidth="1"/>
    <col min="12802" max="12802" width="17.69921875" style="503" customWidth="1"/>
    <col min="12803" max="12803" width="15.59765625" style="503" customWidth="1"/>
    <col min="12804" max="12804" width="11.59765625" style="503" customWidth="1"/>
    <col min="12805" max="12805" width="12.19921875" style="503" customWidth="1"/>
    <col min="12806" max="12807" width="0" style="503" hidden="1" customWidth="1"/>
    <col min="12808" max="13056" width="9" style="503"/>
    <col min="13057" max="13057" width="21.59765625" style="503" customWidth="1"/>
    <col min="13058" max="13058" width="17.69921875" style="503" customWidth="1"/>
    <col min="13059" max="13059" width="15.59765625" style="503" customWidth="1"/>
    <col min="13060" max="13060" width="11.59765625" style="503" customWidth="1"/>
    <col min="13061" max="13061" width="12.19921875" style="503" customWidth="1"/>
    <col min="13062" max="13063" width="0" style="503" hidden="1" customWidth="1"/>
    <col min="13064" max="13312" width="9" style="503"/>
    <col min="13313" max="13313" width="21.59765625" style="503" customWidth="1"/>
    <col min="13314" max="13314" width="17.69921875" style="503" customWidth="1"/>
    <col min="13315" max="13315" width="15.59765625" style="503" customWidth="1"/>
    <col min="13316" max="13316" width="11.59765625" style="503" customWidth="1"/>
    <col min="13317" max="13317" width="12.19921875" style="503" customWidth="1"/>
    <col min="13318" max="13319" width="0" style="503" hidden="1" customWidth="1"/>
    <col min="13320" max="13568" width="9" style="503"/>
    <col min="13569" max="13569" width="21.59765625" style="503" customWidth="1"/>
    <col min="13570" max="13570" width="17.69921875" style="503" customWidth="1"/>
    <col min="13571" max="13571" width="15.59765625" style="503" customWidth="1"/>
    <col min="13572" max="13572" width="11.59765625" style="503" customWidth="1"/>
    <col min="13573" max="13573" width="12.19921875" style="503" customWidth="1"/>
    <col min="13574" max="13575" width="0" style="503" hidden="1" customWidth="1"/>
    <col min="13576" max="13824" width="9" style="503"/>
    <col min="13825" max="13825" width="21.59765625" style="503" customWidth="1"/>
    <col min="13826" max="13826" width="17.69921875" style="503" customWidth="1"/>
    <col min="13827" max="13827" width="15.59765625" style="503" customWidth="1"/>
    <col min="13828" max="13828" width="11.59765625" style="503" customWidth="1"/>
    <col min="13829" max="13829" width="12.19921875" style="503" customWidth="1"/>
    <col min="13830" max="13831" width="0" style="503" hidden="1" customWidth="1"/>
    <col min="13832" max="14080" width="9" style="503"/>
    <col min="14081" max="14081" width="21.59765625" style="503" customWidth="1"/>
    <col min="14082" max="14082" width="17.69921875" style="503" customWidth="1"/>
    <col min="14083" max="14083" width="15.59765625" style="503" customWidth="1"/>
    <col min="14084" max="14084" width="11.59765625" style="503" customWidth="1"/>
    <col min="14085" max="14085" width="12.19921875" style="503" customWidth="1"/>
    <col min="14086" max="14087" width="0" style="503" hidden="1" customWidth="1"/>
    <col min="14088" max="14336" width="9" style="503"/>
    <col min="14337" max="14337" width="21.59765625" style="503" customWidth="1"/>
    <col min="14338" max="14338" width="17.69921875" style="503" customWidth="1"/>
    <col min="14339" max="14339" width="15.59765625" style="503" customWidth="1"/>
    <col min="14340" max="14340" width="11.59765625" style="503" customWidth="1"/>
    <col min="14341" max="14341" width="12.19921875" style="503" customWidth="1"/>
    <col min="14342" max="14343" width="0" style="503" hidden="1" customWidth="1"/>
    <col min="14344" max="14592" width="9" style="503"/>
    <col min="14593" max="14593" width="21.59765625" style="503" customWidth="1"/>
    <col min="14594" max="14594" width="17.69921875" style="503" customWidth="1"/>
    <col min="14595" max="14595" width="15.59765625" style="503" customWidth="1"/>
    <col min="14596" max="14596" width="11.59765625" style="503" customWidth="1"/>
    <col min="14597" max="14597" width="12.19921875" style="503" customWidth="1"/>
    <col min="14598" max="14599" width="0" style="503" hidden="1" customWidth="1"/>
    <col min="14600" max="14848" width="9" style="503"/>
    <col min="14849" max="14849" width="21.59765625" style="503" customWidth="1"/>
    <col min="14850" max="14850" width="17.69921875" style="503" customWidth="1"/>
    <col min="14851" max="14851" width="15.59765625" style="503" customWidth="1"/>
    <col min="14852" max="14852" width="11.59765625" style="503" customWidth="1"/>
    <col min="14853" max="14853" width="12.19921875" style="503" customWidth="1"/>
    <col min="14854" max="14855" width="0" style="503" hidden="1" customWidth="1"/>
    <col min="14856" max="15104" width="9" style="503"/>
    <col min="15105" max="15105" width="21.59765625" style="503" customWidth="1"/>
    <col min="15106" max="15106" width="17.69921875" style="503" customWidth="1"/>
    <col min="15107" max="15107" width="15.59765625" style="503" customWidth="1"/>
    <col min="15108" max="15108" width="11.59765625" style="503" customWidth="1"/>
    <col min="15109" max="15109" width="12.19921875" style="503" customWidth="1"/>
    <col min="15110" max="15111" width="0" style="503" hidden="1" customWidth="1"/>
    <col min="15112" max="15360" width="9" style="503"/>
    <col min="15361" max="15361" width="21.59765625" style="503" customWidth="1"/>
    <col min="15362" max="15362" width="17.69921875" style="503" customWidth="1"/>
    <col min="15363" max="15363" width="15.59765625" style="503" customWidth="1"/>
    <col min="15364" max="15364" width="11.59765625" style="503" customWidth="1"/>
    <col min="15365" max="15365" width="12.19921875" style="503" customWidth="1"/>
    <col min="15366" max="15367" width="0" style="503" hidden="1" customWidth="1"/>
    <col min="15368" max="15616" width="9" style="503"/>
    <col min="15617" max="15617" width="21.59765625" style="503" customWidth="1"/>
    <col min="15618" max="15618" width="17.69921875" style="503" customWidth="1"/>
    <col min="15619" max="15619" width="15.59765625" style="503" customWidth="1"/>
    <col min="15620" max="15620" width="11.59765625" style="503" customWidth="1"/>
    <col min="15621" max="15621" width="12.19921875" style="503" customWidth="1"/>
    <col min="15622" max="15623" width="0" style="503" hidden="1" customWidth="1"/>
    <col min="15624" max="15872" width="9" style="503"/>
    <col min="15873" max="15873" width="21.59765625" style="503" customWidth="1"/>
    <col min="15874" max="15874" width="17.69921875" style="503" customWidth="1"/>
    <col min="15875" max="15875" width="15.59765625" style="503" customWidth="1"/>
    <col min="15876" max="15876" width="11.59765625" style="503" customWidth="1"/>
    <col min="15877" max="15877" width="12.19921875" style="503" customWidth="1"/>
    <col min="15878" max="15879" width="0" style="503" hidden="1" customWidth="1"/>
    <col min="15880" max="16128" width="9" style="503"/>
    <col min="16129" max="16129" width="21.59765625" style="503" customWidth="1"/>
    <col min="16130" max="16130" width="17.69921875" style="503" customWidth="1"/>
    <col min="16131" max="16131" width="15.59765625" style="503" customWidth="1"/>
    <col min="16132" max="16132" width="11.59765625" style="503" customWidth="1"/>
    <col min="16133" max="16133" width="12.19921875" style="503" customWidth="1"/>
    <col min="16134" max="16135" width="0" style="503" hidden="1" customWidth="1"/>
    <col min="16136" max="16384" width="9" style="503"/>
  </cols>
  <sheetData>
    <row r="1" spans="1:8">
      <c r="A1" s="994" t="s">
        <v>1375</v>
      </c>
    </row>
    <row r="2" spans="1:8" s="995" customFormat="1" ht="9.75" customHeight="1"/>
    <row r="3" spans="1:8" s="996" customFormat="1">
      <c r="A3" s="1697" t="s">
        <v>1376</v>
      </c>
      <c r="B3" s="1697"/>
      <c r="C3" s="1697"/>
      <c r="D3" s="1697"/>
      <c r="E3" s="1697"/>
    </row>
    <row r="4" spans="1:8" ht="11.25" customHeight="1"/>
    <row r="5" spans="1:8">
      <c r="A5" s="1698" t="s">
        <v>403</v>
      </c>
      <c r="B5" s="1698" t="s">
        <v>404</v>
      </c>
      <c r="C5" s="1698"/>
      <c r="D5" s="1698" t="s">
        <v>928</v>
      </c>
      <c r="E5" s="1698"/>
    </row>
    <row r="6" spans="1:8">
      <c r="A6" s="1698"/>
      <c r="B6" s="1283" t="s">
        <v>405</v>
      </c>
      <c r="C6" s="1283" t="s">
        <v>406</v>
      </c>
      <c r="D6" s="1284" t="s">
        <v>929</v>
      </c>
      <c r="E6" s="1285" t="s">
        <v>930</v>
      </c>
      <c r="G6" s="997"/>
    </row>
    <row r="7" spans="1:8">
      <c r="A7" s="998" t="s">
        <v>784</v>
      </c>
      <c r="B7" s="999">
        <f>ข้อมูลไฟฟ้าเครื่องจักร!X11</f>
        <v>102826</v>
      </c>
      <c r="C7" s="1005">
        <f>B7/B$11*100</f>
        <v>0.92797085293962744</v>
      </c>
      <c r="D7" s="1000"/>
      <c r="E7" s="1001"/>
      <c r="G7" s="1002">
        <f>B7</f>
        <v>102826</v>
      </c>
      <c r="H7" s="1003"/>
    </row>
    <row r="8" spans="1:8">
      <c r="A8" s="998" t="s">
        <v>1123</v>
      </c>
      <c r="B8" s="999">
        <f>ข้อมูลไฟฟ้าเครื่องจักร!X12</f>
        <v>5322003.75</v>
      </c>
      <c r="C8" s="1005">
        <f t="shared" ref="C8:C10" si="0">B8/B$11*100</f>
        <v>48.029334596652554</v>
      </c>
      <c r="D8" s="1000"/>
      <c r="E8" s="1004"/>
      <c r="G8" s="1002">
        <f>B8</f>
        <v>5322003.75</v>
      </c>
      <c r="H8" s="1003"/>
    </row>
    <row r="9" spans="1:8">
      <c r="A9" s="998" t="s">
        <v>407</v>
      </c>
      <c r="B9" s="999">
        <f>ข้อมูลไฟฟ้าเครื่องจักร!X13</f>
        <v>1509093.375</v>
      </c>
      <c r="C9" s="1005">
        <f t="shared" si="0"/>
        <v>13.619071697472339</v>
      </c>
      <c r="D9" s="1000"/>
      <c r="E9" s="1004"/>
      <c r="G9" s="1002">
        <f>B9</f>
        <v>1509093.375</v>
      </c>
      <c r="H9" s="1003"/>
    </row>
    <row r="10" spans="1:8">
      <c r="A10" s="998" t="s">
        <v>408</v>
      </c>
      <c r="B10" s="999">
        <f>B11-SUM(B7:B9)</f>
        <v>4146812.834999999</v>
      </c>
      <c r="C10" s="1005">
        <f t="shared" si="0"/>
        <v>37.42362285293548</v>
      </c>
      <c r="D10" s="1000"/>
      <c r="E10" s="1004"/>
      <c r="G10" s="1002">
        <f>B10</f>
        <v>4146812.834999999</v>
      </c>
      <c r="H10" s="1003"/>
    </row>
    <row r="11" spans="1:8" ht="25.2" thickBot="1">
      <c r="A11" s="1286" t="s">
        <v>356</v>
      </c>
      <c r="B11" s="1350">
        <f>'4.1.2การใช้ไฟฟ้า_62'!F20</f>
        <v>11080735.959999999</v>
      </c>
      <c r="C11" s="1006">
        <f>SUM(C7:C10)</f>
        <v>100</v>
      </c>
      <c r="D11" s="1287"/>
      <c r="E11" s="1288"/>
      <c r="G11" s="1007">
        <f>SUM(G7:G10)</f>
        <v>11080735.959999999</v>
      </c>
    </row>
    <row r="12" spans="1:8">
      <c r="A12" s="1008"/>
      <c r="B12" s="1349"/>
      <c r="G12" s="997"/>
    </row>
    <row r="13" spans="1:8">
      <c r="B13" s="1009"/>
      <c r="G13" s="1010"/>
    </row>
    <row r="14" spans="1:8">
      <c r="A14" s="1008"/>
      <c r="B14" s="1009"/>
      <c r="G14" s="997"/>
    </row>
    <row r="15" spans="1:8">
      <c r="B15" s="1009"/>
    </row>
    <row r="16" spans="1:8">
      <c r="B16" s="1009"/>
    </row>
    <row r="17" spans="2:2">
      <c r="B17" s="1009"/>
    </row>
    <row r="18" spans="2:2">
      <c r="B18" s="1009"/>
    </row>
  </sheetData>
  <mergeCells count="4">
    <mergeCell ref="A3:E3"/>
    <mergeCell ref="A5:A6"/>
    <mergeCell ref="B5:C5"/>
    <mergeCell ref="D5:E5"/>
  </mergeCells>
  <pageMargins left="0.78740157480314965" right="0.59055118110236227" top="0.78740157480314965" bottom="0.59055118110236227" header="0.31496062992125984" footer="0.31496062992125984"/>
  <pageSetup paperSize="9" firstPageNumber="15" orientation="portrait" r:id="rId1"/>
  <headerFooter>
    <oddFooter>&amp;C35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W13"/>
  <sheetViews>
    <sheetView showGridLines="0" view="pageBreakPreview" zoomScaleNormal="100" zoomScaleSheetLayoutView="100" workbookViewId="0">
      <selection activeCell="F8" sqref="F8"/>
    </sheetView>
  </sheetViews>
  <sheetFormatPr defaultColWidth="9" defaultRowHeight="24.6"/>
  <cols>
    <col min="1" max="2" width="13.19921875" style="503" customWidth="1"/>
    <col min="3" max="4" width="13.5" style="503" customWidth="1"/>
    <col min="5" max="5" width="7.19921875" style="503" customWidth="1"/>
    <col min="6" max="6" width="10" style="503" customWidth="1"/>
    <col min="7" max="7" width="10.19921875" style="503" customWidth="1"/>
    <col min="8" max="13" width="0" style="503" hidden="1" customWidth="1"/>
    <col min="14" max="14" width="10.69921875" style="503" hidden="1" customWidth="1"/>
    <col min="15" max="19" width="9" style="1011"/>
    <col min="20" max="20" width="12.5" style="1011" customWidth="1"/>
    <col min="21" max="21" width="10.69921875" style="503" customWidth="1"/>
    <col min="22" max="22" width="10.69921875" style="503" bestFit="1" customWidth="1"/>
    <col min="23" max="23" width="10.69921875" style="503" customWidth="1"/>
    <col min="24" max="24" width="10.59765625" style="503" customWidth="1"/>
    <col min="25" max="25" width="9" style="503"/>
    <col min="26" max="26" width="10" style="503" customWidth="1"/>
    <col min="27" max="256" width="9" style="503"/>
    <col min="257" max="258" width="13.19921875" style="503" customWidth="1"/>
    <col min="259" max="260" width="13.5" style="503" customWidth="1"/>
    <col min="261" max="261" width="7.19921875" style="503" customWidth="1"/>
    <col min="262" max="262" width="10" style="503" customWidth="1"/>
    <col min="263" max="263" width="10.19921875" style="503" customWidth="1"/>
    <col min="264" max="270" width="0" style="503" hidden="1" customWidth="1"/>
    <col min="271" max="275" width="9" style="503"/>
    <col min="276" max="276" width="12.5" style="503" customWidth="1"/>
    <col min="277" max="277" width="10.69921875" style="503" customWidth="1"/>
    <col min="278" max="278" width="10.69921875" style="503" bestFit="1" customWidth="1"/>
    <col min="279" max="279" width="10.69921875" style="503" customWidth="1"/>
    <col min="280" max="280" width="10.59765625" style="503" customWidth="1"/>
    <col min="281" max="281" width="9" style="503"/>
    <col min="282" max="282" width="10" style="503" customWidth="1"/>
    <col min="283" max="512" width="9" style="503"/>
    <col min="513" max="514" width="13.19921875" style="503" customWidth="1"/>
    <col min="515" max="516" width="13.5" style="503" customWidth="1"/>
    <col min="517" max="517" width="7.19921875" style="503" customWidth="1"/>
    <col min="518" max="518" width="10" style="503" customWidth="1"/>
    <col min="519" max="519" width="10.19921875" style="503" customWidth="1"/>
    <col min="520" max="526" width="0" style="503" hidden="1" customWidth="1"/>
    <col min="527" max="531" width="9" style="503"/>
    <col min="532" max="532" width="12.5" style="503" customWidth="1"/>
    <col min="533" max="533" width="10.69921875" style="503" customWidth="1"/>
    <col min="534" max="534" width="10.69921875" style="503" bestFit="1" customWidth="1"/>
    <col min="535" max="535" width="10.69921875" style="503" customWidth="1"/>
    <col min="536" max="536" width="10.59765625" style="503" customWidth="1"/>
    <col min="537" max="537" width="9" style="503"/>
    <col min="538" max="538" width="10" style="503" customWidth="1"/>
    <col min="539" max="768" width="9" style="503"/>
    <col min="769" max="770" width="13.19921875" style="503" customWidth="1"/>
    <col min="771" max="772" width="13.5" style="503" customWidth="1"/>
    <col min="773" max="773" width="7.19921875" style="503" customWidth="1"/>
    <col min="774" max="774" width="10" style="503" customWidth="1"/>
    <col min="775" max="775" width="10.19921875" style="503" customWidth="1"/>
    <col min="776" max="782" width="0" style="503" hidden="1" customWidth="1"/>
    <col min="783" max="787" width="9" style="503"/>
    <col min="788" max="788" width="12.5" style="503" customWidth="1"/>
    <col min="789" max="789" width="10.69921875" style="503" customWidth="1"/>
    <col min="790" max="790" width="10.69921875" style="503" bestFit="1" customWidth="1"/>
    <col min="791" max="791" width="10.69921875" style="503" customWidth="1"/>
    <col min="792" max="792" width="10.59765625" style="503" customWidth="1"/>
    <col min="793" max="793" width="9" style="503"/>
    <col min="794" max="794" width="10" style="503" customWidth="1"/>
    <col min="795" max="1024" width="9" style="503"/>
    <col min="1025" max="1026" width="13.19921875" style="503" customWidth="1"/>
    <col min="1027" max="1028" width="13.5" style="503" customWidth="1"/>
    <col min="1029" max="1029" width="7.19921875" style="503" customWidth="1"/>
    <col min="1030" max="1030" width="10" style="503" customWidth="1"/>
    <col min="1031" max="1031" width="10.19921875" style="503" customWidth="1"/>
    <col min="1032" max="1038" width="0" style="503" hidden="1" customWidth="1"/>
    <col min="1039" max="1043" width="9" style="503"/>
    <col min="1044" max="1044" width="12.5" style="503" customWidth="1"/>
    <col min="1045" max="1045" width="10.69921875" style="503" customWidth="1"/>
    <col min="1046" max="1046" width="10.69921875" style="503" bestFit="1" customWidth="1"/>
    <col min="1047" max="1047" width="10.69921875" style="503" customWidth="1"/>
    <col min="1048" max="1048" width="10.59765625" style="503" customWidth="1"/>
    <col min="1049" max="1049" width="9" style="503"/>
    <col min="1050" max="1050" width="10" style="503" customWidth="1"/>
    <col min="1051" max="1280" width="9" style="503"/>
    <col min="1281" max="1282" width="13.19921875" style="503" customWidth="1"/>
    <col min="1283" max="1284" width="13.5" style="503" customWidth="1"/>
    <col min="1285" max="1285" width="7.19921875" style="503" customWidth="1"/>
    <col min="1286" max="1286" width="10" style="503" customWidth="1"/>
    <col min="1287" max="1287" width="10.19921875" style="503" customWidth="1"/>
    <col min="1288" max="1294" width="0" style="503" hidden="1" customWidth="1"/>
    <col min="1295" max="1299" width="9" style="503"/>
    <col min="1300" max="1300" width="12.5" style="503" customWidth="1"/>
    <col min="1301" max="1301" width="10.69921875" style="503" customWidth="1"/>
    <col min="1302" max="1302" width="10.69921875" style="503" bestFit="1" customWidth="1"/>
    <col min="1303" max="1303" width="10.69921875" style="503" customWidth="1"/>
    <col min="1304" max="1304" width="10.59765625" style="503" customWidth="1"/>
    <col min="1305" max="1305" width="9" style="503"/>
    <col min="1306" max="1306" width="10" style="503" customWidth="1"/>
    <col min="1307" max="1536" width="9" style="503"/>
    <col min="1537" max="1538" width="13.19921875" style="503" customWidth="1"/>
    <col min="1539" max="1540" width="13.5" style="503" customWidth="1"/>
    <col min="1541" max="1541" width="7.19921875" style="503" customWidth="1"/>
    <col min="1542" max="1542" width="10" style="503" customWidth="1"/>
    <col min="1543" max="1543" width="10.19921875" style="503" customWidth="1"/>
    <col min="1544" max="1550" width="0" style="503" hidden="1" customWidth="1"/>
    <col min="1551" max="1555" width="9" style="503"/>
    <col min="1556" max="1556" width="12.5" style="503" customWidth="1"/>
    <col min="1557" max="1557" width="10.69921875" style="503" customWidth="1"/>
    <col min="1558" max="1558" width="10.69921875" style="503" bestFit="1" customWidth="1"/>
    <col min="1559" max="1559" width="10.69921875" style="503" customWidth="1"/>
    <col min="1560" max="1560" width="10.59765625" style="503" customWidth="1"/>
    <col min="1561" max="1561" width="9" style="503"/>
    <col min="1562" max="1562" width="10" style="503" customWidth="1"/>
    <col min="1563" max="1792" width="9" style="503"/>
    <col min="1793" max="1794" width="13.19921875" style="503" customWidth="1"/>
    <col min="1795" max="1796" width="13.5" style="503" customWidth="1"/>
    <col min="1797" max="1797" width="7.19921875" style="503" customWidth="1"/>
    <col min="1798" max="1798" width="10" style="503" customWidth="1"/>
    <col min="1799" max="1799" width="10.19921875" style="503" customWidth="1"/>
    <col min="1800" max="1806" width="0" style="503" hidden="1" customWidth="1"/>
    <col min="1807" max="1811" width="9" style="503"/>
    <col min="1812" max="1812" width="12.5" style="503" customWidth="1"/>
    <col min="1813" max="1813" width="10.69921875" style="503" customWidth="1"/>
    <col min="1814" max="1814" width="10.69921875" style="503" bestFit="1" customWidth="1"/>
    <col min="1815" max="1815" width="10.69921875" style="503" customWidth="1"/>
    <col min="1816" max="1816" width="10.59765625" style="503" customWidth="1"/>
    <col min="1817" max="1817" width="9" style="503"/>
    <col min="1818" max="1818" width="10" style="503" customWidth="1"/>
    <col min="1819" max="2048" width="9" style="503"/>
    <col min="2049" max="2050" width="13.19921875" style="503" customWidth="1"/>
    <col min="2051" max="2052" width="13.5" style="503" customWidth="1"/>
    <col min="2053" max="2053" width="7.19921875" style="503" customWidth="1"/>
    <col min="2054" max="2054" width="10" style="503" customWidth="1"/>
    <col min="2055" max="2055" width="10.19921875" style="503" customWidth="1"/>
    <col min="2056" max="2062" width="0" style="503" hidden="1" customWidth="1"/>
    <col min="2063" max="2067" width="9" style="503"/>
    <col min="2068" max="2068" width="12.5" style="503" customWidth="1"/>
    <col min="2069" max="2069" width="10.69921875" style="503" customWidth="1"/>
    <col min="2070" max="2070" width="10.69921875" style="503" bestFit="1" customWidth="1"/>
    <col min="2071" max="2071" width="10.69921875" style="503" customWidth="1"/>
    <col min="2072" max="2072" width="10.59765625" style="503" customWidth="1"/>
    <col min="2073" max="2073" width="9" style="503"/>
    <col min="2074" max="2074" width="10" style="503" customWidth="1"/>
    <col min="2075" max="2304" width="9" style="503"/>
    <col min="2305" max="2306" width="13.19921875" style="503" customWidth="1"/>
    <col min="2307" max="2308" width="13.5" style="503" customWidth="1"/>
    <col min="2309" max="2309" width="7.19921875" style="503" customWidth="1"/>
    <col min="2310" max="2310" width="10" style="503" customWidth="1"/>
    <col min="2311" max="2311" width="10.19921875" style="503" customWidth="1"/>
    <col min="2312" max="2318" width="0" style="503" hidden="1" customWidth="1"/>
    <col min="2319" max="2323" width="9" style="503"/>
    <col min="2324" max="2324" width="12.5" style="503" customWidth="1"/>
    <col min="2325" max="2325" width="10.69921875" style="503" customWidth="1"/>
    <col min="2326" max="2326" width="10.69921875" style="503" bestFit="1" customWidth="1"/>
    <col min="2327" max="2327" width="10.69921875" style="503" customWidth="1"/>
    <col min="2328" max="2328" width="10.59765625" style="503" customWidth="1"/>
    <col min="2329" max="2329" width="9" style="503"/>
    <col min="2330" max="2330" width="10" style="503" customWidth="1"/>
    <col min="2331" max="2560" width="9" style="503"/>
    <col min="2561" max="2562" width="13.19921875" style="503" customWidth="1"/>
    <col min="2563" max="2564" width="13.5" style="503" customWidth="1"/>
    <col min="2565" max="2565" width="7.19921875" style="503" customWidth="1"/>
    <col min="2566" max="2566" width="10" style="503" customWidth="1"/>
    <col min="2567" max="2567" width="10.19921875" style="503" customWidth="1"/>
    <col min="2568" max="2574" width="0" style="503" hidden="1" customWidth="1"/>
    <col min="2575" max="2579" width="9" style="503"/>
    <col min="2580" max="2580" width="12.5" style="503" customWidth="1"/>
    <col min="2581" max="2581" width="10.69921875" style="503" customWidth="1"/>
    <col min="2582" max="2582" width="10.69921875" style="503" bestFit="1" customWidth="1"/>
    <col min="2583" max="2583" width="10.69921875" style="503" customWidth="1"/>
    <col min="2584" max="2584" width="10.59765625" style="503" customWidth="1"/>
    <col min="2585" max="2585" width="9" style="503"/>
    <col min="2586" max="2586" width="10" style="503" customWidth="1"/>
    <col min="2587" max="2816" width="9" style="503"/>
    <col min="2817" max="2818" width="13.19921875" style="503" customWidth="1"/>
    <col min="2819" max="2820" width="13.5" style="503" customWidth="1"/>
    <col min="2821" max="2821" width="7.19921875" style="503" customWidth="1"/>
    <col min="2822" max="2822" width="10" style="503" customWidth="1"/>
    <col min="2823" max="2823" width="10.19921875" style="503" customWidth="1"/>
    <col min="2824" max="2830" width="0" style="503" hidden="1" customWidth="1"/>
    <col min="2831" max="2835" width="9" style="503"/>
    <col min="2836" max="2836" width="12.5" style="503" customWidth="1"/>
    <col min="2837" max="2837" width="10.69921875" style="503" customWidth="1"/>
    <col min="2838" max="2838" width="10.69921875" style="503" bestFit="1" customWidth="1"/>
    <col min="2839" max="2839" width="10.69921875" style="503" customWidth="1"/>
    <col min="2840" max="2840" width="10.59765625" style="503" customWidth="1"/>
    <col min="2841" max="2841" width="9" style="503"/>
    <col min="2842" max="2842" width="10" style="503" customWidth="1"/>
    <col min="2843" max="3072" width="9" style="503"/>
    <col min="3073" max="3074" width="13.19921875" style="503" customWidth="1"/>
    <col min="3075" max="3076" width="13.5" style="503" customWidth="1"/>
    <col min="3077" max="3077" width="7.19921875" style="503" customWidth="1"/>
    <col min="3078" max="3078" width="10" style="503" customWidth="1"/>
    <col min="3079" max="3079" width="10.19921875" style="503" customWidth="1"/>
    <col min="3080" max="3086" width="0" style="503" hidden="1" customWidth="1"/>
    <col min="3087" max="3091" width="9" style="503"/>
    <col min="3092" max="3092" width="12.5" style="503" customWidth="1"/>
    <col min="3093" max="3093" width="10.69921875" style="503" customWidth="1"/>
    <col min="3094" max="3094" width="10.69921875" style="503" bestFit="1" customWidth="1"/>
    <col min="3095" max="3095" width="10.69921875" style="503" customWidth="1"/>
    <col min="3096" max="3096" width="10.59765625" style="503" customWidth="1"/>
    <col min="3097" max="3097" width="9" style="503"/>
    <col min="3098" max="3098" width="10" style="503" customWidth="1"/>
    <col min="3099" max="3328" width="9" style="503"/>
    <col min="3329" max="3330" width="13.19921875" style="503" customWidth="1"/>
    <col min="3331" max="3332" width="13.5" style="503" customWidth="1"/>
    <col min="3333" max="3333" width="7.19921875" style="503" customWidth="1"/>
    <col min="3334" max="3334" width="10" style="503" customWidth="1"/>
    <col min="3335" max="3335" width="10.19921875" style="503" customWidth="1"/>
    <col min="3336" max="3342" width="0" style="503" hidden="1" customWidth="1"/>
    <col min="3343" max="3347" width="9" style="503"/>
    <col min="3348" max="3348" width="12.5" style="503" customWidth="1"/>
    <col min="3349" max="3349" width="10.69921875" style="503" customWidth="1"/>
    <col min="3350" max="3350" width="10.69921875" style="503" bestFit="1" customWidth="1"/>
    <col min="3351" max="3351" width="10.69921875" style="503" customWidth="1"/>
    <col min="3352" max="3352" width="10.59765625" style="503" customWidth="1"/>
    <col min="3353" max="3353" width="9" style="503"/>
    <col min="3354" max="3354" width="10" style="503" customWidth="1"/>
    <col min="3355" max="3584" width="9" style="503"/>
    <col min="3585" max="3586" width="13.19921875" style="503" customWidth="1"/>
    <col min="3587" max="3588" width="13.5" style="503" customWidth="1"/>
    <col min="3589" max="3589" width="7.19921875" style="503" customWidth="1"/>
    <col min="3590" max="3590" width="10" style="503" customWidth="1"/>
    <col min="3591" max="3591" width="10.19921875" style="503" customWidth="1"/>
    <col min="3592" max="3598" width="0" style="503" hidden="1" customWidth="1"/>
    <col min="3599" max="3603" width="9" style="503"/>
    <col min="3604" max="3604" width="12.5" style="503" customWidth="1"/>
    <col min="3605" max="3605" width="10.69921875" style="503" customWidth="1"/>
    <col min="3606" max="3606" width="10.69921875" style="503" bestFit="1" customWidth="1"/>
    <col min="3607" max="3607" width="10.69921875" style="503" customWidth="1"/>
    <col min="3608" max="3608" width="10.59765625" style="503" customWidth="1"/>
    <col min="3609" max="3609" width="9" style="503"/>
    <col min="3610" max="3610" width="10" style="503" customWidth="1"/>
    <col min="3611" max="3840" width="9" style="503"/>
    <col min="3841" max="3842" width="13.19921875" style="503" customWidth="1"/>
    <col min="3843" max="3844" width="13.5" style="503" customWidth="1"/>
    <col min="3845" max="3845" width="7.19921875" style="503" customWidth="1"/>
    <col min="3846" max="3846" width="10" style="503" customWidth="1"/>
    <col min="3847" max="3847" width="10.19921875" style="503" customWidth="1"/>
    <col min="3848" max="3854" width="0" style="503" hidden="1" customWidth="1"/>
    <col min="3855" max="3859" width="9" style="503"/>
    <col min="3860" max="3860" width="12.5" style="503" customWidth="1"/>
    <col min="3861" max="3861" width="10.69921875" style="503" customWidth="1"/>
    <col min="3862" max="3862" width="10.69921875" style="503" bestFit="1" customWidth="1"/>
    <col min="3863" max="3863" width="10.69921875" style="503" customWidth="1"/>
    <col min="3864" max="3864" width="10.59765625" style="503" customWidth="1"/>
    <col min="3865" max="3865" width="9" style="503"/>
    <col min="3866" max="3866" width="10" style="503" customWidth="1"/>
    <col min="3867" max="4096" width="9" style="503"/>
    <col min="4097" max="4098" width="13.19921875" style="503" customWidth="1"/>
    <col min="4099" max="4100" width="13.5" style="503" customWidth="1"/>
    <col min="4101" max="4101" width="7.19921875" style="503" customWidth="1"/>
    <col min="4102" max="4102" width="10" style="503" customWidth="1"/>
    <col min="4103" max="4103" width="10.19921875" style="503" customWidth="1"/>
    <col min="4104" max="4110" width="0" style="503" hidden="1" customWidth="1"/>
    <col min="4111" max="4115" width="9" style="503"/>
    <col min="4116" max="4116" width="12.5" style="503" customWidth="1"/>
    <col min="4117" max="4117" width="10.69921875" style="503" customWidth="1"/>
    <col min="4118" max="4118" width="10.69921875" style="503" bestFit="1" customWidth="1"/>
    <col min="4119" max="4119" width="10.69921875" style="503" customWidth="1"/>
    <col min="4120" max="4120" width="10.59765625" style="503" customWidth="1"/>
    <col min="4121" max="4121" width="9" style="503"/>
    <col min="4122" max="4122" width="10" style="503" customWidth="1"/>
    <col min="4123" max="4352" width="9" style="503"/>
    <col min="4353" max="4354" width="13.19921875" style="503" customWidth="1"/>
    <col min="4355" max="4356" width="13.5" style="503" customWidth="1"/>
    <col min="4357" max="4357" width="7.19921875" style="503" customWidth="1"/>
    <col min="4358" max="4358" width="10" style="503" customWidth="1"/>
    <col min="4359" max="4359" width="10.19921875" style="503" customWidth="1"/>
    <col min="4360" max="4366" width="0" style="503" hidden="1" customWidth="1"/>
    <col min="4367" max="4371" width="9" style="503"/>
    <col min="4372" max="4372" width="12.5" style="503" customWidth="1"/>
    <col min="4373" max="4373" width="10.69921875" style="503" customWidth="1"/>
    <col min="4374" max="4374" width="10.69921875" style="503" bestFit="1" customWidth="1"/>
    <col min="4375" max="4375" width="10.69921875" style="503" customWidth="1"/>
    <col min="4376" max="4376" width="10.59765625" style="503" customWidth="1"/>
    <col min="4377" max="4377" width="9" style="503"/>
    <col min="4378" max="4378" width="10" style="503" customWidth="1"/>
    <col min="4379" max="4608" width="9" style="503"/>
    <col min="4609" max="4610" width="13.19921875" style="503" customWidth="1"/>
    <col min="4611" max="4612" width="13.5" style="503" customWidth="1"/>
    <col min="4613" max="4613" width="7.19921875" style="503" customWidth="1"/>
    <col min="4614" max="4614" width="10" style="503" customWidth="1"/>
    <col min="4615" max="4615" width="10.19921875" style="503" customWidth="1"/>
    <col min="4616" max="4622" width="0" style="503" hidden="1" customWidth="1"/>
    <col min="4623" max="4627" width="9" style="503"/>
    <col min="4628" max="4628" width="12.5" style="503" customWidth="1"/>
    <col min="4629" max="4629" width="10.69921875" style="503" customWidth="1"/>
    <col min="4630" max="4630" width="10.69921875" style="503" bestFit="1" customWidth="1"/>
    <col min="4631" max="4631" width="10.69921875" style="503" customWidth="1"/>
    <col min="4632" max="4632" width="10.59765625" style="503" customWidth="1"/>
    <col min="4633" max="4633" width="9" style="503"/>
    <col min="4634" max="4634" width="10" style="503" customWidth="1"/>
    <col min="4635" max="4864" width="9" style="503"/>
    <col min="4865" max="4866" width="13.19921875" style="503" customWidth="1"/>
    <col min="4867" max="4868" width="13.5" style="503" customWidth="1"/>
    <col min="4869" max="4869" width="7.19921875" style="503" customWidth="1"/>
    <col min="4870" max="4870" width="10" style="503" customWidth="1"/>
    <col min="4871" max="4871" width="10.19921875" style="503" customWidth="1"/>
    <col min="4872" max="4878" width="0" style="503" hidden="1" customWidth="1"/>
    <col min="4879" max="4883" width="9" style="503"/>
    <col min="4884" max="4884" width="12.5" style="503" customWidth="1"/>
    <col min="4885" max="4885" width="10.69921875" style="503" customWidth="1"/>
    <col min="4886" max="4886" width="10.69921875" style="503" bestFit="1" customWidth="1"/>
    <col min="4887" max="4887" width="10.69921875" style="503" customWidth="1"/>
    <col min="4888" max="4888" width="10.59765625" style="503" customWidth="1"/>
    <col min="4889" max="4889" width="9" style="503"/>
    <col min="4890" max="4890" width="10" style="503" customWidth="1"/>
    <col min="4891" max="5120" width="9" style="503"/>
    <col min="5121" max="5122" width="13.19921875" style="503" customWidth="1"/>
    <col min="5123" max="5124" width="13.5" style="503" customWidth="1"/>
    <col min="5125" max="5125" width="7.19921875" style="503" customWidth="1"/>
    <col min="5126" max="5126" width="10" style="503" customWidth="1"/>
    <col min="5127" max="5127" width="10.19921875" style="503" customWidth="1"/>
    <col min="5128" max="5134" width="0" style="503" hidden="1" customWidth="1"/>
    <col min="5135" max="5139" width="9" style="503"/>
    <col min="5140" max="5140" width="12.5" style="503" customWidth="1"/>
    <col min="5141" max="5141" width="10.69921875" style="503" customWidth="1"/>
    <col min="5142" max="5142" width="10.69921875" style="503" bestFit="1" customWidth="1"/>
    <col min="5143" max="5143" width="10.69921875" style="503" customWidth="1"/>
    <col min="5144" max="5144" width="10.59765625" style="503" customWidth="1"/>
    <col min="5145" max="5145" width="9" style="503"/>
    <col min="5146" max="5146" width="10" style="503" customWidth="1"/>
    <col min="5147" max="5376" width="9" style="503"/>
    <col min="5377" max="5378" width="13.19921875" style="503" customWidth="1"/>
    <col min="5379" max="5380" width="13.5" style="503" customWidth="1"/>
    <col min="5381" max="5381" width="7.19921875" style="503" customWidth="1"/>
    <col min="5382" max="5382" width="10" style="503" customWidth="1"/>
    <col min="5383" max="5383" width="10.19921875" style="503" customWidth="1"/>
    <col min="5384" max="5390" width="0" style="503" hidden="1" customWidth="1"/>
    <col min="5391" max="5395" width="9" style="503"/>
    <col min="5396" max="5396" width="12.5" style="503" customWidth="1"/>
    <col min="5397" max="5397" width="10.69921875" style="503" customWidth="1"/>
    <col min="5398" max="5398" width="10.69921875" style="503" bestFit="1" customWidth="1"/>
    <col min="5399" max="5399" width="10.69921875" style="503" customWidth="1"/>
    <col min="5400" max="5400" width="10.59765625" style="503" customWidth="1"/>
    <col min="5401" max="5401" width="9" style="503"/>
    <col min="5402" max="5402" width="10" style="503" customWidth="1"/>
    <col min="5403" max="5632" width="9" style="503"/>
    <col min="5633" max="5634" width="13.19921875" style="503" customWidth="1"/>
    <col min="5635" max="5636" width="13.5" style="503" customWidth="1"/>
    <col min="5637" max="5637" width="7.19921875" style="503" customWidth="1"/>
    <col min="5638" max="5638" width="10" style="503" customWidth="1"/>
    <col min="5639" max="5639" width="10.19921875" style="503" customWidth="1"/>
    <col min="5640" max="5646" width="0" style="503" hidden="1" customWidth="1"/>
    <col min="5647" max="5651" width="9" style="503"/>
    <col min="5652" max="5652" width="12.5" style="503" customWidth="1"/>
    <col min="5653" max="5653" width="10.69921875" style="503" customWidth="1"/>
    <col min="5654" max="5654" width="10.69921875" style="503" bestFit="1" customWidth="1"/>
    <col min="5655" max="5655" width="10.69921875" style="503" customWidth="1"/>
    <col min="5656" max="5656" width="10.59765625" style="503" customWidth="1"/>
    <col min="5657" max="5657" width="9" style="503"/>
    <col min="5658" max="5658" width="10" style="503" customWidth="1"/>
    <col min="5659" max="5888" width="9" style="503"/>
    <col min="5889" max="5890" width="13.19921875" style="503" customWidth="1"/>
    <col min="5891" max="5892" width="13.5" style="503" customWidth="1"/>
    <col min="5893" max="5893" width="7.19921875" style="503" customWidth="1"/>
    <col min="5894" max="5894" width="10" style="503" customWidth="1"/>
    <col min="5895" max="5895" width="10.19921875" style="503" customWidth="1"/>
    <col min="5896" max="5902" width="0" style="503" hidden="1" customWidth="1"/>
    <col min="5903" max="5907" width="9" style="503"/>
    <col min="5908" max="5908" width="12.5" style="503" customWidth="1"/>
    <col min="5909" max="5909" width="10.69921875" style="503" customWidth="1"/>
    <col min="5910" max="5910" width="10.69921875" style="503" bestFit="1" customWidth="1"/>
    <col min="5911" max="5911" width="10.69921875" style="503" customWidth="1"/>
    <col min="5912" max="5912" width="10.59765625" style="503" customWidth="1"/>
    <col min="5913" max="5913" width="9" style="503"/>
    <col min="5914" max="5914" width="10" style="503" customWidth="1"/>
    <col min="5915" max="6144" width="9" style="503"/>
    <col min="6145" max="6146" width="13.19921875" style="503" customWidth="1"/>
    <col min="6147" max="6148" width="13.5" style="503" customWidth="1"/>
    <col min="6149" max="6149" width="7.19921875" style="503" customWidth="1"/>
    <col min="6150" max="6150" width="10" style="503" customWidth="1"/>
    <col min="6151" max="6151" width="10.19921875" style="503" customWidth="1"/>
    <col min="6152" max="6158" width="0" style="503" hidden="1" customWidth="1"/>
    <col min="6159" max="6163" width="9" style="503"/>
    <col min="6164" max="6164" width="12.5" style="503" customWidth="1"/>
    <col min="6165" max="6165" width="10.69921875" style="503" customWidth="1"/>
    <col min="6166" max="6166" width="10.69921875" style="503" bestFit="1" customWidth="1"/>
    <col min="6167" max="6167" width="10.69921875" style="503" customWidth="1"/>
    <col min="6168" max="6168" width="10.59765625" style="503" customWidth="1"/>
    <col min="6169" max="6169" width="9" style="503"/>
    <col min="6170" max="6170" width="10" style="503" customWidth="1"/>
    <col min="6171" max="6400" width="9" style="503"/>
    <col min="6401" max="6402" width="13.19921875" style="503" customWidth="1"/>
    <col min="6403" max="6404" width="13.5" style="503" customWidth="1"/>
    <col min="6405" max="6405" width="7.19921875" style="503" customWidth="1"/>
    <col min="6406" max="6406" width="10" style="503" customWidth="1"/>
    <col min="6407" max="6407" width="10.19921875" style="503" customWidth="1"/>
    <col min="6408" max="6414" width="0" style="503" hidden="1" customWidth="1"/>
    <col min="6415" max="6419" width="9" style="503"/>
    <col min="6420" max="6420" width="12.5" style="503" customWidth="1"/>
    <col min="6421" max="6421" width="10.69921875" style="503" customWidth="1"/>
    <col min="6422" max="6422" width="10.69921875" style="503" bestFit="1" customWidth="1"/>
    <col min="6423" max="6423" width="10.69921875" style="503" customWidth="1"/>
    <col min="6424" max="6424" width="10.59765625" style="503" customWidth="1"/>
    <col min="6425" max="6425" width="9" style="503"/>
    <col min="6426" max="6426" width="10" style="503" customWidth="1"/>
    <col min="6427" max="6656" width="9" style="503"/>
    <col min="6657" max="6658" width="13.19921875" style="503" customWidth="1"/>
    <col min="6659" max="6660" width="13.5" style="503" customWidth="1"/>
    <col min="6661" max="6661" width="7.19921875" style="503" customWidth="1"/>
    <col min="6662" max="6662" width="10" style="503" customWidth="1"/>
    <col min="6663" max="6663" width="10.19921875" style="503" customWidth="1"/>
    <col min="6664" max="6670" width="0" style="503" hidden="1" customWidth="1"/>
    <col min="6671" max="6675" width="9" style="503"/>
    <col min="6676" max="6676" width="12.5" style="503" customWidth="1"/>
    <col min="6677" max="6677" width="10.69921875" style="503" customWidth="1"/>
    <col min="6678" max="6678" width="10.69921875" style="503" bestFit="1" customWidth="1"/>
    <col min="6679" max="6679" width="10.69921875" style="503" customWidth="1"/>
    <col min="6680" max="6680" width="10.59765625" style="503" customWidth="1"/>
    <col min="6681" max="6681" width="9" style="503"/>
    <col min="6682" max="6682" width="10" style="503" customWidth="1"/>
    <col min="6683" max="6912" width="9" style="503"/>
    <col min="6913" max="6914" width="13.19921875" style="503" customWidth="1"/>
    <col min="6915" max="6916" width="13.5" style="503" customWidth="1"/>
    <col min="6917" max="6917" width="7.19921875" style="503" customWidth="1"/>
    <col min="6918" max="6918" width="10" style="503" customWidth="1"/>
    <col min="6919" max="6919" width="10.19921875" style="503" customWidth="1"/>
    <col min="6920" max="6926" width="0" style="503" hidden="1" customWidth="1"/>
    <col min="6927" max="6931" width="9" style="503"/>
    <col min="6932" max="6932" width="12.5" style="503" customWidth="1"/>
    <col min="6933" max="6933" width="10.69921875" style="503" customWidth="1"/>
    <col min="6934" max="6934" width="10.69921875" style="503" bestFit="1" customWidth="1"/>
    <col min="6935" max="6935" width="10.69921875" style="503" customWidth="1"/>
    <col min="6936" max="6936" width="10.59765625" style="503" customWidth="1"/>
    <col min="6937" max="6937" width="9" style="503"/>
    <col min="6938" max="6938" width="10" style="503" customWidth="1"/>
    <col min="6939" max="7168" width="9" style="503"/>
    <col min="7169" max="7170" width="13.19921875" style="503" customWidth="1"/>
    <col min="7171" max="7172" width="13.5" style="503" customWidth="1"/>
    <col min="7173" max="7173" width="7.19921875" style="503" customWidth="1"/>
    <col min="7174" max="7174" width="10" style="503" customWidth="1"/>
    <col min="7175" max="7175" width="10.19921875" style="503" customWidth="1"/>
    <col min="7176" max="7182" width="0" style="503" hidden="1" customWidth="1"/>
    <col min="7183" max="7187" width="9" style="503"/>
    <col min="7188" max="7188" width="12.5" style="503" customWidth="1"/>
    <col min="7189" max="7189" width="10.69921875" style="503" customWidth="1"/>
    <col min="7190" max="7190" width="10.69921875" style="503" bestFit="1" customWidth="1"/>
    <col min="7191" max="7191" width="10.69921875" style="503" customWidth="1"/>
    <col min="7192" max="7192" width="10.59765625" style="503" customWidth="1"/>
    <col min="7193" max="7193" width="9" style="503"/>
    <col min="7194" max="7194" width="10" style="503" customWidth="1"/>
    <col min="7195" max="7424" width="9" style="503"/>
    <col min="7425" max="7426" width="13.19921875" style="503" customWidth="1"/>
    <col min="7427" max="7428" width="13.5" style="503" customWidth="1"/>
    <col min="7429" max="7429" width="7.19921875" style="503" customWidth="1"/>
    <col min="7430" max="7430" width="10" style="503" customWidth="1"/>
    <col min="7431" max="7431" width="10.19921875" style="503" customWidth="1"/>
    <col min="7432" max="7438" width="0" style="503" hidden="1" customWidth="1"/>
    <col min="7439" max="7443" width="9" style="503"/>
    <col min="7444" max="7444" width="12.5" style="503" customWidth="1"/>
    <col min="7445" max="7445" width="10.69921875" style="503" customWidth="1"/>
    <col min="7446" max="7446" width="10.69921875" style="503" bestFit="1" customWidth="1"/>
    <col min="7447" max="7447" width="10.69921875" style="503" customWidth="1"/>
    <col min="7448" max="7448" width="10.59765625" style="503" customWidth="1"/>
    <col min="7449" max="7449" width="9" style="503"/>
    <col min="7450" max="7450" width="10" style="503" customWidth="1"/>
    <col min="7451" max="7680" width="9" style="503"/>
    <col min="7681" max="7682" width="13.19921875" style="503" customWidth="1"/>
    <col min="7683" max="7684" width="13.5" style="503" customWidth="1"/>
    <col min="7685" max="7685" width="7.19921875" style="503" customWidth="1"/>
    <col min="7686" max="7686" width="10" style="503" customWidth="1"/>
    <col min="7687" max="7687" width="10.19921875" style="503" customWidth="1"/>
    <col min="7688" max="7694" width="0" style="503" hidden="1" customWidth="1"/>
    <col min="7695" max="7699" width="9" style="503"/>
    <col min="7700" max="7700" width="12.5" style="503" customWidth="1"/>
    <col min="7701" max="7701" width="10.69921875" style="503" customWidth="1"/>
    <col min="7702" max="7702" width="10.69921875" style="503" bestFit="1" customWidth="1"/>
    <col min="7703" max="7703" width="10.69921875" style="503" customWidth="1"/>
    <col min="7704" max="7704" width="10.59765625" style="503" customWidth="1"/>
    <col min="7705" max="7705" width="9" style="503"/>
    <col min="7706" max="7706" width="10" style="503" customWidth="1"/>
    <col min="7707" max="7936" width="9" style="503"/>
    <col min="7937" max="7938" width="13.19921875" style="503" customWidth="1"/>
    <col min="7939" max="7940" width="13.5" style="503" customWidth="1"/>
    <col min="7941" max="7941" width="7.19921875" style="503" customWidth="1"/>
    <col min="7942" max="7942" width="10" style="503" customWidth="1"/>
    <col min="7943" max="7943" width="10.19921875" style="503" customWidth="1"/>
    <col min="7944" max="7950" width="0" style="503" hidden="1" customWidth="1"/>
    <col min="7951" max="7955" width="9" style="503"/>
    <col min="7956" max="7956" width="12.5" style="503" customWidth="1"/>
    <col min="7957" max="7957" width="10.69921875" style="503" customWidth="1"/>
    <col min="7958" max="7958" width="10.69921875" style="503" bestFit="1" customWidth="1"/>
    <col min="7959" max="7959" width="10.69921875" style="503" customWidth="1"/>
    <col min="7960" max="7960" width="10.59765625" style="503" customWidth="1"/>
    <col min="7961" max="7961" width="9" style="503"/>
    <col min="7962" max="7962" width="10" style="503" customWidth="1"/>
    <col min="7963" max="8192" width="9" style="503"/>
    <col min="8193" max="8194" width="13.19921875" style="503" customWidth="1"/>
    <col min="8195" max="8196" width="13.5" style="503" customWidth="1"/>
    <col min="8197" max="8197" width="7.19921875" style="503" customWidth="1"/>
    <col min="8198" max="8198" width="10" style="503" customWidth="1"/>
    <col min="8199" max="8199" width="10.19921875" style="503" customWidth="1"/>
    <col min="8200" max="8206" width="0" style="503" hidden="1" customWidth="1"/>
    <col min="8207" max="8211" width="9" style="503"/>
    <col min="8212" max="8212" width="12.5" style="503" customWidth="1"/>
    <col min="8213" max="8213" width="10.69921875" style="503" customWidth="1"/>
    <col min="8214" max="8214" width="10.69921875" style="503" bestFit="1" customWidth="1"/>
    <col min="8215" max="8215" width="10.69921875" style="503" customWidth="1"/>
    <col min="8216" max="8216" width="10.59765625" style="503" customWidth="1"/>
    <col min="8217" max="8217" width="9" style="503"/>
    <col min="8218" max="8218" width="10" style="503" customWidth="1"/>
    <col min="8219" max="8448" width="9" style="503"/>
    <col min="8449" max="8450" width="13.19921875" style="503" customWidth="1"/>
    <col min="8451" max="8452" width="13.5" style="503" customWidth="1"/>
    <col min="8453" max="8453" width="7.19921875" style="503" customWidth="1"/>
    <col min="8454" max="8454" width="10" style="503" customWidth="1"/>
    <col min="8455" max="8455" width="10.19921875" style="503" customWidth="1"/>
    <col min="8456" max="8462" width="0" style="503" hidden="1" customWidth="1"/>
    <col min="8463" max="8467" width="9" style="503"/>
    <col min="8468" max="8468" width="12.5" style="503" customWidth="1"/>
    <col min="8469" max="8469" width="10.69921875" style="503" customWidth="1"/>
    <col min="8470" max="8470" width="10.69921875" style="503" bestFit="1" customWidth="1"/>
    <col min="8471" max="8471" width="10.69921875" style="503" customWidth="1"/>
    <col min="8472" max="8472" width="10.59765625" style="503" customWidth="1"/>
    <col min="8473" max="8473" width="9" style="503"/>
    <col min="8474" max="8474" width="10" style="503" customWidth="1"/>
    <col min="8475" max="8704" width="9" style="503"/>
    <col min="8705" max="8706" width="13.19921875" style="503" customWidth="1"/>
    <col min="8707" max="8708" width="13.5" style="503" customWidth="1"/>
    <col min="8709" max="8709" width="7.19921875" style="503" customWidth="1"/>
    <col min="8710" max="8710" width="10" style="503" customWidth="1"/>
    <col min="8711" max="8711" width="10.19921875" style="503" customWidth="1"/>
    <col min="8712" max="8718" width="0" style="503" hidden="1" customWidth="1"/>
    <col min="8719" max="8723" width="9" style="503"/>
    <col min="8724" max="8724" width="12.5" style="503" customWidth="1"/>
    <col min="8725" max="8725" width="10.69921875" style="503" customWidth="1"/>
    <col min="8726" max="8726" width="10.69921875" style="503" bestFit="1" customWidth="1"/>
    <col min="8727" max="8727" width="10.69921875" style="503" customWidth="1"/>
    <col min="8728" max="8728" width="10.59765625" style="503" customWidth="1"/>
    <col min="8729" max="8729" width="9" style="503"/>
    <col min="8730" max="8730" width="10" style="503" customWidth="1"/>
    <col min="8731" max="8960" width="9" style="503"/>
    <col min="8961" max="8962" width="13.19921875" style="503" customWidth="1"/>
    <col min="8963" max="8964" width="13.5" style="503" customWidth="1"/>
    <col min="8965" max="8965" width="7.19921875" style="503" customWidth="1"/>
    <col min="8966" max="8966" width="10" style="503" customWidth="1"/>
    <col min="8967" max="8967" width="10.19921875" style="503" customWidth="1"/>
    <col min="8968" max="8974" width="0" style="503" hidden="1" customWidth="1"/>
    <col min="8975" max="8979" width="9" style="503"/>
    <col min="8980" max="8980" width="12.5" style="503" customWidth="1"/>
    <col min="8981" max="8981" width="10.69921875" style="503" customWidth="1"/>
    <col min="8982" max="8982" width="10.69921875" style="503" bestFit="1" customWidth="1"/>
    <col min="8983" max="8983" width="10.69921875" style="503" customWidth="1"/>
    <col min="8984" max="8984" width="10.59765625" style="503" customWidth="1"/>
    <col min="8985" max="8985" width="9" style="503"/>
    <col min="8986" max="8986" width="10" style="503" customWidth="1"/>
    <col min="8987" max="9216" width="9" style="503"/>
    <col min="9217" max="9218" width="13.19921875" style="503" customWidth="1"/>
    <col min="9219" max="9220" width="13.5" style="503" customWidth="1"/>
    <col min="9221" max="9221" width="7.19921875" style="503" customWidth="1"/>
    <col min="9222" max="9222" width="10" style="503" customWidth="1"/>
    <col min="9223" max="9223" width="10.19921875" style="503" customWidth="1"/>
    <col min="9224" max="9230" width="0" style="503" hidden="1" customWidth="1"/>
    <col min="9231" max="9235" width="9" style="503"/>
    <col min="9236" max="9236" width="12.5" style="503" customWidth="1"/>
    <col min="9237" max="9237" width="10.69921875" style="503" customWidth="1"/>
    <col min="9238" max="9238" width="10.69921875" style="503" bestFit="1" customWidth="1"/>
    <col min="9239" max="9239" width="10.69921875" style="503" customWidth="1"/>
    <col min="9240" max="9240" width="10.59765625" style="503" customWidth="1"/>
    <col min="9241" max="9241" width="9" style="503"/>
    <col min="9242" max="9242" width="10" style="503" customWidth="1"/>
    <col min="9243" max="9472" width="9" style="503"/>
    <col min="9473" max="9474" width="13.19921875" style="503" customWidth="1"/>
    <col min="9475" max="9476" width="13.5" style="503" customWidth="1"/>
    <col min="9477" max="9477" width="7.19921875" style="503" customWidth="1"/>
    <col min="9478" max="9478" width="10" style="503" customWidth="1"/>
    <col min="9479" max="9479" width="10.19921875" style="503" customWidth="1"/>
    <col min="9480" max="9486" width="0" style="503" hidden="1" customWidth="1"/>
    <col min="9487" max="9491" width="9" style="503"/>
    <col min="9492" max="9492" width="12.5" style="503" customWidth="1"/>
    <col min="9493" max="9493" width="10.69921875" style="503" customWidth="1"/>
    <col min="9494" max="9494" width="10.69921875" style="503" bestFit="1" customWidth="1"/>
    <col min="9495" max="9495" width="10.69921875" style="503" customWidth="1"/>
    <col min="9496" max="9496" width="10.59765625" style="503" customWidth="1"/>
    <col min="9497" max="9497" width="9" style="503"/>
    <col min="9498" max="9498" width="10" style="503" customWidth="1"/>
    <col min="9499" max="9728" width="9" style="503"/>
    <col min="9729" max="9730" width="13.19921875" style="503" customWidth="1"/>
    <col min="9731" max="9732" width="13.5" style="503" customWidth="1"/>
    <col min="9733" max="9733" width="7.19921875" style="503" customWidth="1"/>
    <col min="9734" max="9734" width="10" style="503" customWidth="1"/>
    <col min="9735" max="9735" width="10.19921875" style="503" customWidth="1"/>
    <col min="9736" max="9742" width="0" style="503" hidden="1" customWidth="1"/>
    <col min="9743" max="9747" width="9" style="503"/>
    <col min="9748" max="9748" width="12.5" style="503" customWidth="1"/>
    <col min="9749" max="9749" width="10.69921875" style="503" customWidth="1"/>
    <col min="9750" max="9750" width="10.69921875" style="503" bestFit="1" customWidth="1"/>
    <col min="9751" max="9751" width="10.69921875" style="503" customWidth="1"/>
    <col min="9752" max="9752" width="10.59765625" style="503" customWidth="1"/>
    <col min="9753" max="9753" width="9" style="503"/>
    <col min="9754" max="9754" width="10" style="503" customWidth="1"/>
    <col min="9755" max="9984" width="9" style="503"/>
    <col min="9985" max="9986" width="13.19921875" style="503" customWidth="1"/>
    <col min="9987" max="9988" width="13.5" style="503" customWidth="1"/>
    <col min="9989" max="9989" width="7.19921875" style="503" customWidth="1"/>
    <col min="9990" max="9990" width="10" style="503" customWidth="1"/>
    <col min="9991" max="9991" width="10.19921875" style="503" customWidth="1"/>
    <col min="9992" max="9998" width="0" style="503" hidden="1" customWidth="1"/>
    <col min="9999" max="10003" width="9" style="503"/>
    <col min="10004" max="10004" width="12.5" style="503" customWidth="1"/>
    <col min="10005" max="10005" width="10.69921875" style="503" customWidth="1"/>
    <col min="10006" max="10006" width="10.69921875" style="503" bestFit="1" customWidth="1"/>
    <col min="10007" max="10007" width="10.69921875" style="503" customWidth="1"/>
    <col min="10008" max="10008" width="10.59765625" style="503" customWidth="1"/>
    <col min="10009" max="10009" width="9" style="503"/>
    <col min="10010" max="10010" width="10" style="503" customWidth="1"/>
    <col min="10011" max="10240" width="9" style="503"/>
    <col min="10241" max="10242" width="13.19921875" style="503" customWidth="1"/>
    <col min="10243" max="10244" width="13.5" style="503" customWidth="1"/>
    <col min="10245" max="10245" width="7.19921875" style="503" customWidth="1"/>
    <col min="10246" max="10246" width="10" style="503" customWidth="1"/>
    <col min="10247" max="10247" width="10.19921875" style="503" customWidth="1"/>
    <col min="10248" max="10254" width="0" style="503" hidden="1" customWidth="1"/>
    <col min="10255" max="10259" width="9" style="503"/>
    <col min="10260" max="10260" width="12.5" style="503" customWidth="1"/>
    <col min="10261" max="10261" width="10.69921875" style="503" customWidth="1"/>
    <col min="10262" max="10262" width="10.69921875" style="503" bestFit="1" customWidth="1"/>
    <col min="10263" max="10263" width="10.69921875" style="503" customWidth="1"/>
    <col min="10264" max="10264" width="10.59765625" style="503" customWidth="1"/>
    <col min="10265" max="10265" width="9" style="503"/>
    <col min="10266" max="10266" width="10" style="503" customWidth="1"/>
    <col min="10267" max="10496" width="9" style="503"/>
    <col min="10497" max="10498" width="13.19921875" style="503" customWidth="1"/>
    <col min="10499" max="10500" width="13.5" style="503" customWidth="1"/>
    <col min="10501" max="10501" width="7.19921875" style="503" customWidth="1"/>
    <col min="10502" max="10502" width="10" style="503" customWidth="1"/>
    <col min="10503" max="10503" width="10.19921875" style="503" customWidth="1"/>
    <col min="10504" max="10510" width="0" style="503" hidden="1" customWidth="1"/>
    <col min="10511" max="10515" width="9" style="503"/>
    <col min="10516" max="10516" width="12.5" style="503" customWidth="1"/>
    <col min="10517" max="10517" width="10.69921875" style="503" customWidth="1"/>
    <col min="10518" max="10518" width="10.69921875" style="503" bestFit="1" customWidth="1"/>
    <col min="10519" max="10519" width="10.69921875" style="503" customWidth="1"/>
    <col min="10520" max="10520" width="10.59765625" style="503" customWidth="1"/>
    <col min="10521" max="10521" width="9" style="503"/>
    <col min="10522" max="10522" width="10" style="503" customWidth="1"/>
    <col min="10523" max="10752" width="9" style="503"/>
    <col min="10753" max="10754" width="13.19921875" style="503" customWidth="1"/>
    <col min="10755" max="10756" width="13.5" style="503" customWidth="1"/>
    <col min="10757" max="10757" width="7.19921875" style="503" customWidth="1"/>
    <col min="10758" max="10758" width="10" style="503" customWidth="1"/>
    <col min="10759" max="10759" width="10.19921875" style="503" customWidth="1"/>
    <col min="10760" max="10766" width="0" style="503" hidden="1" customWidth="1"/>
    <col min="10767" max="10771" width="9" style="503"/>
    <col min="10772" max="10772" width="12.5" style="503" customWidth="1"/>
    <col min="10773" max="10773" width="10.69921875" style="503" customWidth="1"/>
    <col min="10774" max="10774" width="10.69921875" style="503" bestFit="1" customWidth="1"/>
    <col min="10775" max="10775" width="10.69921875" style="503" customWidth="1"/>
    <col min="10776" max="10776" width="10.59765625" style="503" customWidth="1"/>
    <col min="10777" max="10777" width="9" style="503"/>
    <col min="10778" max="10778" width="10" style="503" customWidth="1"/>
    <col min="10779" max="11008" width="9" style="503"/>
    <col min="11009" max="11010" width="13.19921875" style="503" customWidth="1"/>
    <col min="11011" max="11012" width="13.5" style="503" customWidth="1"/>
    <col min="11013" max="11013" width="7.19921875" style="503" customWidth="1"/>
    <col min="11014" max="11014" width="10" style="503" customWidth="1"/>
    <col min="11015" max="11015" width="10.19921875" style="503" customWidth="1"/>
    <col min="11016" max="11022" width="0" style="503" hidden="1" customWidth="1"/>
    <col min="11023" max="11027" width="9" style="503"/>
    <col min="11028" max="11028" width="12.5" style="503" customWidth="1"/>
    <col min="11029" max="11029" width="10.69921875" style="503" customWidth="1"/>
    <col min="11030" max="11030" width="10.69921875" style="503" bestFit="1" customWidth="1"/>
    <col min="11031" max="11031" width="10.69921875" style="503" customWidth="1"/>
    <col min="11032" max="11032" width="10.59765625" style="503" customWidth="1"/>
    <col min="11033" max="11033" width="9" style="503"/>
    <col min="11034" max="11034" width="10" style="503" customWidth="1"/>
    <col min="11035" max="11264" width="9" style="503"/>
    <col min="11265" max="11266" width="13.19921875" style="503" customWidth="1"/>
    <col min="11267" max="11268" width="13.5" style="503" customWidth="1"/>
    <col min="11269" max="11269" width="7.19921875" style="503" customWidth="1"/>
    <col min="11270" max="11270" width="10" style="503" customWidth="1"/>
    <col min="11271" max="11271" width="10.19921875" style="503" customWidth="1"/>
    <col min="11272" max="11278" width="0" style="503" hidden="1" customWidth="1"/>
    <col min="11279" max="11283" width="9" style="503"/>
    <col min="11284" max="11284" width="12.5" style="503" customWidth="1"/>
    <col min="11285" max="11285" width="10.69921875" style="503" customWidth="1"/>
    <col min="11286" max="11286" width="10.69921875" style="503" bestFit="1" customWidth="1"/>
    <col min="11287" max="11287" width="10.69921875" style="503" customWidth="1"/>
    <col min="11288" max="11288" width="10.59765625" style="503" customWidth="1"/>
    <col min="11289" max="11289" width="9" style="503"/>
    <col min="11290" max="11290" width="10" style="503" customWidth="1"/>
    <col min="11291" max="11520" width="9" style="503"/>
    <col min="11521" max="11522" width="13.19921875" style="503" customWidth="1"/>
    <col min="11523" max="11524" width="13.5" style="503" customWidth="1"/>
    <col min="11525" max="11525" width="7.19921875" style="503" customWidth="1"/>
    <col min="11526" max="11526" width="10" style="503" customWidth="1"/>
    <col min="11527" max="11527" width="10.19921875" style="503" customWidth="1"/>
    <col min="11528" max="11534" width="0" style="503" hidden="1" customWidth="1"/>
    <col min="11535" max="11539" width="9" style="503"/>
    <col min="11540" max="11540" width="12.5" style="503" customWidth="1"/>
    <col min="11541" max="11541" width="10.69921875" style="503" customWidth="1"/>
    <col min="11542" max="11542" width="10.69921875" style="503" bestFit="1" customWidth="1"/>
    <col min="11543" max="11543" width="10.69921875" style="503" customWidth="1"/>
    <col min="11544" max="11544" width="10.59765625" style="503" customWidth="1"/>
    <col min="11545" max="11545" width="9" style="503"/>
    <col min="11546" max="11546" width="10" style="503" customWidth="1"/>
    <col min="11547" max="11776" width="9" style="503"/>
    <col min="11777" max="11778" width="13.19921875" style="503" customWidth="1"/>
    <col min="11779" max="11780" width="13.5" style="503" customWidth="1"/>
    <col min="11781" max="11781" width="7.19921875" style="503" customWidth="1"/>
    <col min="11782" max="11782" width="10" style="503" customWidth="1"/>
    <col min="11783" max="11783" width="10.19921875" style="503" customWidth="1"/>
    <col min="11784" max="11790" width="0" style="503" hidden="1" customWidth="1"/>
    <col min="11791" max="11795" width="9" style="503"/>
    <col min="11796" max="11796" width="12.5" style="503" customWidth="1"/>
    <col min="11797" max="11797" width="10.69921875" style="503" customWidth="1"/>
    <col min="11798" max="11798" width="10.69921875" style="503" bestFit="1" customWidth="1"/>
    <col min="11799" max="11799" width="10.69921875" style="503" customWidth="1"/>
    <col min="11800" max="11800" width="10.59765625" style="503" customWidth="1"/>
    <col min="11801" max="11801" width="9" style="503"/>
    <col min="11802" max="11802" width="10" style="503" customWidth="1"/>
    <col min="11803" max="12032" width="9" style="503"/>
    <col min="12033" max="12034" width="13.19921875" style="503" customWidth="1"/>
    <col min="12035" max="12036" width="13.5" style="503" customWidth="1"/>
    <col min="12037" max="12037" width="7.19921875" style="503" customWidth="1"/>
    <col min="12038" max="12038" width="10" style="503" customWidth="1"/>
    <col min="12039" max="12039" width="10.19921875" style="503" customWidth="1"/>
    <col min="12040" max="12046" width="0" style="503" hidden="1" customWidth="1"/>
    <col min="12047" max="12051" width="9" style="503"/>
    <col min="12052" max="12052" width="12.5" style="503" customWidth="1"/>
    <col min="12053" max="12053" width="10.69921875" style="503" customWidth="1"/>
    <col min="12054" max="12054" width="10.69921875" style="503" bestFit="1" customWidth="1"/>
    <col min="12055" max="12055" width="10.69921875" style="503" customWidth="1"/>
    <col min="12056" max="12056" width="10.59765625" style="503" customWidth="1"/>
    <col min="12057" max="12057" width="9" style="503"/>
    <col min="12058" max="12058" width="10" style="503" customWidth="1"/>
    <col min="12059" max="12288" width="9" style="503"/>
    <col min="12289" max="12290" width="13.19921875" style="503" customWidth="1"/>
    <col min="12291" max="12292" width="13.5" style="503" customWidth="1"/>
    <col min="12293" max="12293" width="7.19921875" style="503" customWidth="1"/>
    <col min="12294" max="12294" width="10" style="503" customWidth="1"/>
    <col min="12295" max="12295" width="10.19921875" style="503" customWidth="1"/>
    <col min="12296" max="12302" width="0" style="503" hidden="1" customWidth="1"/>
    <col min="12303" max="12307" width="9" style="503"/>
    <col min="12308" max="12308" width="12.5" style="503" customWidth="1"/>
    <col min="12309" max="12309" width="10.69921875" style="503" customWidth="1"/>
    <col min="12310" max="12310" width="10.69921875" style="503" bestFit="1" customWidth="1"/>
    <col min="12311" max="12311" width="10.69921875" style="503" customWidth="1"/>
    <col min="12312" max="12312" width="10.59765625" style="503" customWidth="1"/>
    <col min="12313" max="12313" width="9" style="503"/>
    <col min="12314" max="12314" width="10" style="503" customWidth="1"/>
    <col min="12315" max="12544" width="9" style="503"/>
    <col min="12545" max="12546" width="13.19921875" style="503" customWidth="1"/>
    <col min="12547" max="12548" width="13.5" style="503" customWidth="1"/>
    <col min="12549" max="12549" width="7.19921875" style="503" customWidth="1"/>
    <col min="12550" max="12550" width="10" style="503" customWidth="1"/>
    <col min="12551" max="12551" width="10.19921875" style="503" customWidth="1"/>
    <col min="12552" max="12558" width="0" style="503" hidden="1" customWidth="1"/>
    <col min="12559" max="12563" width="9" style="503"/>
    <col min="12564" max="12564" width="12.5" style="503" customWidth="1"/>
    <col min="12565" max="12565" width="10.69921875" style="503" customWidth="1"/>
    <col min="12566" max="12566" width="10.69921875" style="503" bestFit="1" customWidth="1"/>
    <col min="12567" max="12567" width="10.69921875" style="503" customWidth="1"/>
    <col min="12568" max="12568" width="10.59765625" style="503" customWidth="1"/>
    <col min="12569" max="12569" width="9" style="503"/>
    <col min="12570" max="12570" width="10" style="503" customWidth="1"/>
    <col min="12571" max="12800" width="9" style="503"/>
    <col min="12801" max="12802" width="13.19921875" style="503" customWidth="1"/>
    <col min="12803" max="12804" width="13.5" style="503" customWidth="1"/>
    <col min="12805" max="12805" width="7.19921875" style="503" customWidth="1"/>
    <col min="12806" max="12806" width="10" style="503" customWidth="1"/>
    <col min="12807" max="12807" width="10.19921875" style="503" customWidth="1"/>
    <col min="12808" max="12814" width="0" style="503" hidden="1" customWidth="1"/>
    <col min="12815" max="12819" width="9" style="503"/>
    <col min="12820" max="12820" width="12.5" style="503" customWidth="1"/>
    <col min="12821" max="12821" width="10.69921875" style="503" customWidth="1"/>
    <col min="12822" max="12822" width="10.69921875" style="503" bestFit="1" customWidth="1"/>
    <col min="12823" max="12823" width="10.69921875" style="503" customWidth="1"/>
    <col min="12824" max="12824" width="10.59765625" style="503" customWidth="1"/>
    <col min="12825" max="12825" width="9" style="503"/>
    <col min="12826" max="12826" width="10" style="503" customWidth="1"/>
    <col min="12827" max="13056" width="9" style="503"/>
    <col min="13057" max="13058" width="13.19921875" style="503" customWidth="1"/>
    <col min="13059" max="13060" width="13.5" style="503" customWidth="1"/>
    <col min="13061" max="13061" width="7.19921875" style="503" customWidth="1"/>
    <col min="13062" max="13062" width="10" style="503" customWidth="1"/>
    <col min="13063" max="13063" width="10.19921875" style="503" customWidth="1"/>
    <col min="13064" max="13070" width="0" style="503" hidden="1" customWidth="1"/>
    <col min="13071" max="13075" width="9" style="503"/>
    <col min="13076" max="13076" width="12.5" style="503" customWidth="1"/>
    <col min="13077" max="13077" width="10.69921875" style="503" customWidth="1"/>
    <col min="13078" max="13078" width="10.69921875" style="503" bestFit="1" customWidth="1"/>
    <col min="13079" max="13079" width="10.69921875" style="503" customWidth="1"/>
    <col min="13080" max="13080" width="10.59765625" style="503" customWidth="1"/>
    <col min="13081" max="13081" width="9" style="503"/>
    <col min="13082" max="13082" width="10" style="503" customWidth="1"/>
    <col min="13083" max="13312" width="9" style="503"/>
    <col min="13313" max="13314" width="13.19921875" style="503" customWidth="1"/>
    <col min="13315" max="13316" width="13.5" style="503" customWidth="1"/>
    <col min="13317" max="13317" width="7.19921875" style="503" customWidth="1"/>
    <col min="13318" max="13318" width="10" style="503" customWidth="1"/>
    <col min="13319" max="13319" width="10.19921875" style="503" customWidth="1"/>
    <col min="13320" max="13326" width="0" style="503" hidden="1" customWidth="1"/>
    <col min="13327" max="13331" width="9" style="503"/>
    <col min="13332" max="13332" width="12.5" style="503" customWidth="1"/>
    <col min="13333" max="13333" width="10.69921875" style="503" customWidth="1"/>
    <col min="13334" max="13334" width="10.69921875" style="503" bestFit="1" customWidth="1"/>
    <col min="13335" max="13335" width="10.69921875" style="503" customWidth="1"/>
    <col min="13336" max="13336" width="10.59765625" style="503" customWidth="1"/>
    <col min="13337" max="13337" width="9" style="503"/>
    <col min="13338" max="13338" width="10" style="503" customWidth="1"/>
    <col min="13339" max="13568" width="9" style="503"/>
    <col min="13569" max="13570" width="13.19921875" style="503" customWidth="1"/>
    <col min="13571" max="13572" width="13.5" style="503" customWidth="1"/>
    <col min="13573" max="13573" width="7.19921875" style="503" customWidth="1"/>
    <col min="13574" max="13574" width="10" style="503" customWidth="1"/>
    <col min="13575" max="13575" width="10.19921875" style="503" customWidth="1"/>
    <col min="13576" max="13582" width="0" style="503" hidden="1" customWidth="1"/>
    <col min="13583" max="13587" width="9" style="503"/>
    <col min="13588" max="13588" width="12.5" style="503" customWidth="1"/>
    <col min="13589" max="13589" width="10.69921875" style="503" customWidth="1"/>
    <col min="13590" max="13590" width="10.69921875" style="503" bestFit="1" customWidth="1"/>
    <col min="13591" max="13591" width="10.69921875" style="503" customWidth="1"/>
    <col min="13592" max="13592" width="10.59765625" style="503" customWidth="1"/>
    <col min="13593" max="13593" width="9" style="503"/>
    <col min="13594" max="13594" width="10" style="503" customWidth="1"/>
    <col min="13595" max="13824" width="9" style="503"/>
    <col min="13825" max="13826" width="13.19921875" style="503" customWidth="1"/>
    <col min="13827" max="13828" width="13.5" style="503" customWidth="1"/>
    <col min="13829" max="13829" width="7.19921875" style="503" customWidth="1"/>
    <col min="13830" max="13830" width="10" style="503" customWidth="1"/>
    <col min="13831" max="13831" width="10.19921875" style="503" customWidth="1"/>
    <col min="13832" max="13838" width="0" style="503" hidden="1" customWidth="1"/>
    <col min="13839" max="13843" width="9" style="503"/>
    <col min="13844" max="13844" width="12.5" style="503" customWidth="1"/>
    <col min="13845" max="13845" width="10.69921875" style="503" customWidth="1"/>
    <col min="13846" max="13846" width="10.69921875" style="503" bestFit="1" customWidth="1"/>
    <col min="13847" max="13847" width="10.69921875" style="503" customWidth="1"/>
    <col min="13848" max="13848" width="10.59765625" style="503" customWidth="1"/>
    <col min="13849" max="13849" width="9" style="503"/>
    <col min="13850" max="13850" width="10" style="503" customWidth="1"/>
    <col min="13851" max="14080" width="9" style="503"/>
    <col min="14081" max="14082" width="13.19921875" style="503" customWidth="1"/>
    <col min="14083" max="14084" width="13.5" style="503" customWidth="1"/>
    <col min="14085" max="14085" width="7.19921875" style="503" customWidth="1"/>
    <col min="14086" max="14086" width="10" style="503" customWidth="1"/>
    <col min="14087" max="14087" width="10.19921875" style="503" customWidth="1"/>
    <col min="14088" max="14094" width="0" style="503" hidden="1" customWidth="1"/>
    <col min="14095" max="14099" width="9" style="503"/>
    <col min="14100" max="14100" width="12.5" style="503" customWidth="1"/>
    <col min="14101" max="14101" width="10.69921875" style="503" customWidth="1"/>
    <col min="14102" max="14102" width="10.69921875" style="503" bestFit="1" customWidth="1"/>
    <col min="14103" max="14103" width="10.69921875" style="503" customWidth="1"/>
    <col min="14104" max="14104" width="10.59765625" style="503" customWidth="1"/>
    <col min="14105" max="14105" width="9" style="503"/>
    <col min="14106" max="14106" width="10" style="503" customWidth="1"/>
    <col min="14107" max="14336" width="9" style="503"/>
    <col min="14337" max="14338" width="13.19921875" style="503" customWidth="1"/>
    <col min="14339" max="14340" width="13.5" style="503" customWidth="1"/>
    <col min="14341" max="14341" width="7.19921875" style="503" customWidth="1"/>
    <col min="14342" max="14342" width="10" style="503" customWidth="1"/>
    <col min="14343" max="14343" width="10.19921875" style="503" customWidth="1"/>
    <col min="14344" max="14350" width="0" style="503" hidden="1" customWidth="1"/>
    <col min="14351" max="14355" width="9" style="503"/>
    <col min="14356" max="14356" width="12.5" style="503" customWidth="1"/>
    <col min="14357" max="14357" width="10.69921875" style="503" customWidth="1"/>
    <col min="14358" max="14358" width="10.69921875" style="503" bestFit="1" customWidth="1"/>
    <col min="14359" max="14359" width="10.69921875" style="503" customWidth="1"/>
    <col min="14360" max="14360" width="10.59765625" style="503" customWidth="1"/>
    <col min="14361" max="14361" width="9" style="503"/>
    <col min="14362" max="14362" width="10" style="503" customWidth="1"/>
    <col min="14363" max="14592" width="9" style="503"/>
    <col min="14593" max="14594" width="13.19921875" style="503" customWidth="1"/>
    <col min="14595" max="14596" width="13.5" style="503" customWidth="1"/>
    <col min="14597" max="14597" width="7.19921875" style="503" customWidth="1"/>
    <col min="14598" max="14598" width="10" style="503" customWidth="1"/>
    <col min="14599" max="14599" width="10.19921875" style="503" customWidth="1"/>
    <col min="14600" max="14606" width="0" style="503" hidden="1" customWidth="1"/>
    <col min="14607" max="14611" width="9" style="503"/>
    <col min="14612" max="14612" width="12.5" style="503" customWidth="1"/>
    <col min="14613" max="14613" width="10.69921875" style="503" customWidth="1"/>
    <col min="14614" max="14614" width="10.69921875" style="503" bestFit="1" customWidth="1"/>
    <col min="14615" max="14615" width="10.69921875" style="503" customWidth="1"/>
    <col min="14616" max="14616" width="10.59765625" style="503" customWidth="1"/>
    <col min="14617" max="14617" width="9" style="503"/>
    <col min="14618" max="14618" width="10" style="503" customWidth="1"/>
    <col min="14619" max="14848" width="9" style="503"/>
    <col min="14849" max="14850" width="13.19921875" style="503" customWidth="1"/>
    <col min="14851" max="14852" width="13.5" style="503" customWidth="1"/>
    <col min="14853" max="14853" width="7.19921875" style="503" customWidth="1"/>
    <col min="14854" max="14854" width="10" style="503" customWidth="1"/>
    <col min="14855" max="14855" width="10.19921875" style="503" customWidth="1"/>
    <col min="14856" max="14862" width="0" style="503" hidden="1" customWidth="1"/>
    <col min="14863" max="14867" width="9" style="503"/>
    <col min="14868" max="14868" width="12.5" style="503" customWidth="1"/>
    <col min="14869" max="14869" width="10.69921875" style="503" customWidth="1"/>
    <col min="14870" max="14870" width="10.69921875" style="503" bestFit="1" customWidth="1"/>
    <col min="14871" max="14871" width="10.69921875" style="503" customWidth="1"/>
    <col min="14872" max="14872" width="10.59765625" style="503" customWidth="1"/>
    <col min="14873" max="14873" width="9" style="503"/>
    <col min="14874" max="14874" width="10" style="503" customWidth="1"/>
    <col min="14875" max="15104" width="9" style="503"/>
    <col min="15105" max="15106" width="13.19921875" style="503" customWidth="1"/>
    <col min="15107" max="15108" width="13.5" style="503" customWidth="1"/>
    <col min="15109" max="15109" width="7.19921875" style="503" customWidth="1"/>
    <col min="15110" max="15110" width="10" style="503" customWidth="1"/>
    <col min="15111" max="15111" width="10.19921875" style="503" customWidth="1"/>
    <col min="15112" max="15118" width="0" style="503" hidden="1" customWidth="1"/>
    <col min="15119" max="15123" width="9" style="503"/>
    <col min="15124" max="15124" width="12.5" style="503" customWidth="1"/>
    <col min="15125" max="15125" width="10.69921875" style="503" customWidth="1"/>
    <col min="15126" max="15126" width="10.69921875" style="503" bestFit="1" customWidth="1"/>
    <col min="15127" max="15127" width="10.69921875" style="503" customWidth="1"/>
    <col min="15128" max="15128" width="10.59765625" style="503" customWidth="1"/>
    <col min="15129" max="15129" width="9" style="503"/>
    <col min="15130" max="15130" width="10" style="503" customWidth="1"/>
    <col min="15131" max="15360" width="9" style="503"/>
    <col min="15361" max="15362" width="13.19921875" style="503" customWidth="1"/>
    <col min="15363" max="15364" width="13.5" style="503" customWidth="1"/>
    <col min="15365" max="15365" width="7.19921875" style="503" customWidth="1"/>
    <col min="15366" max="15366" width="10" style="503" customWidth="1"/>
    <col min="15367" max="15367" width="10.19921875" style="503" customWidth="1"/>
    <col min="15368" max="15374" width="0" style="503" hidden="1" customWidth="1"/>
    <col min="15375" max="15379" width="9" style="503"/>
    <col min="15380" max="15380" width="12.5" style="503" customWidth="1"/>
    <col min="15381" max="15381" width="10.69921875" style="503" customWidth="1"/>
    <col min="15382" max="15382" width="10.69921875" style="503" bestFit="1" customWidth="1"/>
    <col min="15383" max="15383" width="10.69921875" style="503" customWidth="1"/>
    <col min="15384" max="15384" width="10.59765625" style="503" customWidth="1"/>
    <col min="15385" max="15385" width="9" style="503"/>
    <col min="15386" max="15386" width="10" style="503" customWidth="1"/>
    <col min="15387" max="15616" width="9" style="503"/>
    <col min="15617" max="15618" width="13.19921875" style="503" customWidth="1"/>
    <col min="15619" max="15620" width="13.5" style="503" customWidth="1"/>
    <col min="15621" max="15621" width="7.19921875" style="503" customWidth="1"/>
    <col min="15622" max="15622" width="10" style="503" customWidth="1"/>
    <col min="15623" max="15623" width="10.19921875" style="503" customWidth="1"/>
    <col min="15624" max="15630" width="0" style="503" hidden="1" customWidth="1"/>
    <col min="15631" max="15635" width="9" style="503"/>
    <col min="15636" max="15636" width="12.5" style="503" customWidth="1"/>
    <col min="15637" max="15637" width="10.69921875" style="503" customWidth="1"/>
    <col min="15638" max="15638" width="10.69921875" style="503" bestFit="1" customWidth="1"/>
    <col min="15639" max="15639" width="10.69921875" style="503" customWidth="1"/>
    <col min="15640" max="15640" width="10.59765625" style="503" customWidth="1"/>
    <col min="15641" max="15641" width="9" style="503"/>
    <col min="15642" max="15642" width="10" style="503" customWidth="1"/>
    <col min="15643" max="15872" width="9" style="503"/>
    <col min="15873" max="15874" width="13.19921875" style="503" customWidth="1"/>
    <col min="15875" max="15876" width="13.5" style="503" customWidth="1"/>
    <col min="15877" max="15877" width="7.19921875" style="503" customWidth="1"/>
    <col min="15878" max="15878" width="10" style="503" customWidth="1"/>
    <col min="15879" max="15879" width="10.19921875" style="503" customWidth="1"/>
    <col min="15880" max="15886" width="0" style="503" hidden="1" customWidth="1"/>
    <col min="15887" max="15891" width="9" style="503"/>
    <col min="15892" max="15892" width="12.5" style="503" customWidth="1"/>
    <col min="15893" max="15893" width="10.69921875" style="503" customWidth="1"/>
    <col min="15894" max="15894" width="10.69921875" style="503" bestFit="1" customWidth="1"/>
    <col min="15895" max="15895" width="10.69921875" style="503" customWidth="1"/>
    <col min="15896" max="15896" width="10.59765625" style="503" customWidth="1"/>
    <col min="15897" max="15897" width="9" style="503"/>
    <col min="15898" max="15898" width="10" style="503" customWidth="1"/>
    <col min="15899" max="16128" width="9" style="503"/>
    <col min="16129" max="16130" width="13.19921875" style="503" customWidth="1"/>
    <col min="16131" max="16132" width="13.5" style="503" customWidth="1"/>
    <col min="16133" max="16133" width="7.19921875" style="503" customWidth="1"/>
    <col min="16134" max="16134" width="10" style="503" customWidth="1"/>
    <col min="16135" max="16135" width="10.19921875" style="503" customWidth="1"/>
    <col min="16136" max="16142" width="0" style="503" hidden="1" customWidth="1"/>
    <col min="16143" max="16147" width="9" style="503"/>
    <col min="16148" max="16148" width="12.5" style="503" customWidth="1"/>
    <col min="16149" max="16149" width="10.69921875" style="503" customWidth="1"/>
    <col min="16150" max="16150" width="10.69921875" style="503" bestFit="1" customWidth="1"/>
    <col min="16151" max="16151" width="10.69921875" style="503" customWidth="1"/>
    <col min="16152" max="16152" width="10.59765625" style="503" customWidth="1"/>
    <col min="16153" max="16153" width="9" style="503"/>
    <col min="16154" max="16154" width="10" style="503" customWidth="1"/>
    <col min="16155" max="16384" width="9" style="503"/>
  </cols>
  <sheetData>
    <row r="1" spans="1:23">
      <c r="A1" s="994" t="s">
        <v>1377</v>
      </c>
    </row>
    <row r="2" spans="1:23" ht="12" customHeight="1"/>
    <row r="3" spans="1:23" s="995" customFormat="1">
      <c r="A3" s="1697" t="s">
        <v>1378</v>
      </c>
      <c r="B3" s="1697"/>
      <c r="C3" s="1697"/>
      <c r="D3" s="1697"/>
      <c r="E3" s="1697"/>
      <c r="F3" s="1697"/>
      <c r="G3" s="1697"/>
      <c r="O3" s="1012"/>
      <c r="P3" s="1012"/>
      <c r="Q3" s="1012"/>
      <c r="R3" s="1012"/>
      <c r="S3" s="1012"/>
      <c r="T3" s="1012"/>
    </row>
    <row r="4" spans="1:23" ht="12.75" customHeight="1"/>
    <row r="5" spans="1:23">
      <c r="A5" s="1698" t="s">
        <v>403</v>
      </c>
      <c r="B5" s="1699" t="s">
        <v>931</v>
      </c>
      <c r="C5" s="1698" t="s">
        <v>696</v>
      </c>
      <c r="D5" s="1698"/>
      <c r="E5" s="1698"/>
      <c r="F5" s="1698" t="s">
        <v>928</v>
      </c>
      <c r="G5" s="1698"/>
    </row>
    <row r="6" spans="1:23">
      <c r="A6" s="1698"/>
      <c r="B6" s="1700"/>
      <c r="C6" s="1289" t="s">
        <v>415</v>
      </c>
      <c r="D6" s="1283" t="s">
        <v>416</v>
      </c>
      <c r="E6" s="1283" t="s">
        <v>406</v>
      </c>
      <c r="F6" s="1283" t="s">
        <v>929</v>
      </c>
      <c r="G6" s="1289" t="s">
        <v>930</v>
      </c>
      <c r="M6" s="1013"/>
      <c r="N6" s="1013" t="s">
        <v>1124</v>
      </c>
    </row>
    <row r="7" spans="1:23">
      <c r="A7" s="1014" t="s">
        <v>1125</v>
      </c>
      <c r="B7" s="1015"/>
      <c r="C7" s="1015"/>
      <c r="D7" s="1016"/>
      <c r="E7" s="1017"/>
      <c r="F7" s="1018"/>
      <c r="G7" s="1004"/>
      <c r="M7" s="1013" t="s">
        <v>410</v>
      </c>
      <c r="N7" s="1013">
        <f>'[8]สัดส่วนไฟฟ้า 60'!B11*3.6</f>
        <v>0</v>
      </c>
      <c r="T7" s="1011" t="s">
        <v>1055</v>
      </c>
    </row>
    <row r="8" spans="1:23">
      <c r="A8" s="1014" t="s">
        <v>1126</v>
      </c>
      <c r="B8" s="1015"/>
      <c r="C8" s="1015"/>
      <c r="D8" s="1016"/>
      <c r="E8" s="1017"/>
      <c r="F8" s="1019"/>
      <c r="G8" s="1004"/>
      <c r="M8" s="1013" t="s">
        <v>411</v>
      </c>
      <c r="N8" s="1020">
        <f>D13</f>
        <v>0</v>
      </c>
      <c r="S8" s="1011" t="s">
        <v>410</v>
      </c>
      <c r="T8" s="1021">
        <f>'4.1.2การใช้ไฟฟ้า_62'!F20*3.6</f>
        <v>39890649.456</v>
      </c>
      <c r="W8" s="1009"/>
    </row>
    <row r="9" spans="1:23">
      <c r="A9" s="1014"/>
      <c r="B9" s="1015"/>
      <c r="C9" s="1015"/>
      <c r="D9" s="1016"/>
      <c r="E9" s="1017"/>
      <c r="F9" s="1022"/>
      <c r="G9" s="1004"/>
      <c r="M9" s="1013"/>
      <c r="N9" s="1013"/>
      <c r="S9" s="1011" t="s">
        <v>411</v>
      </c>
      <c r="T9" s="1023">
        <f>D13</f>
        <v>0</v>
      </c>
      <c r="V9" s="1009"/>
    </row>
    <row r="10" spans="1:23">
      <c r="A10" s="1024"/>
      <c r="B10" s="1024"/>
      <c r="C10" s="1024"/>
      <c r="D10" s="1001"/>
      <c r="E10" s="1025"/>
      <c r="F10" s="1001"/>
      <c r="G10" s="1004"/>
      <c r="M10" s="1013"/>
      <c r="N10" s="1013" t="s">
        <v>1127</v>
      </c>
    </row>
    <row r="11" spans="1:23">
      <c r="A11" s="1024"/>
      <c r="B11" s="1024"/>
      <c r="C11" s="1024"/>
      <c r="D11" s="1001"/>
      <c r="E11" s="1025"/>
      <c r="F11" s="1001"/>
      <c r="G11" s="1004"/>
      <c r="M11" s="1013" t="s">
        <v>410</v>
      </c>
      <c r="N11" s="1013" t="e">
        <f>'[8]สัดส่วนไฟฟ้า 60'!#REF!*3.6</f>
        <v>#REF!</v>
      </c>
      <c r="T11" s="1011" t="s">
        <v>1128</v>
      </c>
    </row>
    <row r="12" spans="1:23">
      <c r="A12" s="1024"/>
      <c r="B12" s="1024"/>
      <c r="C12" s="1024"/>
      <c r="D12" s="1001"/>
      <c r="E12" s="1025"/>
      <c r="F12" s="1001"/>
      <c r="G12" s="1004"/>
      <c r="M12" s="1013" t="s">
        <v>411</v>
      </c>
      <c r="N12" s="1020" t="e">
        <f>#REF!</f>
        <v>#REF!</v>
      </c>
      <c r="S12" s="1011" t="s">
        <v>410</v>
      </c>
      <c r="T12" s="1021">
        <f>'[8]6.3.2) ไฟฟ้าปี 61'!F20*3.6</f>
        <v>0</v>
      </c>
      <c r="W12" s="1009"/>
    </row>
    <row r="13" spans="1:23">
      <c r="A13" s="1290" t="s">
        <v>356</v>
      </c>
      <c r="B13" s="1290"/>
      <c r="C13" s="1291"/>
      <c r="D13" s="1029">
        <f>'[8]เชื้อเพลิง 60'!Q24</f>
        <v>0</v>
      </c>
      <c r="E13" s="1030">
        <f>SUM(E7:E12)</f>
        <v>0</v>
      </c>
      <c r="F13" s="1030"/>
      <c r="G13" s="1031"/>
      <c r="S13" s="1011" t="s">
        <v>411</v>
      </c>
      <c r="T13" s="1023">
        <f>'[8]6.3.6) สัดส่วนเชื้อเพลิง 61'!D13</f>
        <v>0</v>
      </c>
      <c r="V13" s="1009"/>
    </row>
  </sheetData>
  <mergeCells count="5">
    <mergeCell ref="A3:G3"/>
    <mergeCell ref="A5:A6"/>
    <mergeCell ref="B5:B6"/>
    <mergeCell ref="C5:E5"/>
    <mergeCell ref="F5:G5"/>
  </mergeCells>
  <pageMargins left="0.78740157480314965" right="0.59055118110236227" top="0.78740157480314965" bottom="0.59055118110236227" header="0.31496062992125984" footer="0.31496062992125984"/>
  <pageSetup paperSize="9" scale="99" firstPageNumber="16" orientation="portrait" r:id="rId1"/>
  <headerFooter>
    <oddFooter>&amp;C36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X25"/>
  <sheetViews>
    <sheetView showGridLines="0" view="pageBreakPreview" zoomScale="120" zoomScaleNormal="100" zoomScaleSheetLayoutView="120" workbookViewId="0">
      <selection activeCell="F2" sqref="F2"/>
    </sheetView>
  </sheetViews>
  <sheetFormatPr defaultColWidth="9" defaultRowHeight="24.6"/>
  <cols>
    <col min="1" max="1" width="8.19921875" style="724" customWidth="1"/>
    <col min="2" max="2" width="11.59765625" style="724" customWidth="1"/>
    <col min="3" max="3" width="7.3984375" style="724" customWidth="1"/>
    <col min="4" max="4" width="6.09765625" style="724" customWidth="1"/>
    <col min="5" max="5" width="14.3984375" style="724" customWidth="1"/>
    <col min="6" max="6" width="8.09765625" style="724" customWidth="1"/>
    <col min="7" max="7" width="4.5" style="724" customWidth="1"/>
    <col min="8" max="8" width="6.59765625" style="724" customWidth="1"/>
    <col min="9" max="9" width="2.19921875" style="724" customWidth="1"/>
    <col min="10" max="10" width="9" style="724" customWidth="1"/>
    <col min="11" max="12" width="9" style="724"/>
    <col min="13" max="13" width="12" style="724" customWidth="1"/>
    <col min="14" max="14" width="9" style="724"/>
    <col min="15" max="15" width="3.59765625" style="724" customWidth="1"/>
    <col min="16" max="16" width="12.69921875" style="724" customWidth="1"/>
    <col min="17" max="20" width="5.69921875" style="724" customWidth="1"/>
    <col min="21" max="16384" width="9" style="724"/>
  </cols>
  <sheetData>
    <row r="1" spans="1:24">
      <c r="A1" s="2018" t="s">
        <v>785</v>
      </c>
    </row>
    <row r="2" spans="1:24">
      <c r="A2" s="2018" t="s">
        <v>801</v>
      </c>
      <c r="B2" s="2019" t="s">
        <v>1129</v>
      </c>
    </row>
    <row r="3" spans="1:24" ht="11.25" customHeight="1"/>
    <row r="4" spans="1:24">
      <c r="A4" s="2020" t="s">
        <v>1384</v>
      </c>
      <c r="B4" s="2020"/>
      <c r="C4" s="2020"/>
      <c r="D4" s="2020"/>
      <c r="E4" s="2020"/>
      <c r="F4" s="2020"/>
      <c r="G4" s="2020"/>
      <c r="H4" s="2020"/>
      <c r="I4" s="2020"/>
    </row>
    <row r="5" spans="1:24" ht="12" customHeight="1">
      <c r="F5" s="725"/>
      <c r="H5" s="725"/>
    </row>
    <row r="6" spans="1:24" ht="27.75" customHeight="1">
      <c r="A6" s="1711" t="s">
        <v>310</v>
      </c>
      <c r="B6" s="1711" t="s">
        <v>788</v>
      </c>
      <c r="C6" s="2021" t="s">
        <v>409</v>
      </c>
      <c r="D6" s="2021"/>
      <c r="E6" s="2021"/>
      <c r="F6" s="2022" t="s">
        <v>412</v>
      </c>
      <c r="G6" s="2022"/>
      <c r="H6" s="2022"/>
      <c r="I6" s="2022"/>
      <c r="L6" s="1711" t="s">
        <v>310</v>
      </c>
      <c r="M6" s="1711" t="s">
        <v>788</v>
      </c>
      <c r="N6" s="2021" t="s">
        <v>409</v>
      </c>
      <c r="O6" s="2021"/>
      <c r="P6" s="2021"/>
      <c r="Q6" s="2022" t="s">
        <v>412</v>
      </c>
      <c r="R6" s="2022"/>
      <c r="S6" s="2022"/>
      <c r="T6" s="2022"/>
    </row>
    <row r="7" spans="1:24">
      <c r="A7" s="1711"/>
      <c r="B7" s="1711"/>
      <c r="C7" s="2022" t="s">
        <v>410</v>
      </c>
      <c r="D7" s="2022"/>
      <c r="E7" s="2023" t="s">
        <v>411</v>
      </c>
      <c r="F7" s="2024" t="s">
        <v>787</v>
      </c>
      <c r="G7" s="2024"/>
      <c r="H7" s="2024"/>
      <c r="I7" s="2024"/>
      <c r="L7" s="1711"/>
      <c r="M7" s="1711"/>
      <c r="N7" s="2022" t="s">
        <v>410</v>
      </c>
      <c r="O7" s="2022"/>
      <c r="P7" s="2023" t="s">
        <v>411</v>
      </c>
      <c r="Q7" s="2024" t="s">
        <v>787</v>
      </c>
      <c r="R7" s="2024"/>
      <c r="S7" s="2024"/>
      <c r="T7" s="2024"/>
    </row>
    <row r="8" spans="1:24">
      <c r="A8" s="1711"/>
      <c r="B8" s="1711"/>
      <c r="C8" s="2025" t="s">
        <v>366</v>
      </c>
      <c r="D8" s="2025"/>
      <c r="E8" s="2026" t="s">
        <v>380</v>
      </c>
      <c r="F8" s="2027"/>
      <c r="G8" s="2027"/>
      <c r="H8" s="2027"/>
      <c r="I8" s="2027"/>
      <c r="L8" s="1711"/>
      <c r="M8" s="1711"/>
      <c r="N8" s="2025" t="s">
        <v>366</v>
      </c>
      <c r="O8" s="2025"/>
      <c r="P8" s="2026" t="s">
        <v>380</v>
      </c>
      <c r="Q8" s="2027"/>
      <c r="R8" s="2027"/>
      <c r="S8" s="2027"/>
      <c r="T8" s="2027"/>
      <c r="V8" s="2028"/>
      <c r="W8" s="2028">
        <v>2562</v>
      </c>
      <c r="X8" s="2028">
        <v>2563</v>
      </c>
    </row>
    <row r="9" spans="1:24" ht="20.25" customHeight="1">
      <c r="A9" s="2029">
        <v>22647</v>
      </c>
      <c r="B9" s="2030">
        <f>'4.1.1.2พื้นที่อาคารแต่เดือน_62'!E9</f>
        <v>351038.48000000004</v>
      </c>
      <c r="C9" s="1369">
        <f>'4.1.2การใช้ไฟฟ้า_62'!F8</f>
        <v>761180</v>
      </c>
      <c r="D9" s="2031"/>
      <c r="E9" s="2032">
        <f>C9*3.6</f>
        <v>2740248</v>
      </c>
      <c r="F9" s="1369">
        <f>E9/B9</f>
        <v>7.8061185770859076</v>
      </c>
      <c r="G9" s="2033"/>
      <c r="H9" s="2033"/>
      <c r="I9" s="2031"/>
      <c r="L9" s="2029">
        <v>22647</v>
      </c>
      <c r="M9" s="2030">
        <f>B9</f>
        <v>351038.48000000004</v>
      </c>
      <c r="N9" s="1369">
        <f>' ข้อมูลการใช้ไฟฟ้า '!F8</f>
        <v>761180</v>
      </c>
      <c r="O9" s="2031"/>
      <c r="P9" s="2032">
        <f>N9*3.6</f>
        <v>2740248</v>
      </c>
      <c r="Q9" s="1369">
        <f>P9/M9</f>
        <v>7.8061185770859076</v>
      </c>
      <c r="R9" s="2033"/>
      <c r="S9" s="2033"/>
      <c r="T9" s="2031"/>
      <c r="V9" s="2034" t="s">
        <v>317</v>
      </c>
      <c r="W9" s="2035">
        <f t="shared" ref="W9:W20" si="0">Q9</f>
        <v>7.8061185770859076</v>
      </c>
      <c r="X9" s="2035">
        <f>F9</f>
        <v>7.8061185770859076</v>
      </c>
    </row>
    <row r="10" spans="1:24" ht="20.25" customHeight="1">
      <c r="A10" s="2029">
        <v>22678</v>
      </c>
      <c r="B10" s="2030">
        <f>'4.1.1.2พื้นที่อาคารแต่เดือน_62'!E10</f>
        <v>351038.48000000004</v>
      </c>
      <c r="C10" s="1369">
        <f>'4.1.2การใช้ไฟฟ้า_62'!F9</f>
        <v>752030.99</v>
      </c>
      <c r="D10" s="2031"/>
      <c r="E10" s="2032">
        <f t="shared" ref="E10:E20" si="1">C10*3.6</f>
        <v>2707311.5640000002</v>
      </c>
      <c r="F10" s="1369">
        <f t="shared" ref="F10:F20" si="2">E10/B10</f>
        <v>7.7122928631641745</v>
      </c>
      <c r="G10" s="2033"/>
      <c r="H10" s="2033"/>
      <c r="I10" s="2031"/>
      <c r="L10" s="2029">
        <v>22678</v>
      </c>
      <c r="M10" s="2030">
        <f t="shared" ref="M10:M20" si="3">B10</f>
        <v>351038.48000000004</v>
      </c>
      <c r="N10" s="1369">
        <f>' ข้อมูลการใช้ไฟฟ้า '!F9</f>
        <v>752030.99</v>
      </c>
      <c r="O10" s="2031"/>
      <c r="P10" s="2032">
        <f t="shared" ref="P10:P20" si="4">N10*3.6</f>
        <v>2707311.5640000002</v>
      </c>
      <c r="Q10" s="1369">
        <f t="shared" ref="Q10:Q20" si="5">P10/M10</f>
        <v>7.7122928631641745</v>
      </c>
      <c r="R10" s="2033"/>
      <c r="S10" s="2033"/>
      <c r="T10" s="2031"/>
      <c r="V10" s="2034" t="s">
        <v>318</v>
      </c>
      <c r="W10" s="2035">
        <f t="shared" si="0"/>
        <v>7.7122928631641745</v>
      </c>
      <c r="X10" s="2035">
        <f t="shared" ref="X10:X20" si="6">F10</f>
        <v>7.7122928631641745</v>
      </c>
    </row>
    <row r="11" spans="1:24" ht="20.25" customHeight="1">
      <c r="A11" s="2029">
        <v>22706</v>
      </c>
      <c r="B11" s="2030">
        <f>'4.1.1.2พื้นที่อาคารแต่เดือน_62'!E11</f>
        <v>351038.48000000004</v>
      </c>
      <c r="C11" s="1369">
        <f>'4.1.2การใช้ไฟฟ้า_62'!F10</f>
        <v>871049.99</v>
      </c>
      <c r="D11" s="2031"/>
      <c r="E11" s="2032">
        <f t="shared" si="1"/>
        <v>3135779.9640000002</v>
      </c>
      <c r="F11" s="1369">
        <f t="shared" si="2"/>
        <v>8.9328667444093295</v>
      </c>
      <c r="G11" s="2033"/>
      <c r="H11" s="2033"/>
      <c r="I11" s="2031"/>
      <c r="L11" s="2029">
        <v>22706</v>
      </c>
      <c r="M11" s="2030">
        <f t="shared" si="3"/>
        <v>351038.48000000004</v>
      </c>
      <c r="N11" s="1369">
        <f>' ข้อมูลการใช้ไฟฟ้า '!F10</f>
        <v>871049.99</v>
      </c>
      <c r="O11" s="2031"/>
      <c r="P11" s="2032">
        <f t="shared" si="4"/>
        <v>3135779.9640000002</v>
      </c>
      <c r="Q11" s="1369">
        <f t="shared" si="5"/>
        <v>8.9328667444093295</v>
      </c>
      <c r="R11" s="2033"/>
      <c r="S11" s="2033"/>
      <c r="T11" s="2031"/>
      <c r="V11" s="2034" t="s">
        <v>319</v>
      </c>
      <c r="W11" s="2035">
        <f t="shared" si="0"/>
        <v>8.9328667444093295</v>
      </c>
      <c r="X11" s="2035">
        <f t="shared" si="6"/>
        <v>8.9328667444093295</v>
      </c>
    </row>
    <row r="12" spans="1:24" ht="20.25" customHeight="1">
      <c r="A12" s="2029">
        <v>22737</v>
      </c>
      <c r="B12" s="2030">
        <f>'4.1.1.2พื้นที่อาคารแต่เดือน_62'!E12</f>
        <v>351038.48000000004</v>
      </c>
      <c r="C12" s="1369">
        <f>'4.1.2การใช้ไฟฟ้า_62'!F11</f>
        <v>727722.99</v>
      </c>
      <c r="D12" s="2031"/>
      <c r="E12" s="2032">
        <f t="shared" si="1"/>
        <v>2619802.764</v>
      </c>
      <c r="F12" s="1369">
        <f t="shared" si="2"/>
        <v>7.4630073717274517</v>
      </c>
      <c r="G12" s="2033"/>
      <c r="H12" s="2033"/>
      <c r="I12" s="2031"/>
      <c r="L12" s="2029">
        <v>22737</v>
      </c>
      <c r="M12" s="2030">
        <f t="shared" si="3"/>
        <v>351038.48000000004</v>
      </c>
      <c r="N12" s="1369">
        <f>' ข้อมูลการใช้ไฟฟ้า '!F11</f>
        <v>727722.99</v>
      </c>
      <c r="O12" s="2031"/>
      <c r="P12" s="2032">
        <f t="shared" si="4"/>
        <v>2619802.764</v>
      </c>
      <c r="Q12" s="1369">
        <f t="shared" si="5"/>
        <v>7.4630073717274517</v>
      </c>
      <c r="R12" s="2033"/>
      <c r="S12" s="2033"/>
      <c r="T12" s="2031"/>
      <c r="V12" s="2034" t="s">
        <v>320</v>
      </c>
      <c r="W12" s="2035">
        <f t="shared" si="0"/>
        <v>7.4630073717274517</v>
      </c>
      <c r="X12" s="2035">
        <f t="shared" si="6"/>
        <v>7.4630073717274517</v>
      </c>
    </row>
    <row r="13" spans="1:24" ht="20.25" customHeight="1">
      <c r="A13" s="2029">
        <v>22767</v>
      </c>
      <c r="B13" s="2030">
        <f>'4.1.1.2พื้นที่อาคารแต่เดือน_62'!E13</f>
        <v>351038.48000000004</v>
      </c>
      <c r="C13" s="1369">
        <f>'4.1.2การใช้ไฟฟ้า_62'!F12</f>
        <v>929033</v>
      </c>
      <c r="D13" s="2031"/>
      <c r="E13" s="2032">
        <f t="shared" si="1"/>
        <v>3344518.8000000003</v>
      </c>
      <c r="F13" s="1369">
        <f t="shared" si="2"/>
        <v>9.5274990935466679</v>
      </c>
      <c r="G13" s="2033"/>
      <c r="H13" s="2033"/>
      <c r="I13" s="2031"/>
      <c r="L13" s="2029">
        <v>22767</v>
      </c>
      <c r="M13" s="2030">
        <f t="shared" si="3"/>
        <v>351038.48000000004</v>
      </c>
      <c r="N13" s="1369">
        <f>' ข้อมูลการใช้ไฟฟ้า '!F12</f>
        <v>929033</v>
      </c>
      <c r="O13" s="2031"/>
      <c r="P13" s="2032">
        <f t="shared" si="4"/>
        <v>3344518.8000000003</v>
      </c>
      <c r="Q13" s="1369">
        <f t="shared" si="5"/>
        <v>9.5274990935466679</v>
      </c>
      <c r="R13" s="2033"/>
      <c r="S13" s="2033"/>
      <c r="T13" s="2031"/>
      <c r="V13" s="2034" t="s">
        <v>321</v>
      </c>
      <c r="W13" s="2035">
        <f t="shared" si="0"/>
        <v>9.5274990935466679</v>
      </c>
      <c r="X13" s="2035">
        <f t="shared" si="6"/>
        <v>9.5274990935466679</v>
      </c>
    </row>
    <row r="14" spans="1:24" ht="20.25" customHeight="1">
      <c r="A14" s="2029">
        <v>22798</v>
      </c>
      <c r="B14" s="2030">
        <f>'4.1.1.2พื้นที่อาคารแต่เดือน_62'!E14</f>
        <v>351038.48000000004</v>
      </c>
      <c r="C14" s="1369">
        <f>'4.1.2การใช้ไฟฟ้า_62'!F13</f>
        <v>1026370</v>
      </c>
      <c r="D14" s="2031"/>
      <c r="E14" s="2032">
        <f t="shared" si="1"/>
        <v>3694932</v>
      </c>
      <c r="F14" s="1369">
        <f t="shared" si="2"/>
        <v>10.525717864320741</v>
      </c>
      <c r="G14" s="2033"/>
      <c r="H14" s="2033"/>
      <c r="I14" s="2031"/>
      <c r="L14" s="2029">
        <v>22798</v>
      </c>
      <c r="M14" s="2030">
        <f t="shared" si="3"/>
        <v>351038.48000000004</v>
      </c>
      <c r="N14" s="1369">
        <f>' ข้อมูลการใช้ไฟฟ้า '!F13</f>
        <v>1026370</v>
      </c>
      <c r="O14" s="2031"/>
      <c r="P14" s="2032">
        <f t="shared" si="4"/>
        <v>3694932</v>
      </c>
      <c r="Q14" s="1369">
        <f t="shared" si="5"/>
        <v>10.525717864320741</v>
      </c>
      <c r="R14" s="2033"/>
      <c r="S14" s="2033"/>
      <c r="T14" s="2031"/>
      <c r="V14" s="2034" t="s">
        <v>322</v>
      </c>
      <c r="W14" s="2035">
        <f t="shared" si="0"/>
        <v>10.525717864320741</v>
      </c>
      <c r="X14" s="2035">
        <f t="shared" si="6"/>
        <v>10.525717864320741</v>
      </c>
    </row>
    <row r="15" spans="1:24" ht="20.25" customHeight="1">
      <c r="A15" s="2029">
        <v>22828</v>
      </c>
      <c r="B15" s="2030">
        <f>'4.1.1.2พื้นที่อาคารแต่เดือน_62'!E15</f>
        <v>351038.48000000004</v>
      </c>
      <c r="C15" s="1369">
        <f>'4.1.2การใช้ไฟฟ้า_62'!F14</f>
        <v>1401619</v>
      </c>
      <c r="D15" s="2031"/>
      <c r="E15" s="2032">
        <f t="shared" si="1"/>
        <v>5045828.4000000004</v>
      </c>
      <c r="F15" s="1369">
        <f t="shared" si="2"/>
        <v>14.374003670480796</v>
      </c>
      <c r="G15" s="2033"/>
      <c r="H15" s="2033"/>
      <c r="I15" s="2031"/>
      <c r="L15" s="2029">
        <v>22828</v>
      </c>
      <c r="M15" s="2030">
        <f t="shared" si="3"/>
        <v>351038.48000000004</v>
      </c>
      <c r="N15" s="1369">
        <f>' ข้อมูลการใช้ไฟฟ้า '!F14</f>
        <v>1401619</v>
      </c>
      <c r="O15" s="2031"/>
      <c r="P15" s="2032">
        <f t="shared" si="4"/>
        <v>5045828.4000000004</v>
      </c>
      <c r="Q15" s="1369">
        <f t="shared" si="5"/>
        <v>14.374003670480796</v>
      </c>
      <c r="R15" s="2033"/>
      <c r="S15" s="2033"/>
      <c r="T15" s="2031"/>
      <c r="V15" s="2034" t="s">
        <v>323</v>
      </c>
      <c r="W15" s="2035">
        <f t="shared" si="0"/>
        <v>14.374003670480796</v>
      </c>
      <c r="X15" s="2035">
        <f t="shared" si="6"/>
        <v>14.374003670480796</v>
      </c>
    </row>
    <row r="16" spans="1:24" ht="20.25" customHeight="1">
      <c r="A16" s="2029">
        <v>22859</v>
      </c>
      <c r="B16" s="2030">
        <f>'4.1.1.2พื้นที่อาคารแต่เดือน_62'!E16</f>
        <v>351038.48000000004</v>
      </c>
      <c r="C16" s="1369">
        <f>'4.1.2การใช้ไฟฟ้า_62'!F15</f>
        <v>1098193</v>
      </c>
      <c r="D16" s="2031"/>
      <c r="E16" s="2032">
        <f t="shared" si="1"/>
        <v>3953494.8000000003</v>
      </c>
      <c r="F16" s="1369">
        <f t="shared" si="2"/>
        <v>11.262283268774409</v>
      </c>
      <c r="G16" s="2033"/>
      <c r="H16" s="2033"/>
      <c r="I16" s="2031"/>
      <c r="L16" s="2029">
        <v>22859</v>
      </c>
      <c r="M16" s="2030">
        <f t="shared" si="3"/>
        <v>351038.48000000004</v>
      </c>
      <c r="N16" s="1369">
        <f>' ข้อมูลการใช้ไฟฟ้า '!F15</f>
        <v>1098193</v>
      </c>
      <c r="O16" s="2031"/>
      <c r="P16" s="2032">
        <f t="shared" si="4"/>
        <v>3953494.8000000003</v>
      </c>
      <c r="Q16" s="1369">
        <f t="shared" si="5"/>
        <v>11.262283268774409</v>
      </c>
      <c r="R16" s="2033"/>
      <c r="S16" s="2033"/>
      <c r="T16" s="2031"/>
      <c r="V16" s="2034" t="s">
        <v>324</v>
      </c>
      <c r="W16" s="2035">
        <f t="shared" si="0"/>
        <v>11.262283268774409</v>
      </c>
      <c r="X16" s="2035">
        <f t="shared" si="6"/>
        <v>11.262283268774409</v>
      </c>
    </row>
    <row r="17" spans="1:24" ht="20.25" customHeight="1">
      <c r="A17" s="2029">
        <v>22890</v>
      </c>
      <c r="B17" s="2030">
        <f>'4.1.1.2พื้นที่อาคารแต่เดือน_62'!E17</f>
        <v>351038.48000000004</v>
      </c>
      <c r="C17" s="1369">
        <f>'4.1.2การใช้ไฟฟ้า_62'!F16</f>
        <v>1070147</v>
      </c>
      <c r="D17" s="2031"/>
      <c r="E17" s="2032">
        <f t="shared" si="1"/>
        <v>3852529.2</v>
      </c>
      <c r="F17" s="1369">
        <f t="shared" si="2"/>
        <v>10.974663518369837</v>
      </c>
      <c r="G17" s="2033"/>
      <c r="H17" s="2033"/>
      <c r="I17" s="2031"/>
      <c r="L17" s="2029">
        <v>22890</v>
      </c>
      <c r="M17" s="2030">
        <f t="shared" si="3"/>
        <v>351038.48000000004</v>
      </c>
      <c r="N17" s="1369">
        <f>' ข้อมูลการใช้ไฟฟ้า '!F16</f>
        <v>1070147</v>
      </c>
      <c r="O17" s="2031"/>
      <c r="P17" s="2032">
        <f t="shared" si="4"/>
        <v>3852529.2</v>
      </c>
      <c r="Q17" s="1369">
        <f t="shared" si="5"/>
        <v>10.974663518369837</v>
      </c>
      <c r="R17" s="2033"/>
      <c r="S17" s="2033"/>
      <c r="T17" s="2031"/>
      <c r="V17" s="2034" t="s">
        <v>325</v>
      </c>
      <c r="W17" s="2035">
        <f t="shared" si="0"/>
        <v>10.974663518369837</v>
      </c>
      <c r="X17" s="2035">
        <f t="shared" si="6"/>
        <v>10.974663518369837</v>
      </c>
    </row>
    <row r="18" spans="1:24" ht="20.25" customHeight="1">
      <c r="A18" s="2029">
        <v>22920</v>
      </c>
      <c r="B18" s="2030">
        <f>'4.1.1.2พื้นที่อาคารแต่เดือน_62'!E18</f>
        <v>351038.48000000004</v>
      </c>
      <c r="C18" s="1369">
        <f>'4.1.2การใช้ไฟฟ้า_62'!F17</f>
        <v>1012196</v>
      </c>
      <c r="D18" s="2031"/>
      <c r="E18" s="2032">
        <f t="shared" si="1"/>
        <v>3643905.6</v>
      </c>
      <c r="F18" s="1369">
        <f t="shared" si="2"/>
        <v>10.380359440936502</v>
      </c>
      <c r="G18" s="2033"/>
      <c r="H18" s="2033"/>
      <c r="I18" s="2031"/>
      <c r="L18" s="2029">
        <v>22920</v>
      </c>
      <c r="M18" s="2030">
        <f t="shared" si="3"/>
        <v>351038.48000000004</v>
      </c>
      <c r="N18" s="1369">
        <f>' ข้อมูลการใช้ไฟฟ้า '!F17</f>
        <v>1012196</v>
      </c>
      <c r="O18" s="2031"/>
      <c r="P18" s="2032">
        <f t="shared" si="4"/>
        <v>3643905.6</v>
      </c>
      <c r="Q18" s="1369">
        <f t="shared" si="5"/>
        <v>10.380359440936502</v>
      </c>
      <c r="R18" s="2033"/>
      <c r="S18" s="2033"/>
      <c r="T18" s="2031"/>
      <c r="V18" s="2034" t="s">
        <v>326</v>
      </c>
      <c r="W18" s="2035">
        <f t="shared" si="0"/>
        <v>10.380359440936502</v>
      </c>
      <c r="X18" s="2035">
        <f t="shared" si="6"/>
        <v>10.380359440936502</v>
      </c>
    </row>
    <row r="19" spans="1:24" ht="20.25" customHeight="1">
      <c r="A19" s="2029">
        <v>22951</v>
      </c>
      <c r="B19" s="2030">
        <f>'4.1.1.2พื้นที่อาคารแต่เดือน_62'!E19</f>
        <v>351038.48000000004</v>
      </c>
      <c r="C19" s="1369">
        <f>'4.1.2การใช้ไฟฟ้า_62'!F18</f>
        <v>796156.99</v>
      </c>
      <c r="D19" s="2031"/>
      <c r="E19" s="2032">
        <f t="shared" si="1"/>
        <v>2866165.1639999999</v>
      </c>
      <c r="F19" s="1369">
        <f t="shared" si="2"/>
        <v>8.1648176120179183</v>
      </c>
      <c r="G19" s="2033"/>
      <c r="H19" s="2033"/>
      <c r="I19" s="2031"/>
      <c r="L19" s="2029">
        <v>22951</v>
      </c>
      <c r="M19" s="2030">
        <f t="shared" si="3"/>
        <v>351038.48000000004</v>
      </c>
      <c r="N19" s="1369">
        <f>' ข้อมูลการใช้ไฟฟ้า '!F18</f>
        <v>796156.99</v>
      </c>
      <c r="O19" s="2031"/>
      <c r="P19" s="2032">
        <f t="shared" si="4"/>
        <v>2866165.1639999999</v>
      </c>
      <c r="Q19" s="1369">
        <f t="shared" si="5"/>
        <v>8.1648176120179183</v>
      </c>
      <c r="R19" s="2033"/>
      <c r="S19" s="2033"/>
      <c r="T19" s="2031"/>
      <c r="V19" s="2034" t="s">
        <v>327</v>
      </c>
      <c r="W19" s="2035">
        <f t="shared" si="0"/>
        <v>8.1648176120179183</v>
      </c>
      <c r="X19" s="2035">
        <f t="shared" si="6"/>
        <v>8.1648176120179183</v>
      </c>
    </row>
    <row r="20" spans="1:24" ht="20.25" customHeight="1">
      <c r="A20" s="2029">
        <v>22981</v>
      </c>
      <c r="B20" s="2030">
        <f>'4.1.1.2พื้นที่อาคารแต่เดือน_62'!E20</f>
        <v>351038.48000000004</v>
      </c>
      <c r="C20" s="1369">
        <f>'4.1.2การใช้ไฟฟ้า_62'!F19</f>
        <v>635037</v>
      </c>
      <c r="D20" s="2031"/>
      <c r="E20" s="2032">
        <f t="shared" si="1"/>
        <v>2286133.2000000002</v>
      </c>
      <c r="F20" s="1369">
        <f t="shared" si="2"/>
        <v>6.5124860385676238</v>
      </c>
      <c r="G20" s="2033"/>
      <c r="H20" s="2033"/>
      <c r="I20" s="2031"/>
      <c r="L20" s="2029">
        <v>22981</v>
      </c>
      <c r="M20" s="2030">
        <f t="shared" si="3"/>
        <v>351038.48000000004</v>
      </c>
      <c r="N20" s="1369">
        <f>' ข้อมูลการใช้ไฟฟ้า '!F19</f>
        <v>635037</v>
      </c>
      <c r="O20" s="2031"/>
      <c r="P20" s="2032">
        <f t="shared" si="4"/>
        <v>2286133.2000000002</v>
      </c>
      <c r="Q20" s="1369">
        <f t="shared" si="5"/>
        <v>6.5124860385676238</v>
      </c>
      <c r="R20" s="2033"/>
      <c r="S20" s="2033"/>
      <c r="T20" s="2031"/>
      <c r="V20" s="2034" t="s">
        <v>328</v>
      </c>
      <c r="W20" s="2035">
        <f t="shared" si="0"/>
        <v>6.5124860385676238</v>
      </c>
      <c r="X20" s="2035">
        <f t="shared" si="6"/>
        <v>6.5124860385676238</v>
      </c>
    </row>
    <row r="21" spans="1:24" ht="20.25" customHeight="1">
      <c r="A21" s="2036" t="s">
        <v>356</v>
      </c>
      <c r="B21" s="2037" t="s">
        <v>149</v>
      </c>
      <c r="C21" s="2038">
        <f>SUM(C9:D20)</f>
        <v>11080735.959999999</v>
      </c>
      <c r="D21" s="2038"/>
      <c r="E21" s="2039">
        <f>SUM(E9:E20)</f>
        <v>39890649.456</v>
      </c>
      <c r="F21" s="2040" t="s">
        <v>149</v>
      </c>
      <c r="G21" s="2040"/>
      <c r="H21" s="2040"/>
      <c r="I21" s="2040"/>
      <c r="L21" s="2036" t="s">
        <v>356</v>
      </c>
      <c r="M21" s="2037" t="s">
        <v>149</v>
      </c>
      <c r="N21" s="2038">
        <f>SUM(N9:O20)</f>
        <v>11080735.959999999</v>
      </c>
      <c r="O21" s="2038"/>
      <c r="P21" s="2039">
        <f>SUM(P9:P20)</f>
        <v>39890649.456</v>
      </c>
      <c r="Q21" s="2040" t="s">
        <v>149</v>
      </c>
      <c r="R21" s="2040"/>
      <c r="S21" s="2040"/>
      <c r="T21" s="2040"/>
    </row>
    <row r="22" spans="1:24" ht="20.25" customHeight="1">
      <c r="A22" s="2036" t="s">
        <v>367</v>
      </c>
      <c r="B22" s="979">
        <f>AVERAGE(B9:B20)</f>
        <v>351038.48000000004</v>
      </c>
      <c r="C22" s="2038">
        <f>AVERAGE(C9:C20)</f>
        <v>923394.66333333321</v>
      </c>
      <c r="D22" s="2038"/>
      <c r="E22" s="2039">
        <f>AVERAGE(E9:E20)</f>
        <v>3324220.7880000002</v>
      </c>
      <c r="F22" s="2041">
        <f>AVERAGE(F9:I20)</f>
        <v>9.4696763386167806</v>
      </c>
      <c r="G22" s="2041"/>
      <c r="H22" s="2041"/>
      <c r="I22" s="2041"/>
      <c r="L22" s="2036" t="s">
        <v>367</v>
      </c>
      <c r="M22" s="979">
        <f>AVERAGE(M9:M20)</f>
        <v>351038.48000000004</v>
      </c>
      <c r="N22" s="2038">
        <f>AVERAGE(N9:N20)</f>
        <v>923394.66333333321</v>
      </c>
      <c r="O22" s="2038"/>
      <c r="P22" s="2039">
        <f>AVERAGE(P9:P20)</f>
        <v>3324220.7880000002</v>
      </c>
      <c r="Q22" s="2041">
        <f>AVERAGE(Q9:T20)</f>
        <v>9.4696763386167806</v>
      </c>
      <c r="R22" s="2041"/>
      <c r="S22" s="2041"/>
      <c r="T22" s="2041"/>
    </row>
    <row r="23" spans="1:24" ht="18" customHeight="1"/>
    <row r="24" spans="1:24" s="2015" customFormat="1" ht="18.600000000000001">
      <c r="A24" s="2014" t="s">
        <v>413</v>
      </c>
      <c r="B24" s="726" t="s">
        <v>16</v>
      </c>
      <c r="D24" s="2016"/>
      <c r="E24" s="2016"/>
      <c r="F24" s="2016"/>
      <c r="G24" s="2016"/>
      <c r="H24" s="2016"/>
      <c r="I24" s="2016"/>
    </row>
    <row r="25" spans="1:24" s="2015" customFormat="1" ht="18" customHeight="1">
      <c r="F25" s="2017" t="s">
        <v>786</v>
      </c>
      <c r="G25" s="2017"/>
      <c r="H25" s="2017"/>
      <c r="I25" s="2017"/>
    </row>
  </sheetData>
  <mergeCells count="15">
    <mergeCell ref="L6:L8"/>
    <mergeCell ref="M6:M8"/>
    <mergeCell ref="N6:P6"/>
    <mergeCell ref="Q6:T6"/>
    <mergeCell ref="N7:O7"/>
    <mergeCell ref="Q7:T8"/>
    <mergeCell ref="N8:O8"/>
    <mergeCell ref="A4:I4"/>
    <mergeCell ref="A6:A8"/>
    <mergeCell ref="B6:B8"/>
    <mergeCell ref="C6:E6"/>
    <mergeCell ref="F6:I6"/>
    <mergeCell ref="C7:D7"/>
    <mergeCell ref="F7:I8"/>
    <mergeCell ref="C8:D8"/>
  </mergeCells>
  <pageMargins left="0.78740157480314965" right="0.39370078740157483" top="0.78740157480314965" bottom="0.59055118110236227" header="0.31496062992125984" footer="0.31496062992125984"/>
  <pageSetup paperSize="9" firstPageNumber="37" orientation="portrait" useFirstPageNumber="1" r:id="rId1"/>
  <headerFooter>
    <oddFooter>&amp;C 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H15"/>
  <sheetViews>
    <sheetView showGridLines="0" view="pageBreakPreview" zoomScaleNormal="100" zoomScaleSheetLayoutView="100" workbookViewId="0">
      <selection activeCell="A15" sqref="A15:D15"/>
    </sheetView>
  </sheetViews>
  <sheetFormatPr defaultColWidth="9" defaultRowHeight="24.6"/>
  <cols>
    <col min="1" max="1" width="21.59765625" style="1035" customWidth="1"/>
    <col min="2" max="2" width="18.69921875" style="1035" customWidth="1"/>
    <col min="3" max="3" width="22" style="1035" customWidth="1"/>
    <col min="4" max="4" width="19.19921875" style="1035" customWidth="1"/>
    <col min="5" max="5" width="9" style="1035"/>
    <col min="6" max="6" width="12" style="1035" bestFit="1" customWidth="1"/>
    <col min="7" max="8" width="9" style="1035"/>
    <col min="9" max="9" width="14.19921875" style="1035" customWidth="1"/>
    <col min="10" max="10" width="11.69921875" style="1035" customWidth="1"/>
    <col min="11" max="256" width="9" style="1035"/>
    <col min="257" max="257" width="21.59765625" style="1035" customWidth="1"/>
    <col min="258" max="258" width="18.69921875" style="1035" customWidth="1"/>
    <col min="259" max="259" width="22" style="1035" customWidth="1"/>
    <col min="260" max="260" width="19.19921875" style="1035" customWidth="1"/>
    <col min="261" max="261" width="9" style="1035"/>
    <col min="262" max="262" width="12" style="1035" bestFit="1" customWidth="1"/>
    <col min="263" max="264" width="9" style="1035"/>
    <col min="265" max="265" width="14.19921875" style="1035" customWidth="1"/>
    <col min="266" max="266" width="11.69921875" style="1035" customWidth="1"/>
    <col min="267" max="512" width="9" style="1035"/>
    <col min="513" max="513" width="21.59765625" style="1035" customWidth="1"/>
    <col min="514" max="514" width="18.69921875" style="1035" customWidth="1"/>
    <col min="515" max="515" width="22" style="1035" customWidth="1"/>
    <col min="516" max="516" width="19.19921875" style="1035" customWidth="1"/>
    <col min="517" max="517" width="9" style="1035"/>
    <col min="518" max="518" width="12" style="1035" bestFit="1" customWidth="1"/>
    <col min="519" max="520" width="9" style="1035"/>
    <col min="521" max="521" width="14.19921875" style="1035" customWidth="1"/>
    <col min="522" max="522" width="11.69921875" style="1035" customWidth="1"/>
    <col min="523" max="768" width="9" style="1035"/>
    <col min="769" max="769" width="21.59765625" style="1035" customWidth="1"/>
    <col min="770" max="770" width="18.69921875" style="1035" customWidth="1"/>
    <col min="771" max="771" width="22" style="1035" customWidth="1"/>
    <col min="772" max="772" width="19.19921875" style="1035" customWidth="1"/>
    <col min="773" max="773" width="9" style="1035"/>
    <col min="774" max="774" width="12" style="1035" bestFit="1" customWidth="1"/>
    <col min="775" max="776" width="9" style="1035"/>
    <col min="777" max="777" width="14.19921875" style="1035" customWidth="1"/>
    <col min="778" max="778" width="11.69921875" style="1035" customWidth="1"/>
    <col min="779" max="1024" width="9" style="1035"/>
    <col min="1025" max="1025" width="21.59765625" style="1035" customWidth="1"/>
    <col min="1026" max="1026" width="18.69921875" style="1035" customWidth="1"/>
    <col min="1027" max="1027" width="22" style="1035" customWidth="1"/>
    <col min="1028" max="1028" width="19.19921875" style="1035" customWidth="1"/>
    <col min="1029" max="1029" width="9" style="1035"/>
    <col min="1030" max="1030" width="12" style="1035" bestFit="1" customWidth="1"/>
    <col min="1031" max="1032" width="9" style="1035"/>
    <col min="1033" max="1033" width="14.19921875" style="1035" customWidth="1"/>
    <col min="1034" max="1034" width="11.69921875" style="1035" customWidth="1"/>
    <col min="1035" max="1280" width="9" style="1035"/>
    <col min="1281" max="1281" width="21.59765625" style="1035" customWidth="1"/>
    <col min="1282" max="1282" width="18.69921875" style="1035" customWidth="1"/>
    <col min="1283" max="1283" width="22" style="1035" customWidth="1"/>
    <col min="1284" max="1284" width="19.19921875" style="1035" customWidth="1"/>
    <col min="1285" max="1285" width="9" style="1035"/>
    <col min="1286" max="1286" width="12" style="1035" bestFit="1" customWidth="1"/>
    <col min="1287" max="1288" width="9" style="1035"/>
    <col min="1289" max="1289" width="14.19921875" style="1035" customWidth="1"/>
    <col min="1290" max="1290" width="11.69921875" style="1035" customWidth="1"/>
    <col min="1291" max="1536" width="9" style="1035"/>
    <col min="1537" max="1537" width="21.59765625" style="1035" customWidth="1"/>
    <col min="1538" max="1538" width="18.69921875" style="1035" customWidth="1"/>
    <col min="1539" max="1539" width="22" style="1035" customWidth="1"/>
    <col min="1540" max="1540" width="19.19921875" style="1035" customWidth="1"/>
    <col min="1541" max="1541" width="9" style="1035"/>
    <col min="1542" max="1542" width="12" style="1035" bestFit="1" customWidth="1"/>
    <col min="1543" max="1544" width="9" style="1035"/>
    <col min="1545" max="1545" width="14.19921875" style="1035" customWidth="1"/>
    <col min="1546" max="1546" width="11.69921875" style="1035" customWidth="1"/>
    <col min="1547" max="1792" width="9" style="1035"/>
    <col min="1793" max="1793" width="21.59765625" style="1035" customWidth="1"/>
    <col min="1794" max="1794" width="18.69921875" style="1035" customWidth="1"/>
    <col min="1795" max="1795" width="22" style="1035" customWidth="1"/>
    <col min="1796" max="1796" width="19.19921875" style="1035" customWidth="1"/>
    <col min="1797" max="1797" width="9" style="1035"/>
    <col min="1798" max="1798" width="12" style="1035" bestFit="1" customWidth="1"/>
    <col min="1799" max="1800" width="9" style="1035"/>
    <col min="1801" max="1801" width="14.19921875" style="1035" customWidth="1"/>
    <col min="1802" max="1802" width="11.69921875" style="1035" customWidth="1"/>
    <col min="1803" max="2048" width="9" style="1035"/>
    <col min="2049" max="2049" width="21.59765625" style="1035" customWidth="1"/>
    <col min="2050" max="2050" width="18.69921875" style="1035" customWidth="1"/>
    <col min="2051" max="2051" width="22" style="1035" customWidth="1"/>
    <col min="2052" max="2052" width="19.19921875" style="1035" customWidth="1"/>
    <col min="2053" max="2053" width="9" style="1035"/>
    <col min="2054" max="2054" width="12" style="1035" bestFit="1" customWidth="1"/>
    <col min="2055" max="2056" width="9" style="1035"/>
    <col min="2057" max="2057" width="14.19921875" style="1035" customWidth="1"/>
    <col min="2058" max="2058" width="11.69921875" style="1035" customWidth="1"/>
    <col min="2059" max="2304" width="9" style="1035"/>
    <col min="2305" max="2305" width="21.59765625" style="1035" customWidth="1"/>
    <col min="2306" max="2306" width="18.69921875" style="1035" customWidth="1"/>
    <col min="2307" max="2307" width="22" style="1035" customWidth="1"/>
    <col min="2308" max="2308" width="19.19921875" style="1035" customWidth="1"/>
    <col min="2309" max="2309" width="9" style="1035"/>
    <col min="2310" max="2310" width="12" style="1035" bestFit="1" customWidth="1"/>
    <col min="2311" max="2312" width="9" style="1035"/>
    <col min="2313" max="2313" width="14.19921875" style="1035" customWidth="1"/>
    <col min="2314" max="2314" width="11.69921875" style="1035" customWidth="1"/>
    <col min="2315" max="2560" width="9" style="1035"/>
    <col min="2561" max="2561" width="21.59765625" style="1035" customWidth="1"/>
    <col min="2562" max="2562" width="18.69921875" style="1035" customWidth="1"/>
    <col min="2563" max="2563" width="22" style="1035" customWidth="1"/>
    <col min="2564" max="2564" width="19.19921875" style="1035" customWidth="1"/>
    <col min="2565" max="2565" width="9" style="1035"/>
    <col min="2566" max="2566" width="12" style="1035" bestFit="1" customWidth="1"/>
    <col min="2567" max="2568" width="9" style="1035"/>
    <col min="2569" max="2569" width="14.19921875" style="1035" customWidth="1"/>
    <col min="2570" max="2570" width="11.69921875" style="1035" customWidth="1"/>
    <col min="2571" max="2816" width="9" style="1035"/>
    <col min="2817" max="2817" width="21.59765625" style="1035" customWidth="1"/>
    <col min="2818" max="2818" width="18.69921875" style="1035" customWidth="1"/>
    <col min="2819" max="2819" width="22" style="1035" customWidth="1"/>
    <col min="2820" max="2820" width="19.19921875" style="1035" customWidth="1"/>
    <col min="2821" max="2821" width="9" style="1035"/>
    <col min="2822" max="2822" width="12" style="1035" bestFit="1" customWidth="1"/>
    <col min="2823" max="2824" width="9" style="1035"/>
    <col min="2825" max="2825" width="14.19921875" style="1035" customWidth="1"/>
    <col min="2826" max="2826" width="11.69921875" style="1035" customWidth="1"/>
    <col min="2827" max="3072" width="9" style="1035"/>
    <col min="3073" max="3073" width="21.59765625" style="1035" customWidth="1"/>
    <col min="3074" max="3074" width="18.69921875" style="1035" customWidth="1"/>
    <col min="3075" max="3075" width="22" style="1035" customWidth="1"/>
    <col min="3076" max="3076" width="19.19921875" style="1035" customWidth="1"/>
    <col min="3077" max="3077" width="9" style="1035"/>
    <col min="3078" max="3078" width="12" style="1035" bestFit="1" customWidth="1"/>
    <col min="3079" max="3080" width="9" style="1035"/>
    <col min="3081" max="3081" width="14.19921875" style="1035" customWidth="1"/>
    <col min="3082" max="3082" width="11.69921875" style="1035" customWidth="1"/>
    <col min="3083" max="3328" width="9" style="1035"/>
    <col min="3329" max="3329" width="21.59765625" style="1035" customWidth="1"/>
    <col min="3330" max="3330" width="18.69921875" style="1035" customWidth="1"/>
    <col min="3331" max="3331" width="22" style="1035" customWidth="1"/>
    <col min="3332" max="3332" width="19.19921875" style="1035" customWidth="1"/>
    <col min="3333" max="3333" width="9" style="1035"/>
    <col min="3334" max="3334" width="12" style="1035" bestFit="1" customWidth="1"/>
    <col min="3335" max="3336" width="9" style="1035"/>
    <col min="3337" max="3337" width="14.19921875" style="1035" customWidth="1"/>
    <col min="3338" max="3338" width="11.69921875" style="1035" customWidth="1"/>
    <col min="3339" max="3584" width="9" style="1035"/>
    <col min="3585" max="3585" width="21.59765625" style="1035" customWidth="1"/>
    <col min="3586" max="3586" width="18.69921875" style="1035" customWidth="1"/>
    <col min="3587" max="3587" width="22" style="1035" customWidth="1"/>
    <col min="3588" max="3588" width="19.19921875" style="1035" customWidth="1"/>
    <col min="3589" max="3589" width="9" style="1035"/>
    <col min="3590" max="3590" width="12" style="1035" bestFit="1" customWidth="1"/>
    <col min="3591" max="3592" width="9" style="1035"/>
    <col min="3593" max="3593" width="14.19921875" style="1035" customWidth="1"/>
    <col min="3594" max="3594" width="11.69921875" style="1035" customWidth="1"/>
    <col min="3595" max="3840" width="9" style="1035"/>
    <col min="3841" max="3841" width="21.59765625" style="1035" customWidth="1"/>
    <col min="3842" max="3842" width="18.69921875" style="1035" customWidth="1"/>
    <col min="3843" max="3843" width="22" style="1035" customWidth="1"/>
    <col min="3844" max="3844" width="19.19921875" style="1035" customWidth="1"/>
    <col min="3845" max="3845" width="9" style="1035"/>
    <col min="3846" max="3846" width="12" style="1035" bestFit="1" customWidth="1"/>
    <col min="3847" max="3848" width="9" style="1035"/>
    <col min="3849" max="3849" width="14.19921875" style="1035" customWidth="1"/>
    <col min="3850" max="3850" width="11.69921875" style="1035" customWidth="1"/>
    <col min="3851" max="4096" width="9" style="1035"/>
    <col min="4097" max="4097" width="21.59765625" style="1035" customWidth="1"/>
    <col min="4098" max="4098" width="18.69921875" style="1035" customWidth="1"/>
    <col min="4099" max="4099" width="22" style="1035" customWidth="1"/>
    <col min="4100" max="4100" width="19.19921875" style="1035" customWidth="1"/>
    <col min="4101" max="4101" width="9" style="1035"/>
    <col min="4102" max="4102" width="12" style="1035" bestFit="1" customWidth="1"/>
    <col min="4103" max="4104" width="9" style="1035"/>
    <col min="4105" max="4105" width="14.19921875" style="1035" customWidth="1"/>
    <col min="4106" max="4106" width="11.69921875" style="1035" customWidth="1"/>
    <col min="4107" max="4352" width="9" style="1035"/>
    <col min="4353" max="4353" width="21.59765625" style="1035" customWidth="1"/>
    <col min="4354" max="4354" width="18.69921875" style="1035" customWidth="1"/>
    <col min="4355" max="4355" width="22" style="1035" customWidth="1"/>
    <col min="4356" max="4356" width="19.19921875" style="1035" customWidth="1"/>
    <col min="4357" max="4357" width="9" style="1035"/>
    <col min="4358" max="4358" width="12" style="1035" bestFit="1" customWidth="1"/>
    <col min="4359" max="4360" width="9" style="1035"/>
    <col min="4361" max="4361" width="14.19921875" style="1035" customWidth="1"/>
    <col min="4362" max="4362" width="11.69921875" style="1035" customWidth="1"/>
    <col min="4363" max="4608" width="9" style="1035"/>
    <col min="4609" max="4609" width="21.59765625" style="1035" customWidth="1"/>
    <col min="4610" max="4610" width="18.69921875" style="1035" customWidth="1"/>
    <col min="4611" max="4611" width="22" style="1035" customWidth="1"/>
    <col min="4612" max="4612" width="19.19921875" style="1035" customWidth="1"/>
    <col min="4613" max="4613" width="9" style="1035"/>
    <col min="4614" max="4614" width="12" style="1035" bestFit="1" customWidth="1"/>
    <col min="4615" max="4616" width="9" style="1035"/>
    <col min="4617" max="4617" width="14.19921875" style="1035" customWidth="1"/>
    <col min="4618" max="4618" width="11.69921875" style="1035" customWidth="1"/>
    <col min="4619" max="4864" width="9" style="1035"/>
    <col min="4865" max="4865" width="21.59765625" style="1035" customWidth="1"/>
    <col min="4866" max="4866" width="18.69921875" style="1035" customWidth="1"/>
    <col min="4867" max="4867" width="22" style="1035" customWidth="1"/>
    <col min="4868" max="4868" width="19.19921875" style="1035" customWidth="1"/>
    <col min="4869" max="4869" width="9" style="1035"/>
    <col min="4870" max="4870" width="12" style="1035" bestFit="1" customWidth="1"/>
    <col min="4871" max="4872" width="9" style="1035"/>
    <col min="4873" max="4873" width="14.19921875" style="1035" customWidth="1"/>
    <col min="4874" max="4874" width="11.69921875" style="1035" customWidth="1"/>
    <col min="4875" max="5120" width="9" style="1035"/>
    <col min="5121" max="5121" width="21.59765625" style="1035" customWidth="1"/>
    <col min="5122" max="5122" width="18.69921875" style="1035" customWidth="1"/>
    <col min="5123" max="5123" width="22" style="1035" customWidth="1"/>
    <col min="5124" max="5124" width="19.19921875" style="1035" customWidth="1"/>
    <col min="5125" max="5125" width="9" style="1035"/>
    <col min="5126" max="5126" width="12" style="1035" bestFit="1" customWidth="1"/>
    <col min="5127" max="5128" width="9" style="1035"/>
    <col min="5129" max="5129" width="14.19921875" style="1035" customWidth="1"/>
    <col min="5130" max="5130" width="11.69921875" style="1035" customWidth="1"/>
    <col min="5131" max="5376" width="9" style="1035"/>
    <col min="5377" max="5377" width="21.59765625" style="1035" customWidth="1"/>
    <col min="5378" max="5378" width="18.69921875" style="1035" customWidth="1"/>
    <col min="5379" max="5379" width="22" style="1035" customWidth="1"/>
    <col min="5380" max="5380" width="19.19921875" style="1035" customWidth="1"/>
    <col min="5381" max="5381" width="9" style="1035"/>
    <col min="5382" max="5382" width="12" style="1035" bestFit="1" customWidth="1"/>
    <col min="5383" max="5384" width="9" style="1035"/>
    <col min="5385" max="5385" width="14.19921875" style="1035" customWidth="1"/>
    <col min="5386" max="5386" width="11.69921875" style="1035" customWidth="1"/>
    <col min="5387" max="5632" width="9" style="1035"/>
    <col min="5633" max="5633" width="21.59765625" style="1035" customWidth="1"/>
    <col min="5634" max="5634" width="18.69921875" style="1035" customWidth="1"/>
    <col min="5635" max="5635" width="22" style="1035" customWidth="1"/>
    <col min="5636" max="5636" width="19.19921875" style="1035" customWidth="1"/>
    <col min="5637" max="5637" width="9" style="1035"/>
    <col min="5638" max="5638" width="12" style="1035" bestFit="1" customWidth="1"/>
    <col min="5639" max="5640" width="9" style="1035"/>
    <col min="5641" max="5641" width="14.19921875" style="1035" customWidth="1"/>
    <col min="5642" max="5642" width="11.69921875" style="1035" customWidth="1"/>
    <col min="5643" max="5888" width="9" style="1035"/>
    <col min="5889" max="5889" width="21.59765625" style="1035" customWidth="1"/>
    <col min="5890" max="5890" width="18.69921875" style="1035" customWidth="1"/>
    <col min="5891" max="5891" width="22" style="1035" customWidth="1"/>
    <col min="5892" max="5892" width="19.19921875" style="1035" customWidth="1"/>
    <col min="5893" max="5893" width="9" style="1035"/>
    <col min="5894" max="5894" width="12" style="1035" bestFit="1" customWidth="1"/>
    <col min="5895" max="5896" width="9" style="1035"/>
    <col min="5897" max="5897" width="14.19921875" style="1035" customWidth="1"/>
    <col min="5898" max="5898" width="11.69921875" style="1035" customWidth="1"/>
    <col min="5899" max="6144" width="9" style="1035"/>
    <col min="6145" max="6145" width="21.59765625" style="1035" customWidth="1"/>
    <col min="6146" max="6146" width="18.69921875" style="1035" customWidth="1"/>
    <col min="6147" max="6147" width="22" style="1035" customWidth="1"/>
    <col min="6148" max="6148" width="19.19921875" style="1035" customWidth="1"/>
    <col min="6149" max="6149" width="9" style="1035"/>
    <col min="6150" max="6150" width="12" style="1035" bestFit="1" customWidth="1"/>
    <col min="6151" max="6152" width="9" style="1035"/>
    <col min="6153" max="6153" width="14.19921875" style="1035" customWidth="1"/>
    <col min="6154" max="6154" width="11.69921875" style="1035" customWidth="1"/>
    <col min="6155" max="6400" width="9" style="1035"/>
    <col min="6401" max="6401" width="21.59765625" style="1035" customWidth="1"/>
    <col min="6402" max="6402" width="18.69921875" style="1035" customWidth="1"/>
    <col min="6403" max="6403" width="22" style="1035" customWidth="1"/>
    <col min="6404" max="6404" width="19.19921875" style="1035" customWidth="1"/>
    <col min="6405" max="6405" width="9" style="1035"/>
    <col min="6406" max="6406" width="12" style="1035" bestFit="1" customWidth="1"/>
    <col min="6407" max="6408" width="9" style="1035"/>
    <col min="6409" max="6409" width="14.19921875" style="1035" customWidth="1"/>
    <col min="6410" max="6410" width="11.69921875" style="1035" customWidth="1"/>
    <col min="6411" max="6656" width="9" style="1035"/>
    <col min="6657" max="6657" width="21.59765625" style="1035" customWidth="1"/>
    <col min="6658" max="6658" width="18.69921875" style="1035" customWidth="1"/>
    <col min="6659" max="6659" width="22" style="1035" customWidth="1"/>
    <col min="6660" max="6660" width="19.19921875" style="1035" customWidth="1"/>
    <col min="6661" max="6661" width="9" style="1035"/>
    <col min="6662" max="6662" width="12" style="1035" bestFit="1" customWidth="1"/>
    <col min="6663" max="6664" width="9" style="1035"/>
    <col min="6665" max="6665" width="14.19921875" style="1035" customWidth="1"/>
    <col min="6666" max="6666" width="11.69921875" style="1035" customWidth="1"/>
    <col min="6667" max="6912" width="9" style="1035"/>
    <col min="6913" max="6913" width="21.59765625" style="1035" customWidth="1"/>
    <col min="6914" max="6914" width="18.69921875" style="1035" customWidth="1"/>
    <col min="6915" max="6915" width="22" style="1035" customWidth="1"/>
    <col min="6916" max="6916" width="19.19921875" style="1035" customWidth="1"/>
    <col min="6917" max="6917" width="9" style="1035"/>
    <col min="6918" max="6918" width="12" style="1035" bestFit="1" customWidth="1"/>
    <col min="6919" max="6920" width="9" style="1035"/>
    <col min="6921" max="6921" width="14.19921875" style="1035" customWidth="1"/>
    <col min="6922" max="6922" width="11.69921875" style="1035" customWidth="1"/>
    <col min="6923" max="7168" width="9" style="1035"/>
    <col min="7169" max="7169" width="21.59765625" style="1035" customWidth="1"/>
    <col min="7170" max="7170" width="18.69921875" style="1035" customWidth="1"/>
    <col min="7171" max="7171" width="22" style="1035" customWidth="1"/>
    <col min="7172" max="7172" width="19.19921875" style="1035" customWidth="1"/>
    <col min="7173" max="7173" width="9" style="1035"/>
    <col min="7174" max="7174" width="12" style="1035" bestFit="1" customWidth="1"/>
    <col min="7175" max="7176" width="9" style="1035"/>
    <col min="7177" max="7177" width="14.19921875" style="1035" customWidth="1"/>
    <col min="7178" max="7178" width="11.69921875" style="1035" customWidth="1"/>
    <col min="7179" max="7424" width="9" style="1035"/>
    <col min="7425" max="7425" width="21.59765625" style="1035" customWidth="1"/>
    <col min="7426" max="7426" width="18.69921875" style="1035" customWidth="1"/>
    <col min="7427" max="7427" width="22" style="1035" customWidth="1"/>
    <col min="7428" max="7428" width="19.19921875" style="1035" customWidth="1"/>
    <col min="7429" max="7429" width="9" style="1035"/>
    <col min="7430" max="7430" width="12" style="1035" bestFit="1" customWidth="1"/>
    <col min="7431" max="7432" width="9" style="1035"/>
    <col min="7433" max="7433" width="14.19921875" style="1035" customWidth="1"/>
    <col min="7434" max="7434" width="11.69921875" style="1035" customWidth="1"/>
    <col min="7435" max="7680" width="9" style="1035"/>
    <col min="7681" max="7681" width="21.59765625" style="1035" customWidth="1"/>
    <col min="7682" max="7682" width="18.69921875" style="1035" customWidth="1"/>
    <col min="7683" max="7683" width="22" style="1035" customWidth="1"/>
    <col min="7684" max="7684" width="19.19921875" style="1035" customWidth="1"/>
    <col min="7685" max="7685" width="9" style="1035"/>
    <col min="7686" max="7686" width="12" style="1035" bestFit="1" customWidth="1"/>
    <col min="7687" max="7688" width="9" style="1035"/>
    <col min="7689" max="7689" width="14.19921875" style="1035" customWidth="1"/>
    <col min="7690" max="7690" width="11.69921875" style="1035" customWidth="1"/>
    <col min="7691" max="7936" width="9" style="1035"/>
    <col min="7937" max="7937" width="21.59765625" style="1035" customWidth="1"/>
    <col min="7938" max="7938" width="18.69921875" style="1035" customWidth="1"/>
    <col min="7939" max="7939" width="22" style="1035" customWidth="1"/>
    <col min="7940" max="7940" width="19.19921875" style="1035" customWidth="1"/>
    <col min="7941" max="7941" width="9" style="1035"/>
    <col min="7942" max="7942" width="12" style="1035" bestFit="1" customWidth="1"/>
    <col min="7943" max="7944" width="9" style="1035"/>
    <col min="7945" max="7945" width="14.19921875" style="1035" customWidth="1"/>
    <col min="7946" max="7946" width="11.69921875" style="1035" customWidth="1"/>
    <col min="7947" max="8192" width="9" style="1035"/>
    <col min="8193" max="8193" width="21.59765625" style="1035" customWidth="1"/>
    <col min="8194" max="8194" width="18.69921875" style="1035" customWidth="1"/>
    <col min="8195" max="8195" width="22" style="1035" customWidth="1"/>
    <col min="8196" max="8196" width="19.19921875" style="1035" customWidth="1"/>
    <col min="8197" max="8197" width="9" style="1035"/>
    <col min="8198" max="8198" width="12" style="1035" bestFit="1" customWidth="1"/>
    <col min="8199" max="8200" width="9" style="1035"/>
    <col min="8201" max="8201" width="14.19921875" style="1035" customWidth="1"/>
    <col min="8202" max="8202" width="11.69921875" style="1035" customWidth="1"/>
    <col min="8203" max="8448" width="9" style="1035"/>
    <col min="8449" max="8449" width="21.59765625" style="1035" customWidth="1"/>
    <col min="8450" max="8450" width="18.69921875" style="1035" customWidth="1"/>
    <col min="8451" max="8451" width="22" style="1035" customWidth="1"/>
    <col min="8452" max="8452" width="19.19921875" style="1035" customWidth="1"/>
    <col min="8453" max="8453" width="9" style="1035"/>
    <col min="8454" max="8454" width="12" style="1035" bestFit="1" customWidth="1"/>
    <col min="8455" max="8456" width="9" style="1035"/>
    <col min="8457" max="8457" width="14.19921875" style="1035" customWidth="1"/>
    <col min="8458" max="8458" width="11.69921875" style="1035" customWidth="1"/>
    <col min="8459" max="8704" width="9" style="1035"/>
    <col min="8705" max="8705" width="21.59765625" style="1035" customWidth="1"/>
    <col min="8706" max="8706" width="18.69921875" style="1035" customWidth="1"/>
    <col min="8707" max="8707" width="22" style="1035" customWidth="1"/>
    <col min="8708" max="8708" width="19.19921875" style="1035" customWidth="1"/>
    <col min="8709" max="8709" width="9" style="1035"/>
    <col min="8710" max="8710" width="12" style="1035" bestFit="1" customWidth="1"/>
    <col min="8711" max="8712" width="9" style="1035"/>
    <col min="8713" max="8713" width="14.19921875" style="1035" customWidth="1"/>
    <col min="8714" max="8714" width="11.69921875" style="1035" customWidth="1"/>
    <col min="8715" max="8960" width="9" style="1035"/>
    <col min="8961" max="8961" width="21.59765625" style="1035" customWidth="1"/>
    <col min="8962" max="8962" width="18.69921875" style="1035" customWidth="1"/>
    <col min="8963" max="8963" width="22" style="1035" customWidth="1"/>
    <col min="8964" max="8964" width="19.19921875" style="1035" customWidth="1"/>
    <col min="8965" max="8965" width="9" style="1035"/>
    <col min="8966" max="8966" width="12" style="1035" bestFit="1" customWidth="1"/>
    <col min="8967" max="8968" width="9" style="1035"/>
    <col min="8969" max="8969" width="14.19921875" style="1035" customWidth="1"/>
    <col min="8970" max="8970" width="11.69921875" style="1035" customWidth="1"/>
    <col min="8971" max="9216" width="9" style="1035"/>
    <col min="9217" max="9217" width="21.59765625" style="1035" customWidth="1"/>
    <col min="9218" max="9218" width="18.69921875" style="1035" customWidth="1"/>
    <col min="9219" max="9219" width="22" style="1035" customWidth="1"/>
    <col min="9220" max="9220" width="19.19921875" style="1035" customWidth="1"/>
    <col min="9221" max="9221" width="9" style="1035"/>
    <col min="9222" max="9222" width="12" style="1035" bestFit="1" customWidth="1"/>
    <col min="9223" max="9224" width="9" style="1035"/>
    <col min="9225" max="9225" width="14.19921875" style="1035" customWidth="1"/>
    <col min="9226" max="9226" width="11.69921875" style="1035" customWidth="1"/>
    <col min="9227" max="9472" width="9" style="1035"/>
    <col min="9473" max="9473" width="21.59765625" style="1035" customWidth="1"/>
    <col min="9474" max="9474" width="18.69921875" style="1035" customWidth="1"/>
    <col min="9475" max="9475" width="22" style="1035" customWidth="1"/>
    <col min="9476" max="9476" width="19.19921875" style="1035" customWidth="1"/>
    <col min="9477" max="9477" width="9" style="1035"/>
    <col min="9478" max="9478" width="12" style="1035" bestFit="1" customWidth="1"/>
    <col min="9479" max="9480" width="9" style="1035"/>
    <col min="9481" max="9481" width="14.19921875" style="1035" customWidth="1"/>
    <col min="9482" max="9482" width="11.69921875" style="1035" customWidth="1"/>
    <col min="9483" max="9728" width="9" style="1035"/>
    <col min="9729" max="9729" width="21.59765625" style="1035" customWidth="1"/>
    <col min="9730" max="9730" width="18.69921875" style="1035" customWidth="1"/>
    <col min="9731" max="9731" width="22" style="1035" customWidth="1"/>
    <col min="9732" max="9732" width="19.19921875" style="1035" customWidth="1"/>
    <col min="9733" max="9733" width="9" style="1035"/>
    <col min="9734" max="9734" width="12" style="1035" bestFit="1" customWidth="1"/>
    <col min="9735" max="9736" width="9" style="1035"/>
    <col min="9737" max="9737" width="14.19921875" style="1035" customWidth="1"/>
    <col min="9738" max="9738" width="11.69921875" style="1035" customWidth="1"/>
    <col min="9739" max="9984" width="9" style="1035"/>
    <col min="9985" max="9985" width="21.59765625" style="1035" customWidth="1"/>
    <col min="9986" max="9986" width="18.69921875" style="1035" customWidth="1"/>
    <col min="9987" max="9987" width="22" style="1035" customWidth="1"/>
    <col min="9988" max="9988" width="19.19921875" style="1035" customWidth="1"/>
    <col min="9989" max="9989" width="9" style="1035"/>
    <col min="9990" max="9990" width="12" style="1035" bestFit="1" customWidth="1"/>
    <col min="9991" max="9992" width="9" style="1035"/>
    <col min="9993" max="9993" width="14.19921875" style="1035" customWidth="1"/>
    <col min="9994" max="9994" width="11.69921875" style="1035" customWidth="1"/>
    <col min="9995" max="10240" width="9" style="1035"/>
    <col min="10241" max="10241" width="21.59765625" style="1035" customWidth="1"/>
    <col min="10242" max="10242" width="18.69921875" style="1035" customWidth="1"/>
    <col min="10243" max="10243" width="22" style="1035" customWidth="1"/>
    <col min="10244" max="10244" width="19.19921875" style="1035" customWidth="1"/>
    <col min="10245" max="10245" width="9" style="1035"/>
    <col min="10246" max="10246" width="12" style="1035" bestFit="1" customWidth="1"/>
    <col min="10247" max="10248" width="9" style="1035"/>
    <col min="10249" max="10249" width="14.19921875" style="1035" customWidth="1"/>
    <col min="10250" max="10250" width="11.69921875" style="1035" customWidth="1"/>
    <col min="10251" max="10496" width="9" style="1035"/>
    <col min="10497" max="10497" width="21.59765625" style="1035" customWidth="1"/>
    <col min="10498" max="10498" width="18.69921875" style="1035" customWidth="1"/>
    <col min="10499" max="10499" width="22" style="1035" customWidth="1"/>
    <col min="10500" max="10500" width="19.19921875" style="1035" customWidth="1"/>
    <col min="10501" max="10501" width="9" style="1035"/>
    <col min="10502" max="10502" width="12" style="1035" bestFit="1" customWidth="1"/>
    <col min="10503" max="10504" width="9" style="1035"/>
    <col min="10505" max="10505" width="14.19921875" style="1035" customWidth="1"/>
    <col min="10506" max="10506" width="11.69921875" style="1035" customWidth="1"/>
    <col min="10507" max="10752" width="9" style="1035"/>
    <col min="10753" max="10753" width="21.59765625" style="1035" customWidth="1"/>
    <col min="10754" max="10754" width="18.69921875" style="1035" customWidth="1"/>
    <col min="10755" max="10755" width="22" style="1035" customWidth="1"/>
    <col min="10756" max="10756" width="19.19921875" style="1035" customWidth="1"/>
    <col min="10757" max="10757" width="9" style="1035"/>
    <col min="10758" max="10758" width="12" style="1035" bestFit="1" customWidth="1"/>
    <col min="10759" max="10760" width="9" style="1035"/>
    <col min="10761" max="10761" width="14.19921875" style="1035" customWidth="1"/>
    <col min="10762" max="10762" width="11.69921875" style="1035" customWidth="1"/>
    <col min="10763" max="11008" width="9" style="1035"/>
    <col min="11009" max="11009" width="21.59765625" style="1035" customWidth="1"/>
    <col min="11010" max="11010" width="18.69921875" style="1035" customWidth="1"/>
    <col min="11011" max="11011" width="22" style="1035" customWidth="1"/>
    <col min="11012" max="11012" width="19.19921875" style="1035" customWidth="1"/>
    <col min="11013" max="11013" width="9" style="1035"/>
    <col min="11014" max="11014" width="12" style="1035" bestFit="1" customWidth="1"/>
    <col min="11015" max="11016" width="9" style="1035"/>
    <col min="11017" max="11017" width="14.19921875" style="1035" customWidth="1"/>
    <col min="11018" max="11018" width="11.69921875" style="1035" customWidth="1"/>
    <col min="11019" max="11264" width="9" style="1035"/>
    <col min="11265" max="11265" width="21.59765625" style="1035" customWidth="1"/>
    <col min="11266" max="11266" width="18.69921875" style="1035" customWidth="1"/>
    <col min="11267" max="11267" width="22" style="1035" customWidth="1"/>
    <col min="11268" max="11268" width="19.19921875" style="1035" customWidth="1"/>
    <col min="11269" max="11269" width="9" style="1035"/>
    <col min="11270" max="11270" width="12" style="1035" bestFit="1" customWidth="1"/>
    <col min="11271" max="11272" width="9" style="1035"/>
    <col min="11273" max="11273" width="14.19921875" style="1035" customWidth="1"/>
    <col min="11274" max="11274" width="11.69921875" style="1035" customWidth="1"/>
    <col min="11275" max="11520" width="9" style="1035"/>
    <col min="11521" max="11521" width="21.59765625" style="1035" customWidth="1"/>
    <col min="11522" max="11522" width="18.69921875" style="1035" customWidth="1"/>
    <col min="11523" max="11523" width="22" style="1035" customWidth="1"/>
    <col min="11524" max="11524" width="19.19921875" style="1035" customWidth="1"/>
    <col min="11525" max="11525" width="9" style="1035"/>
    <col min="11526" max="11526" width="12" style="1035" bestFit="1" customWidth="1"/>
    <col min="11527" max="11528" width="9" style="1035"/>
    <col min="11529" max="11529" width="14.19921875" style="1035" customWidth="1"/>
    <col min="11530" max="11530" width="11.69921875" style="1035" customWidth="1"/>
    <col min="11531" max="11776" width="9" style="1035"/>
    <col min="11777" max="11777" width="21.59765625" style="1035" customWidth="1"/>
    <col min="11778" max="11778" width="18.69921875" style="1035" customWidth="1"/>
    <col min="11779" max="11779" width="22" style="1035" customWidth="1"/>
    <col min="11780" max="11780" width="19.19921875" style="1035" customWidth="1"/>
    <col min="11781" max="11781" width="9" style="1035"/>
    <col min="11782" max="11782" width="12" style="1035" bestFit="1" customWidth="1"/>
    <col min="11783" max="11784" width="9" style="1035"/>
    <col min="11785" max="11785" width="14.19921875" style="1035" customWidth="1"/>
    <col min="11786" max="11786" width="11.69921875" style="1035" customWidth="1"/>
    <col min="11787" max="12032" width="9" style="1035"/>
    <col min="12033" max="12033" width="21.59765625" style="1035" customWidth="1"/>
    <col min="12034" max="12034" width="18.69921875" style="1035" customWidth="1"/>
    <col min="12035" max="12035" width="22" style="1035" customWidth="1"/>
    <col min="12036" max="12036" width="19.19921875" style="1035" customWidth="1"/>
    <col min="12037" max="12037" width="9" style="1035"/>
    <col min="12038" max="12038" width="12" style="1035" bestFit="1" customWidth="1"/>
    <col min="12039" max="12040" width="9" style="1035"/>
    <col min="12041" max="12041" width="14.19921875" style="1035" customWidth="1"/>
    <col min="12042" max="12042" width="11.69921875" style="1035" customWidth="1"/>
    <col min="12043" max="12288" width="9" style="1035"/>
    <col min="12289" max="12289" width="21.59765625" style="1035" customWidth="1"/>
    <col min="12290" max="12290" width="18.69921875" style="1035" customWidth="1"/>
    <col min="12291" max="12291" width="22" style="1035" customWidth="1"/>
    <col min="12292" max="12292" width="19.19921875" style="1035" customWidth="1"/>
    <col min="12293" max="12293" width="9" style="1035"/>
    <col min="12294" max="12294" width="12" style="1035" bestFit="1" customWidth="1"/>
    <col min="12295" max="12296" width="9" style="1035"/>
    <col min="12297" max="12297" width="14.19921875" style="1035" customWidth="1"/>
    <col min="12298" max="12298" width="11.69921875" style="1035" customWidth="1"/>
    <col min="12299" max="12544" width="9" style="1035"/>
    <col min="12545" max="12545" width="21.59765625" style="1035" customWidth="1"/>
    <col min="12546" max="12546" width="18.69921875" style="1035" customWidth="1"/>
    <col min="12547" max="12547" width="22" style="1035" customWidth="1"/>
    <col min="12548" max="12548" width="19.19921875" style="1035" customWidth="1"/>
    <col min="12549" max="12549" width="9" style="1035"/>
    <col min="12550" max="12550" width="12" style="1035" bestFit="1" customWidth="1"/>
    <col min="12551" max="12552" width="9" style="1035"/>
    <col min="12553" max="12553" width="14.19921875" style="1035" customWidth="1"/>
    <col min="12554" max="12554" width="11.69921875" style="1035" customWidth="1"/>
    <col min="12555" max="12800" width="9" style="1035"/>
    <col min="12801" max="12801" width="21.59765625" style="1035" customWidth="1"/>
    <col min="12802" max="12802" width="18.69921875" style="1035" customWidth="1"/>
    <col min="12803" max="12803" width="22" style="1035" customWidth="1"/>
    <col min="12804" max="12804" width="19.19921875" style="1035" customWidth="1"/>
    <col min="12805" max="12805" width="9" style="1035"/>
    <col min="12806" max="12806" width="12" style="1035" bestFit="1" customWidth="1"/>
    <col min="12807" max="12808" width="9" style="1035"/>
    <col min="12809" max="12809" width="14.19921875" style="1035" customWidth="1"/>
    <col min="12810" max="12810" width="11.69921875" style="1035" customWidth="1"/>
    <col min="12811" max="13056" width="9" style="1035"/>
    <col min="13057" max="13057" width="21.59765625" style="1035" customWidth="1"/>
    <col min="13058" max="13058" width="18.69921875" style="1035" customWidth="1"/>
    <col min="13059" max="13059" width="22" style="1035" customWidth="1"/>
    <col min="13060" max="13060" width="19.19921875" style="1035" customWidth="1"/>
    <col min="13061" max="13061" width="9" style="1035"/>
    <col min="13062" max="13062" width="12" style="1035" bestFit="1" customWidth="1"/>
    <col min="13063" max="13064" width="9" style="1035"/>
    <col min="13065" max="13065" width="14.19921875" style="1035" customWidth="1"/>
    <col min="13066" max="13066" width="11.69921875" style="1035" customWidth="1"/>
    <col min="13067" max="13312" width="9" style="1035"/>
    <col min="13313" max="13313" width="21.59765625" style="1035" customWidth="1"/>
    <col min="13314" max="13314" width="18.69921875" style="1035" customWidth="1"/>
    <col min="13315" max="13315" width="22" style="1035" customWidth="1"/>
    <col min="13316" max="13316" width="19.19921875" style="1035" customWidth="1"/>
    <col min="13317" max="13317" width="9" style="1035"/>
    <col min="13318" max="13318" width="12" style="1035" bestFit="1" customWidth="1"/>
    <col min="13319" max="13320" width="9" style="1035"/>
    <col min="13321" max="13321" width="14.19921875" style="1035" customWidth="1"/>
    <col min="13322" max="13322" width="11.69921875" style="1035" customWidth="1"/>
    <col min="13323" max="13568" width="9" style="1035"/>
    <col min="13569" max="13569" width="21.59765625" style="1035" customWidth="1"/>
    <col min="13570" max="13570" width="18.69921875" style="1035" customWidth="1"/>
    <col min="13571" max="13571" width="22" style="1035" customWidth="1"/>
    <col min="13572" max="13572" width="19.19921875" style="1035" customWidth="1"/>
    <col min="13573" max="13573" width="9" style="1035"/>
    <col min="13574" max="13574" width="12" style="1035" bestFit="1" customWidth="1"/>
    <col min="13575" max="13576" width="9" style="1035"/>
    <col min="13577" max="13577" width="14.19921875" style="1035" customWidth="1"/>
    <col min="13578" max="13578" width="11.69921875" style="1035" customWidth="1"/>
    <col min="13579" max="13824" width="9" style="1035"/>
    <col min="13825" max="13825" width="21.59765625" style="1035" customWidth="1"/>
    <col min="13826" max="13826" width="18.69921875" style="1035" customWidth="1"/>
    <col min="13827" max="13827" width="22" style="1035" customWidth="1"/>
    <col min="13828" max="13828" width="19.19921875" style="1035" customWidth="1"/>
    <col min="13829" max="13829" width="9" style="1035"/>
    <col min="13830" max="13830" width="12" style="1035" bestFit="1" customWidth="1"/>
    <col min="13831" max="13832" width="9" style="1035"/>
    <col min="13833" max="13833" width="14.19921875" style="1035" customWidth="1"/>
    <col min="13834" max="13834" width="11.69921875" style="1035" customWidth="1"/>
    <col min="13835" max="14080" width="9" style="1035"/>
    <col min="14081" max="14081" width="21.59765625" style="1035" customWidth="1"/>
    <col min="14082" max="14082" width="18.69921875" style="1035" customWidth="1"/>
    <col min="14083" max="14083" width="22" style="1035" customWidth="1"/>
    <col min="14084" max="14084" width="19.19921875" style="1035" customWidth="1"/>
    <col min="14085" max="14085" width="9" style="1035"/>
    <col min="14086" max="14086" width="12" style="1035" bestFit="1" customWidth="1"/>
    <col min="14087" max="14088" width="9" style="1035"/>
    <col min="14089" max="14089" width="14.19921875" style="1035" customWidth="1"/>
    <col min="14090" max="14090" width="11.69921875" style="1035" customWidth="1"/>
    <col min="14091" max="14336" width="9" style="1035"/>
    <col min="14337" max="14337" width="21.59765625" style="1035" customWidth="1"/>
    <col min="14338" max="14338" width="18.69921875" style="1035" customWidth="1"/>
    <col min="14339" max="14339" width="22" style="1035" customWidth="1"/>
    <col min="14340" max="14340" width="19.19921875" style="1035" customWidth="1"/>
    <col min="14341" max="14341" width="9" style="1035"/>
    <col min="14342" max="14342" width="12" style="1035" bestFit="1" customWidth="1"/>
    <col min="14343" max="14344" width="9" style="1035"/>
    <col min="14345" max="14345" width="14.19921875" style="1035" customWidth="1"/>
    <col min="14346" max="14346" width="11.69921875" style="1035" customWidth="1"/>
    <col min="14347" max="14592" width="9" style="1035"/>
    <col min="14593" max="14593" width="21.59765625" style="1035" customWidth="1"/>
    <col min="14594" max="14594" width="18.69921875" style="1035" customWidth="1"/>
    <col min="14595" max="14595" width="22" style="1035" customWidth="1"/>
    <col min="14596" max="14596" width="19.19921875" style="1035" customWidth="1"/>
    <col min="14597" max="14597" width="9" style="1035"/>
    <col min="14598" max="14598" width="12" style="1035" bestFit="1" customWidth="1"/>
    <col min="14599" max="14600" width="9" style="1035"/>
    <col min="14601" max="14601" width="14.19921875" style="1035" customWidth="1"/>
    <col min="14602" max="14602" width="11.69921875" style="1035" customWidth="1"/>
    <col min="14603" max="14848" width="9" style="1035"/>
    <col min="14849" max="14849" width="21.59765625" style="1035" customWidth="1"/>
    <col min="14850" max="14850" width="18.69921875" style="1035" customWidth="1"/>
    <col min="14851" max="14851" width="22" style="1035" customWidth="1"/>
    <col min="14852" max="14852" width="19.19921875" style="1035" customWidth="1"/>
    <col min="14853" max="14853" width="9" style="1035"/>
    <col min="14854" max="14854" width="12" style="1035" bestFit="1" customWidth="1"/>
    <col min="14855" max="14856" width="9" style="1035"/>
    <col min="14857" max="14857" width="14.19921875" style="1035" customWidth="1"/>
    <col min="14858" max="14858" width="11.69921875" style="1035" customWidth="1"/>
    <col min="14859" max="15104" width="9" style="1035"/>
    <col min="15105" max="15105" width="21.59765625" style="1035" customWidth="1"/>
    <col min="15106" max="15106" width="18.69921875" style="1035" customWidth="1"/>
    <col min="15107" max="15107" width="22" style="1035" customWidth="1"/>
    <col min="15108" max="15108" width="19.19921875" style="1035" customWidth="1"/>
    <col min="15109" max="15109" width="9" style="1035"/>
    <col min="15110" max="15110" width="12" style="1035" bestFit="1" customWidth="1"/>
    <col min="15111" max="15112" width="9" style="1035"/>
    <col min="15113" max="15113" width="14.19921875" style="1035" customWidth="1"/>
    <col min="15114" max="15114" width="11.69921875" style="1035" customWidth="1"/>
    <col min="15115" max="15360" width="9" style="1035"/>
    <col min="15361" max="15361" width="21.59765625" style="1035" customWidth="1"/>
    <col min="15362" max="15362" width="18.69921875" style="1035" customWidth="1"/>
    <col min="15363" max="15363" width="22" style="1035" customWidth="1"/>
    <col min="15364" max="15364" width="19.19921875" style="1035" customWidth="1"/>
    <col min="15365" max="15365" width="9" style="1035"/>
    <col min="15366" max="15366" width="12" style="1035" bestFit="1" customWidth="1"/>
    <col min="15367" max="15368" width="9" style="1035"/>
    <col min="15369" max="15369" width="14.19921875" style="1035" customWidth="1"/>
    <col min="15370" max="15370" width="11.69921875" style="1035" customWidth="1"/>
    <col min="15371" max="15616" width="9" style="1035"/>
    <col min="15617" max="15617" width="21.59765625" style="1035" customWidth="1"/>
    <col min="15618" max="15618" width="18.69921875" style="1035" customWidth="1"/>
    <col min="15619" max="15619" width="22" style="1035" customWidth="1"/>
    <col min="15620" max="15620" width="19.19921875" style="1035" customWidth="1"/>
    <col min="15621" max="15621" width="9" style="1035"/>
    <col min="15622" max="15622" width="12" style="1035" bestFit="1" customWidth="1"/>
    <col min="15623" max="15624" width="9" style="1035"/>
    <col min="15625" max="15625" width="14.19921875" style="1035" customWidth="1"/>
    <col min="15626" max="15626" width="11.69921875" style="1035" customWidth="1"/>
    <col min="15627" max="15872" width="9" style="1035"/>
    <col min="15873" max="15873" width="21.59765625" style="1035" customWidth="1"/>
    <col min="15874" max="15874" width="18.69921875" style="1035" customWidth="1"/>
    <col min="15875" max="15875" width="22" style="1035" customWidth="1"/>
    <col min="15876" max="15876" width="19.19921875" style="1035" customWidth="1"/>
    <col min="15877" max="15877" width="9" style="1035"/>
    <col min="15878" max="15878" width="12" style="1035" bestFit="1" customWidth="1"/>
    <col min="15879" max="15880" width="9" style="1035"/>
    <col min="15881" max="15881" width="14.19921875" style="1035" customWidth="1"/>
    <col min="15882" max="15882" width="11.69921875" style="1035" customWidth="1"/>
    <col min="15883" max="16128" width="9" style="1035"/>
    <col min="16129" max="16129" width="21.59765625" style="1035" customWidth="1"/>
    <col min="16130" max="16130" width="18.69921875" style="1035" customWidth="1"/>
    <col min="16131" max="16131" width="22" style="1035" customWidth="1"/>
    <col min="16132" max="16132" width="19.19921875" style="1035" customWidth="1"/>
    <col min="16133" max="16133" width="9" style="1035"/>
    <col min="16134" max="16134" width="12" style="1035" bestFit="1" customWidth="1"/>
    <col min="16135" max="16136" width="9" style="1035"/>
    <col min="16137" max="16137" width="14.19921875" style="1035" customWidth="1"/>
    <col min="16138" max="16138" width="11.69921875" style="1035" customWidth="1"/>
    <col min="16139" max="16384" width="9" style="1035"/>
  </cols>
  <sheetData>
    <row r="2" spans="1:8">
      <c r="A2" s="1034" t="s">
        <v>1130</v>
      </c>
    </row>
    <row r="3" spans="1:8">
      <c r="A3" s="1034" t="s">
        <v>1131</v>
      </c>
    </row>
    <row r="5" spans="1:8">
      <c r="F5" s="1036" t="s">
        <v>1273</v>
      </c>
      <c r="G5" s="1037"/>
      <c r="H5" s="1036" t="s">
        <v>1132</v>
      </c>
    </row>
    <row r="6" spans="1:8">
      <c r="F6" s="1036" t="s">
        <v>1133</v>
      </c>
      <c r="G6" s="1037"/>
      <c r="H6" s="1036" t="s">
        <v>1132</v>
      </c>
    </row>
    <row r="7" spans="1:8">
      <c r="F7" s="1036"/>
      <c r="G7" s="1036"/>
      <c r="H7" s="1036"/>
    </row>
    <row r="8" spans="1:8">
      <c r="F8" s="1036" t="s">
        <v>1134</v>
      </c>
      <c r="G8" s="1038"/>
      <c r="H8" s="1036" t="s">
        <v>1132</v>
      </c>
    </row>
    <row r="9" spans="1:8">
      <c r="F9" s="1036" t="s">
        <v>1135</v>
      </c>
      <c r="G9" s="1036"/>
      <c r="H9" s="1036" t="s">
        <v>1132</v>
      </c>
    </row>
    <row r="14" spans="1:8">
      <c r="A14" s="1708" t="s">
        <v>1136</v>
      </c>
      <c r="B14" s="1708"/>
      <c r="C14" s="1708"/>
      <c r="D14" s="1708"/>
    </row>
    <row r="15" spans="1:8">
      <c r="A15" s="1708" t="s">
        <v>1137</v>
      </c>
      <c r="B15" s="1708"/>
      <c r="C15" s="1708"/>
      <c r="D15" s="1708"/>
    </row>
  </sheetData>
  <mergeCells count="2">
    <mergeCell ref="A14:D14"/>
    <mergeCell ref="A15:D15"/>
  </mergeCells>
  <pageMargins left="0.86614173228346458" right="0.31496062992125984" top="0.78740157480314965" bottom="0.59055118110236227" header="0.31496062992125984" footer="0.31496062992125984"/>
  <pageSetup paperSize="9" scale="93" firstPageNumber="15" orientation="portrait" r:id="rId1"/>
  <headerFooter>
    <oddFooter>&amp;C 22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tabColor theme="0" tint="-0.14999847407452621"/>
  </sheetPr>
  <dimension ref="A1:R22"/>
  <sheetViews>
    <sheetView showGridLines="0" view="pageBreakPreview" zoomScaleNormal="100" zoomScaleSheetLayoutView="100" workbookViewId="0">
      <selection activeCell="N13" sqref="N13"/>
    </sheetView>
  </sheetViews>
  <sheetFormatPr defaultColWidth="9" defaultRowHeight="21"/>
  <cols>
    <col min="1" max="1" width="6" style="13" customWidth="1"/>
    <col min="2" max="2" width="7.19921875" style="13" customWidth="1"/>
    <col min="3" max="15" width="4.19921875" style="13" customWidth="1"/>
    <col min="16" max="16" width="5.09765625" style="13" customWidth="1"/>
    <col min="17" max="17" width="5" style="13" customWidth="1"/>
    <col min="18" max="18" width="8.8984375" style="13" customWidth="1"/>
    <col min="19" max="16384" width="9" style="13"/>
  </cols>
  <sheetData>
    <row r="1" spans="1:18" s="30" customFormat="1" ht="24.6">
      <c r="A1" s="64" t="s">
        <v>789</v>
      </c>
    </row>
    <row r="2" spans="1:18" s="30" customFormat="1" ht="24.6">
      <c r="A2" s="1644" t="s">
        <v>117</v>
      </c>
      <c r="B2" s="1644"/>
      <c r="C2" s="1644"/>
      <c r="D2" s="1644"/>
      <c r="E2" s="1644"/>
      <c r="F2" s="1644"/>
      <c r="G2" s="1644"/>
      <c r="H2" s="1644"/>
      <c r="I2" s="1644"/>
      <c r="J2" s="1644"/>
      <c r="K2" s="1644"/>
      <c r="L2" s="1644"/>
      <c r="M2" s="1644"/>
      <c r="N2" s="1644"/>
      <c r="O2" s="1644"/>
      <c r="P2" s="1644"/>
      <c r="Q2" s="1644"/>
      <c r="R2" s="1644"/>
    </row>
    <row r="3" spans="1:18" s="30" customFormat="1" ht="24.6">
      <c r="A3" s="1709" t="s">
        <v>118</v>
      </c>
      <c r="B3" s="1709"/>
      <c r="C3" s="1709"/>
      <c r="D3" s="1709"/>
      <c r="E3" s="1709"/>
      <c r="F3" s="1709"/>
      <c r="G3" s="1709"/>
      <c r="H3" s="1709"/>
      <c r="I3" s="1709"/>
      <c r="J3" s="1709"/>
      <c r="K3" s="1709"/>
      <c r="L3" s="1709"/>
      <c r="M3" s="1709"/>
      <c r="N3" s="1709"/>
      <c r="O3" s="1709"/>
      <c r="P3" s="1709"/>
      <c r="Q3" s="1709"/>
      <c r="R3" s="1709"/>
    </row>
    <row r="4" spans="1:18" s="30" customFormat="1" ht="24.6">
      <c r="A4" s="1709" t="s">
        <v>119</v>
      </c>
      <c r="B4" s="1709"/>
      <c r="C4" s="1709"/>
      <c r="D4" s="1709"/>
      <c r="E4" s="1709"/>
      <c r="F4" s="1709"/>
      <c r="G4" s="1709"/>
      <c r="H4" s="1709"/>
      <c r="I4" s="1709"/>
      <c r="J4" s="1709"/>
      <c r="K4" s="1709"/>
      <c r="L4" s="1709"/>
      <c r="M4" s="1709"/>
      <c r="N4" s="1709"/>
      <c r="O4" s="1709"/>
      <c r="P4" s="1709"/>
      <c r="Q4" s="1709"/>
      <c r="R4" s="1709"/>
    </row>
    <row r="5" spans="1:18" s="87" customFormat="1"/>
    <row r="6" spans="1:18" s="87" customFormat="1"/>
    <row r="7" spans="1:18" s="87" customFormat="1"/>
    <row r="8" spans="1:18" s="87" customFormat="1"/>
    <row r="9" spans="1:18" s="87" customFormat="1"/>
    <row r="10" spans="1:18" s="87" customFormat="1"/>
    <row r="11" spans="1:18" s="87" customFormat="1"/>
    <row r="12" spans="1:18" s="87" customFormat="1"/>
    <row r="13" spans="1:18" s="87" customFormat="1"/>
    <row r="14" spans="1:18" s="87" customFormat="1"/>
    <row r="15" spans="1:18" s="87" customFormat="1"/>
    <row r="16" spans="1:18" s="87" customFormat="1"/>
    <row r="17" s="87" customFormat="1"/>
    <row r="18" s="87" customFormat="1"/>
    <row r="19" s="87" customFormat="1"/>
    <row r="20" s="87" customFormat="1"/>
    <row r="21" s="87" customFormat="1"/>
    <row r="22" s="87" customFormat="1"/>
  </sheetData>
  <mergeCells count="3">
    <mergeCell ref="A2:R2"/>
    <mergeCell ref="A3:R3"/>
    <mergeCell ref="A4:R4"/>
  </mergeCells>
  <phoneticPr fontId="5" type="noConversion"/>
  <pageMargins left="0.59055118110236227" right="0.31496062992125984" top="0.78740157480314965" bottom="0.59055118110236227" header="0.31496062992125984" footer="0.31496062992125984"/>
  <pageSetup paperSize="9" firstPageNumber="38" orientation="portrait" useFirstPageNumber="1" r:id="rId1"/>
  <headerFooter>
    <oddFooter>&amp;C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S20"/>
  <sheetViews>
    <sheetView showGridLines="0" view="pageBreakPreview" topLeftCell="A9" zoomScaleNormal="100" zoomScaleSheetLayoutView="100" workbookViewId="0">
      <selection activeCell="A5" sqref="A5:S5"/>
    </sheetView>
  </sheetViews>
  <sheetFormatPr defaultColWidth="9" defaultRowHeight="16.8"/>
  <cols>
    <col min="1" max="1" width="11.3984375" style="780" customWidth="1"/>
    <col min="2" max="2" width="6.19921875" style="780" customWidth="1"/>
    <col min="3" max="17" width="4" style="780" customWidth="1"/>
    <col min="18" max="18" width="6.59765625" style="780" customWidth="1"/>
    <col min="19" max="19" width="4.5" style="780" customWidth="1"/>
    <col min="20" max="16384" width="9" style="780"/>
  </cols>
  <sheetData>
    <row r="1" spans="1:19" s="808" customFormat="1" ht="27">
      <c r="A1" s="808" t="s">
        <v>1138</v>
      </c>
    </row>
    <row r="2" spans="1:19" ht="21.75" customHeight="1">
      <c r="A2" s="778"/>
      <c r="B2" s="779" t="s">
        <v>92</v>
      </c>
      <c r="C2" s="779"/>
      <c r="D2" s="778"/>
      <c r="E2" s="778"/>
      <c r="F2" s="778"/>
      <c r="G2" s="778"/>
      <c r="H2" s="778"/>
      <c r="I2" s="778"/>
    </row>
    <row r="3" spans="1:19" ht="20.25" customHeight="1">
      <c r="A3" s="721" t="s">
        <v>126</v>
      </c>
      <c r="B3" s="721"/>
      <c r="C3" s="721"/>
      <c r="D3" s="721"/>
      <c r="E3" s="721"/>
      <c r="F3" s="721"/>
      <c r="G3" s="721"/>
      <c r="H3" s="721"/>
      <c r="I3" s="721"/>
    </row>
    <row r="4" spans="1:19" ht="24" customHeight="1">
      <c r="A4" s="779" t="s">
        <v>127</v>
      </c>
      <c r="B4" s="779"/>
      <c r="C4" s="779"/>
      <c r="D4" s="779"/>
      <c r="E4" s="779"/>
      <c r="F4" s="779"/>
      <c r="G4" s="779"/>
      <c r="H4" s="779"/>
      <c r="I4" s="779"/>
      <c r="J4" s="779"/>
      <c r="K4" s="779"/>
      <c r="L4" s="779"/>
      <c r="M4" s="779"/>
      <c r="N4" s="779"/>
      <c r="O4" s="779"/>
      <c r="P4" s="779"/>
      <c r="Q4" s="779"/>
      <c r="R4" s="779"/>
      <c r="S4" s="779"/>
    </row>
    <row r="5" spans="1:19" ht="32.25" customHeight="1">
      <c r="A5" s="1710" t="s">
        <v>76</v>
      </c>
      <c r="B5" s="1710"/>
      <c r="C5" s="1710"/>
      <c r="D5" s="1710"/>
      <c r="E5" s="1710"/>
      <c r="F5" s="1710"/>
      <c r="G5" s="1710"/>
      <c r="H5" s="1710"/>
      <c r="I5" s="1710"/>
      <c r="J5" s="1710"/>
      <c r="K5" s="1710"/>
      <c r="L5" s="1710"/>
      <c r="M5" s="1710"/>
      <c r="N5" s="1710"/>
      <c r="O5" s="1710"/>
      <c r="P5" s="1710"/>
      <c r="Q5" s="1710"/>
      <c r="R5" s="1710"/>
      <c r="S5" s="1710"/>
    </row>
    <row r="6" spans="1:19" ht="9.75" customHeight="1">
      <c r="A6" s="923"/>
      <c r="B6" s="781"/>
      <c r="C6" s="781"/>
      <c r="D6" s="781"/>
      <c r="E6" s="781"/>
      <c r="F6" s="781"/>
      <c r="G6" s="781"/>
      <c r="H6" s="781"/>
      <c r="I6" s="781"/>
      <c r="J6" s="781"/>
      <c r="K6" s="781"/>
      <c r="L6" s="781"/>
      <c r="M6" s="781"/>
      <c r="N6" s="781"/>
      <c r="O6" s="781"/>
      <c r="P6" s="781"/>
      <c r="Q6" s="781"/>
      <c r="R6" s="781"/>
      <c r="S6" s="781"/>
    </row>
    <row r="7" spans="1:19" s="811" customFormat="1" ht="33.75" customHeight="1">
      <c r="A7" s="809" t="s">
        <v>1306</v>
      </c>
      <c r="B7" s="809"/>
      <c r="C7" s="809"/>
      <c r="D7" s="809"/>
      <c r="E7" s="809"/>
      <c r="F7" s="809"/>
      <c r="G7" s="809"/>
      <c r="H7" s="810"/>
      <c r="I7" s="850" t="s">
        <v>1339</v>
      </c>
      <c r="J7" s="809"/>
      <c r="K7" s="809"/>
      <c r="L7" s="809"/>
      <c r="M7" s="809"/>
      <c r="N7" s="809"/>
      <c r="O7" s="809"/>
      <c r="P7" s="809"/>
      <c r="Q7" s="809"/>
      <c r="R7" s="809"/>
    </row>
    <row r="8" spans="1:19" ht="14.25" customHeight="1">
      <c r="A8" s="812"/>
      <c r="B8" s="781"/>
      <c r="C8" s="781"/>
      <c r="D8" s="781"/>
      <c r="E8" s="781"/>
      <c r="F8" s="781"/>
      <c r="G8" s="781"/>
      <c r="H8" s="781"/>
      <c r="I8" s="781"/>
      <c r="J8" s="781"/>
      <c r="K8" s="781"/>
      <c r="L8" s="781"/>
      <c r="M8" s="781"/>
      <c r="N8" s="781"/>
      <c r="O8" s="781"/>
      <c r="P8" s="781"/>
      <c r="Q8" s="781"/>
      <c r="R8" s="781"/>
      <c r="S8" s="781"/>
    </row>
    <row r="9" spans="1:19" ht="24" customHeight="1">
      <c r="A9" s="1711" t="s">
        <v>77</v>
      </c>
      <c r="B9" s="1711" t="s">
        <v>78</v>
      </c>
      <c r="C9" s="1711" t="s">
        <v>79</v>
      </c>
      <c r="D9" s="1711"/>
      <c r="E9" s="1711"/>
      <c r="F9" s="1711"/>
      <c r="G9" s="1711"/>
      <c r="H9" s="1711" t="s">
        <v>80</v>
      </c>
      <c r="I9" s="1711"/>
      <c r="J9" s="1711"/>
      <c r="K9" s="1711"/>
      <c r="L9" s="1711"/>
      <c r="M9" s="1712" t="s">
        <v>81</v>
      </c>
      <c r="N9" s="1713"/>
      <c r="O9" s="1713"/>
      <c r="P9" s="1713"/>
      <c r="Q9" s="1714"/>
      <c r="R9" s="1718" t="s">
        <v>82</v>
      </c>
      <c r="S9" s="1718" t="s">
        <v>83</v>
      </c>
    </row>
    <row r="10" spans="1:19" ht="26.25" customHeight="1">
      <c r="A10" s="1711"/>
      <c r="B10" s="1711"/>
      <c r="C10" s="1711"/>
      <c r="D10" s="1711"/>
      <c r="E10" s="1711"/>
      <c r="F10" s="1711"/>
      <c r="G10" s="1711"/>
      <c r="H10" s="1711"/>
      <c r="I10" s="1711"/>
      <c r="J10" s="1711"/>
      <c r="K10" s="1711"/>
      <c r="L10" s="1711"/>
      <c r="M10" s="1715"/>
      <c r="N10" s="1716"/>
      <c r="O10" s="1716"/>
      <c r="P10" s="1716"/>
      <c r="Q10" s="1717"/>
      <c r="R10" s="1718"/>
      <c r="S10" s="1718"/>
    </row>
    <row r="11" spans="1:19" ht="104.25" customHeight="1">
      <c r="A11" s="1711"/>
      <c r="B11" s="1711"/>
      <c r="C11" s="1039" t="s">
        <v>84</v>
      </c>
      <c r="D11" s="1039" t="s">
        <v>85</v>
      </c>
      <c r="E11" s="1039" t="s">
        <v>86</v>
      </c>
      <c r="F11" s="1039" t="s">
        <v>87</v>
      </c>
      <c r="G11" s="1039" t="s">
        <v>88</v>
      </c>
      <c r="H11" s="1039" t="s">
        <v>84</v>
      </c>
      <c r="I11" s="1039" t="s">
        <v>85</v>
      </c>
      <c r="J11" s="1039" t="s">
        <v>86</v>
      </c>
      <c r="K11" s="1039" t="s">
        <v>87</v>
      </c>
      <c r="L11" s="1039" t="s">
        <v>88</v>
      </c>
      <c r="M11" s="1039" t="s">
        <v>84</v>
      </c>
      <c r="N11" s="1039" t="s">
        <v>85</v>
      </c>
      <c r="O11" s="1039" t="s">
        <v>86</v>
      </c>
      <c r="P11" s="1039" t="s">
        <v>87</v>
      </c>
      <c r="Q11" s="1039" t="s">
        <v>88</v>
      </c>
      <c r="R11" s="1718"/>
      <c r="S11" s="1718"/>
    </row>
    <row r="12" spans="1:19" ht="29.25" customHeight="1">
      <c r="A12" s="813" t="s">
        <v>261</v>
      </c>
      <c r="B12" s="814" t="s">
        <v>410</v>
      </c>
      <c r="C12" s="814"/>
      <c r="D12" s="814"/>
      <c r="E12" s="814"/>
      <c r="F12" s="814"/>
      <c r="G12" s="814">
        <v>1</v>
      </c>
      <c r="H12" s="814"/>
      <c r="I12" s="814"/>
      <c r="J12" s="814"/>
      <c r="K12" s="814"/>
      <c r="L12" s="814">
        <v>1</v>
      </c>
      <c r="M12" s="814"/>
      <c r="N12" s="814"/>
      <c r="O12" s="815"/>
      <c r="P12" s="815">
        <v>1</v>
      </c>
      <c r="Q12" s="815"/>
      <c r="R12" s="816">
        <f>(C12*1+D12*2+E12*3+F12*4+G12*5)+(H12*1+I12*2+J12*3+K12*4+L12*5)+(M12*1+N12*2+O12*3+P12*4+Q12*5)</f>
        <v>14</v>
      </c>
      <c r="S12" s="816">
        <v>1</v>
      </c>
    </row>
    <row r="13" spans="1:19" ht="29.25" customHeight="1">
      <c r="A13" s="813" t="s">
        <v>262</v>
      </c>
      <c r="B13" s="814" t="s">
        <v>410</v>
      </c>
      <c r="C13" s="814"/>
      <c r="D13" s="814"/>
      <c r="E13" s="814"/>
      <c r="F13" s="814">
        <v>1</v>
      </c>
      <c r="G13" s="814"/>
      <c r="H13" s="814"/>
      <c r="I13" s="814"/>
      <c r="J13" s="814"/>
      <c r="K13" s="814">
        <v>1</v>
      </c>
      <c r="L13" s="814"/>
      <c r="M13" s="814"/>
      <c r="N13" s="815"/>
      <c r="O13" s="815">
        <v>1</v>
      </c>
      <c r="P13" s="815"/>
      <c r="Q13" s="815"/>
      <c r="R13" s="816">
        <f>(C13*1+D13*2+E13*3+F13*4+G13*5)+(H13*1+I13*2+J13*3+K13*4+L13*5)+(M13*1+N13*2+O13*3+P13*4+Q13*5)</f>
        <v>11</v>
      </c>
      <c r="S13" s="816">
        <v>2</v>
      </c>
    </row>
    <row r="14" spans="1:19" ht="29.25" customHeight="1">
      <c r="A14" s="813" t="s">
        <v>263</v>
      </c>
      <c r="B14" s="814" t="s">
        <v>410</v>
      </c>
      <c r="C14" s="814"/>
      <c r="D14" s="814"/>
      <c r="E14" s="814">
        <v>1</v>
      </c>
      <c r="F14" s="814"/>
      <c r="G14" s="814"/>
      <c r="H14" s="814"/>
      <c r="I14" s="814"/>
      <c r="J14" s="814">
        <v>1</v>
      </c>
      <c r="K14" s="814"/>
      <c r="L14" s="814"/>
      <c r="M14" s="814"/>
      <c r="N14" s="814"/>
      <c r="O14" s="815">
        <v>1</v>
      </c>
      <c r="P14" s="815"/>
      <c r="Q14" s="815"/>
      <c r="R14" s="816">
        <f>(C14*1+D14*2+E14*3+F14*4+G14*5)+(H14*1+I14*2+J14*3+K14*4+L14*5)+(M14*1+N14*2+O14*3+P14*4+Q14*5)</f>
        <v>9</v>
      </c>
      <c r="S14" s="816">
        <v>3</v>
      </c>
    </row>
    <row r="15" spans="1:19" ht="29.25" customHeight="1">
      <c r="A15" s="817" t="s">
        <v>971</v>
      </c>
      <c r="B15" s="814" t="s">
        <v>410</v>
      </c>
      <c r="C15" s="818"/>
      <c r="D15" s="818">
        <v>1</v>
      </c>
      <c r="E15" s="818"/>
      <c r="F15" s="818"/>
      <c r="G15" s="818"/>
      <c r="H15" s="818"/>
      <c r="I15" s="818">
        <v>1</v>
      </c>
      <c r="J15" s="818"/>
      <c r="K15" s="818"/>
      <c r="L15" s="818"/>
      <c r="M15" s="818"/>
      <c r="N15" s="818">
        <v>1</v>
      </c>
      <c r="O15" s="818"/>
      <c r="P15" s="818"/>
      <c r="Q15" s="818"/>
      <c r="R15" s="816">
        <f>(C15*1+D15*2+E15*3+F15*4+G15*5)+(H15*1+I15*2+J15*3+K15*4+L15*5)+(M15*1+N15*2+O15*3+P15*4+Q15*5)</f>
        <v>6</v>
      </c>
      <c r="S15" s="819">
        <v>4</v>
      </c>
    </row>
    <row r="16" spans="1:19" ht="29.25" customHeight="1">
      <c r="A16" s="820"/>
      <c r="B16" s="821"/>
      <c r="C16" s="820"/>
      <c r="D16" s="820"/>
      <c r="E16" s="820"/>
      <c r="F16" s="820"/>
      <c r="G16" s="820"/>
      <c r="H16" s="820"/>
      <c r="I16" s="820"/>
      <c r="J16" s="820"/>
      <c r="K16" s="820"/>
      <c r="L16" s="820"/>
      <c r="M16" s="820"/>
      <c r="N16" s="820"/>
      <c r="O16" s="820"/>
      <c r="P16" s="820"/>
      <c r="Q16" s="820"/>
      <c r="R16" s="820"/>
      <c r="S16" s="820"/>
    </row>
    <row r="17" spans="1:19" ht="29.25" customHeight="1">
      <c r="A17" s="821"/>
      <c r="B17" s="821"/>
      <c r="C17" s="820"/>
      <c r="D17" s="820"/>
      <c r="E17" s="820"/>
      <c r="F17" s="820"/>
      <c r="G17" s="820"/>
      <c r="H17" s="820"/>
      <c r="I17" s="820"/>
      <c r="J17" s="820"/>
      <c r="K17" s="820"/>
      <c r="L17" s="820"/>
      <c r="M17" s="820"/>
      <c r="N17" s="820"/>
      <c r="O17" s="820"/>
      <c r="P17" s="820"/>
      <c r="Q17" s="820"/>
      <c r="R17" s="822"/>
      <c r="S17" s="820"/>
    </row>
    <row r="18" spans="1:19" ht="29.25" customHeight="1">
      <c r="A18" s="823" t="s">
        <v>1063</v>
      </c>
      <c r="B18" s="824" t="s">
        <v>89</v>
      </c>
      <c r="C18" s="825"/>
      <c r="D18" s="825"/>
      <c r="E18" s="825"/>
      <c r="F18" s="825"/>
      <c r="G18" s="825"/>
      <c r="H18" s="825"/>
      <c r="I18" s="825"/>
    </row>
    <row r="19" spans="1:19" ht="21.75" customHeight="1">
      <c r="A19" s="782" t="s">
        <v>90</v>
      </c>
      <c r="B19" s="782" t="s">
        <v>91</v>
      </c>
      <c r="C19" s="826"/>
      <c r="D19" s="826"/>
      <c r="E19" s="826"/>
      <c r="F19" s="826"/>
      <c r="G19" s="826"/>
      <c r="H19" s="826"/>
      <c r="I19" s="826"/>
    </row>
    <row r="20" spans="1:19" s="726" customFormat="1" ht="21.75" customHeight="1">
      <c r="A20" s="827" t="s">
        <v>90</v>
      </c>
      <c r="B20" s="827" t="s">
        <v>93</v>
      </c>
      <c r="C20" s="828"/>
      <c r="D20" s="828"/>
      <c r="E20" s="828"/>
      <c r="F20" s="828"/>
      <c r="G20" s="828"/>
      <c r="H20" s="828"/>
      <c r="I20" s="828"/>
    </row>
  </sheetData>
  <mergeCells count="8">
    <mergeCell ref="A5:S5"/>
    <mergeCell ref="A9:A11"/>
    <mergeCell ref="B9:B11"/>
    <mergeCell ref="C9:G10"/>
    <mergeCell ref="H9:L10"/>
    <mergeCell ref="M9:Q10"/>
    <mergeCell ref="R9:R11"/>
    <mergeCell ref="S9:S11"/>
  </mergeCells>
  <pageMargins left="0.51181102362204722" right="0" top="0.74803149606299213" bottom="0.74803149606299213" header="0.31496062992125984" footer="0.31496062992125984"/>
  <pageSetup paperSize="9" firstPageNumber="39" orientation="portrait" useFirstPageNumber="1" r:id="rId1"/>
  <headerFooter>
    <oddFooter xml:space="preserve">&amp;C39
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rgb="FFFF0000"/>
  </sheetPr>
  <dimension ref="A1:AE167"/>
  <sheetViews>
    <sheetView showGridLines="0" view="pageBreakPreview" zoomScaleNormal="100" zoomScaleSheetLayoutView="100" workbookViewId="0">
      <pane ySplit="2796" activePane="bottomLeft"/>
      <selection sqref="A1:XFD1048576"/>
      <selection pane="bottomLeft" activeCell="N10" sqref="N10"/>
    </sheetView>
  </sheetViews>
  <sheetFormatPr defaultColWidth="9" defaultRowHeight="21"/>
  <cols>
    <col min="1" max="1" width="12.69921875" style="128" customWidth="1"/>
    <col min="2" max="2" width="14.19921875" style="128" customWidth="1"/>
    <col min="3" max="3" width="7.3984375" style="128" customWidth="1"/>
    <col min="4" max="4" width="6.3984375" style="128" customWidth="1"/>
    <col min="5" max="5" width="6.69921875" style="128" customWidth="1"/>
    <col min="6" max="6" width="9.19921875" style="128" customWidth="1"/>
    <col min="7" max="7" width="7.5" style="128" customWidth="1"/>
    <col min="8" max="8" width="14.09765625" style="128" customWidth="1"/>
    <col min="9" max="9" width="10" style="128" customWidth="1"/>
    <col min="10" max="10" width="7.3984375" style="128" customWidth="1"/>
    <col min="11" max="11" width="6.59765625" style="128" customWidth="1"/>
    <col min="12" max="12" width="7.09765625" style="676" customWidth="1"/>
    <col min="13" max="13" width="6.59765625" style="128" customWidth="1"/>
    <col min="14" max="14" width="12.59765625" style="1041" customWidth="1"/>
    <col min="15" max="15" width="10.69921875" style="128" customWidth="1"/>
    <col min="16" max="16" width="9" style="128" customWidth="1"/>
    <col min="17" max="17" width="9" style="670" customWidth="1"/>
    <col min="18" max="18" width="9.69921875" style="534" customWidth="1"/>
    <col min="19" max="20" width="10.19921875" style="336" customWidth="1"/>
    <col min="21" max="21" width="11.3984375" style="128" customWidth="1"/>
    <col min="22" max="22" width="5.8984375" style="128" customWidth="1"/>
    <col min="23" max="23" width="6.09765625" style="128" customWidth="1"/>
    <col min="24" max="24" width="11" style="128" customWidth="1"/>
    <col min="25" max="33" width="9" style="128" customWidth="1"/>
    <col min="34" max="16384" width="9" style="128"/>
  </cols>
  <sheetData>
    <row r="1" spans="1:31" s="181" customFormat="1" ht="24.6">
      <c r="A1" s="1719" t="s">
        <v>1234</v>
      </c>
      <c r="B1" s="1719"/>
      <c r="C1" s="1719"/>
      <c r="D1" s="1719"/>
      <c r="E1" s="1719"/>
      <c r="F1" s="1719"/>
      <c r="G1" s="1719"/>
      <c r="H1" s="1719"/>
      <c r="I1" s="1719"/>
      <c r="J1" s="1719"/>
      <c r="K1" s="1719"/>
      <c r="L1" s="1719"/>
      <c r="M1" s="1719"/>
      <c r="N1" s="1719"/>
      <c r="O1" s="1719"/>
      <c r="Q1" s="669"/>
      <c r="R1" s="485"/>
      <c r="S1" s="195"/>
      <c r="T1" s="195"/>
      <c r="U1" s="529" t="s">
        <v>261</v>
      </c>
      <c r="V1" s="530"/>
      <c r="W1" s="531"/>
      <c r="Y1" s="532" t="s">
        <v>407</v>
      </c>
      <c r="Z1" s="532" t="s">
        <v>445</v>
      </c>
      <c r="AA1" s="532" t="s">
        <v>446</v>
      </c>
      <c r="AE1" s="533"/>
    </row>
    <row r="2" spans="1:31" ht="12.75" customHeight="1">
      <c r="U2" s="535" t="s">
        <v>444</v>
      </c>
      <c r="V2" s="536"/>
      <c r="W2" s="537"/>
      <c r="Y2" s="538" t="s">
        <v>444</v>
      </c>
      <c r="Z2" s="538" t="s">
        <v>444</v>
      </c>
      <c r="AA2" s="538" t="s">
        <v>444</v>
      </c>
      <c r="AE2" s="539"/>
    </row>
    <row r="3" spans="1:31" ht="21" customHeight="1">
      <c r="A3" s="1720" t="s">
        <v>700</v>
      </c>
      <c r="B3" s="1720" t="s">
        <v>718</v>
      </c>
      <c r="C3" s="627" t="s">
        <v>414</v>
      </c>
      <c r="D3" s="627"/>
      <c r="E3" s="1720" t="s">
        <v>701</v>
      </c>
      <c r="F3" s="1721" t="s">
        <v>47</v>
      </c>
      <c r="G3" s="1720" t="s">
        <v>717</v>
      </c>
      <c r="H3" s="1724" t="s">
        <v>48</v>
      </c>
      <c r="I3" s="1728" t="s">
        <v>50</v>
      </c>
      <c r="J3" s="626" t="s">
        <v>17</v>
      </c>
      <c r="K3" s="626"/>
      <c r="L3" s="677"/>
      <c r="M3" s="626"/>
      <c r="N3" s="1734" t="s">
        <v>1139</v>
      </c>
      <c r="O3" s="1720" t="s">
        <v>398</v>
      </c>
      <c r="Q3" s="671"/>
      <c r="R3" s="540"/>
      <c r="S3" s="541"/>
      <c r="T3" s="541"/>
      <c r="U3" s="542" t="s">
        <v>439</v>
      </c>
      <c r="V3" s="543">
        <v>1.44</v>
      </c>
      <c r="W3" s="544" t="s">
        <v>442</v>
      </c>
      <c r="Y3" s="545" t="s">
        <v>443</v>
      </c>
      <c r="Z3" s="545" t="s">
        <v>443</v>
      </c>
      <c r="AA3" s="545" t="s">
        <v>443</v>
      </c>
      <c r="AE3" s="539"/>
    </row>
    <row r="4" spans="1:31" ht="24.6">
      <c r="A4" s="1720"/>
      <c r="B4" s="1720"/>
      <c r="C4" s="1720" t="s">
        <v>349</v>
      </c>
      <c r="D4" s="1720" t="s">
        <v>401</v>
      </c>
      <c r="E4" s="1720"/>
      <c r="F4" s="1722"/>
      <c r="G4" s="1720"/>
      <c r="H4" s="1725"/>
      <c r="I4" s="1729"/>
      <c r="J4" s="1731" t="s">
        <v>130</v>
      </c>
      <c r="K4" s="1727" t="s">
        <v>401</v>
      </c>
      <c r="L4" s="1733" t="s">
        <v>63</v>
      </c>
      <c r="M4" s="1727" t="s">
        <v>401</v>
      </c>
      <c r="N4" s="1735"/>
      <c r="O4" s="1720"/>
      <c r="Q4" s="672" t="s">
        <v>450</v>
      </c>
      <c r="R4" s="547">
        <f>SUM(E6:E106)</f>
        <v>2880</v>
      </c>
      <c r="S4" s="547"/>
      <c r="T4" s="548"/>
      <c r="U4" s="542" t="s">
        <v>440</v>
      </c>
      <c r="V4" s="543">
        <v>1.4</v>
      </c>
      <c r="W4" s="544" t="s">
        <v>442</v>
      </c>
      <c r="Y4" s="549">
        <v>15</v>
      </c>
      <c r="Z4" s="549">
        <v>55</v>
      </c>
      <c r="AA4" s="549">
        <v>25</v>
      </c>
    </row>
    <row r="5" spans="1:31" ht="42.75" customHeight="1">
      <c r="A5" s="1720"/>
      <c r="B5" s="1720"/>
      <c r="C5" s="1720"/>
      <c r="D5" s="1720"/>
      <c r="E5" s="1720"/>
      <c r="F5" s="1723"/>
      <c r="G5" s="1720"/>
      <c r="H5" s="1726"/>
      <c r="I5" s="1730"/>
      <c r="J5" s="1732"/>
      <c r="K5" s="1727"/>
      <c r="L5" s="1733"/>
      <c r="M5" s="1727"/>
      <c r="N5" s="1736"/>
      <c r="O5" s="1720"/>
      <c r="Q5" s="673" t="s">
        <v>849</v>
      </c>
      <c r="R5" s="550" t="s">
        <v>848</v>
      </c>
      <c r="S5" s="551" t="s">
        <v>398</v>
      </c>
      <c r="T5" s="552"/>
      <c r="U5" s="553" t="s">
        <v>441</v>
      </c>
      <c r="V5" s="554">
        <v>1.61</v>
      </c>
      <c r="W5" s="555" t="s">
        <v>442</v>
      </c>
      <c r="Y5" s="556"/>
      <c r="Z5" s="557"/>
      <c r="AA5" s="558"/>
    </row>
    <row r="6" spans="1:31">
      <c r="A6" s="633" t="s">
        <v>268</v>
      </c>
      <c r="B6" s="633" t="s">
        <v>439</v>
      </c>
      <c r="C6" s="634">
        <v>320</v>
      </c>
      <c r="D6" s="633" t="s">
        <v>978</v>
      </c>
      <c r="E6" s="685">
        <v>2</v>
      </c>
      <c r="F6" s="635">
        <v>7</v>
      </c>
      <c r="G6" s="636">
        <v>500</v>
      </c>
      <c r="H6" s="560">
        <f>(C6)*L6*E6*G6*40/100</f>
        <v>96000</v>
      </c>
      <c r="I6" s="561">
        <f>H6/' ข้อมูลการใช้ไฟฟ้า '!$F$20*100</f>
        <v>0.86636844652329403</v>
      </c>
      <c r="J6" s="559">
        <v>0.98</v>
      </c>
      <c r="K6" s="559" t="s">
        <v>270</v>
      </c>
      <c r="L6" s="678">
        <v>0.75</v>
      </c>
      <c r="M6" s="559" t="s">
        <v>270</v>
      </c>
      <c r="N6" s="1042"/>
      <c r="O6" s="562"/>
      <c r="Q6" s="1040">
        <v>310.25</v>
      </c>
      <c r="R6" s="563">
        <f>C6</f>
        <v>320</v>
      </c>
      <c r="S6" s="564"/>
      <c r="T6" s="565"/>
    </row>
    <row r="7" spans="1:31">
      <c r="A7" s="633" t="s">
        <v>268</v>
      </c>
      <c r="B7" s="633" t="s">
        <v>178</v>
      </c>
      <c r="C7" s="635">
        <v>842000</v>
      </c>
      <c r="D7" s="633" t="s">
        <v>269</v>
      </c>
      <c r="E7" s="685">
        <v>8</v>
      </c>
      <c r="F7" s="635">
        <v>7</v>
      </c>
      <c r="G7" s="636">
        <v>500</v>
      </c>
      <c r="H7" s="560">
        <f>(C7/12000)*L7*E7*G7*40/100</f>
        <v>6736</v>
      </c>
      <c r="I7" s="561">
        <f>H7/' ข้อมูลการใช้ไฟฟ้า '!$F$20*100</f>
        <v>6.0790185997717801E-2</v>
      </c>
      <c r="J7" s="559">
        <v>0.06</v>
      </c>
      <c r="K7" s="559" t="s">
        <v>270</v>
      </c>
      <c r="L7" s="678">
        <f>J7</f>
        <v>0.06</v>
      </c>
      <c r="M7" s="559" t="s">
        <v>270</v>
      </c>
      <c r="N7" s="1042"/>
      <c r="O7" s="564"/>
      <c r="Q7" s="1040">
        <v>55.8</v>
      </c>
      <c r="R7" s="566">
        <f>C7/12000</f>
        <v>70.166666666666671</v>
      </c>
      <c r="S7" s="564"/>
      <c r="T7" s="565"/>
      <c r="U7" s="567" t="s">
        <v>211</v>
      </c>
      <c r="V7" s="568"/>
      <c r="W7" s="569"/>
    </row>
    <row r="8" spans="1:31">
      <c r="A8" s="633" t="s">
        <v>268</v>
      </c>
      <c r="B8" s="633" t="s">
        <v>449</v>
      </c>
      <c r="C8" s="634">
        <v>7.5</v>
      </c>
      <c r="D8" s="633" t="s">
        <v>222</v>
      </c>
      <c r="E8" s="685">
        <v>2</v>
      </c>
      <c r="F8" s="635">
        <v>7</v>
      </c>
      <c r="G8" s="636">
        <v>500</v>
      </c>
      <c r="H8" s="560">
        <f>C8*L8*E8*G8*40/100</f>
        <v>89.999999999999986</v>
      </c>
      <c r="I8" s="561">
        <f>H8/' ข้อมูลการใช้ไฟฟ้า '!$F$20*100</f>
        <v>8.1222041861558805E-4</v>
      </c>
      <c r="J8" s="559">
        <v>0.03</v>
      </c>
      <c r="K8" s="559" t="s">
        <v>222</v>
      </c>
      <c r="L8" s="678">
        <f>J8</f>
        <v>0.03</v>
      </c>
      <c r="M8" s="559" t="s">
        <v>222</v>
      </c>
      <c r="N8" s="1042"/>
      <c r="O8" s="564"/>
      <c r="Q8" s="673">
        <v>26.42</v>
      </c>
      <c r="R8" s="566"/>
      <c r="S8" s="564"/>
      <c r="T8" s="565"/>
      <c r="U8" s="546" t="s">
        <v>212</v>
      </c>
      <c r="V8" s="547">
        <f>SUM(E20:E106)</f>
        <v>2828</v>
      </c>
      <c r="W8" s="546" t="s">
        <v>151</v>
      </c>
    </row>
    <row r="9" spans="1:31">
      <c r="A9" s="633" t="s">
        <v>268</v>
      </c>
      <c r="B9" s="633" t="s">
        <v>261</v>
      </c>
      <c r="C9" s="635">
        <v>480000</v>
      </c>
      <c r="D9" s="633" t="s">
        <v>269</v>
      </c>
      <c r="E9" s="685">
        <v>1</v>
      </c>
      <c r="F9" s="635">
        <v>5</v>
      </c>
      <c r="G9" s="636">
        <v>1250</v>
      </c>
      <c r="H9" s="560">
        <f>(C9/12000)*L9*E9*G9*45/100</f>
        <v>25959.375000000004</v>
      </c>
      <c r="I9" s="561">
        <f>H9/' ข้อมูลการใช้ไฟฟ้า '!$F$20*100</f>
        <v>0.23427482699443372</v>
      </c>
      <c r="J9" s="559">
        <v>1.25</v>
      </c>
      <c r="K9" s="559" t="s">
        <v>270</v>
      </c>
      <c r="L9" s="678">
        <f>Q9/R9</f>
        <v>1.1537500000000001</v>
      </c>
      <c r="M9" s="559" t="s">
        <v>270</v>
      </c>
      <c r="N9" s="1042"/>
      <c r="O9" s="564"/>
      <c r="Q9" s="673">
        <v>46.15</v>
      </c>
      <c r="R9" s="566">
        <f>C9/12000</f>
        <v>40</v>
      </c>
      <c r="S9" s="564"/>
      <c r="T9" s="565"/>
    </row>
    <row r="10" spans="1:31">
      <c r="A10" s="633" t="s">
        <v>268</v>
      </c>
      <c r="B10" s="633" t="s">
        <v>261</v>
      </c>
      <c r="C10" s="635">
        <v>374300</v>
      </c>
      <c r="D10" s="633" t="s">
        <v>269</v>
      </c>
      <c r="E10" s="685">
        <v>1</v>
      </c>
      <c r="F10" s="635">
        <v>12</v>
      </c>
      <c r="G10" s="636">
        <v>1250</v>
      </c>
      <c r="H10" s="560">
        <f>(C10/12000)*L10*E10*G10*45/100</f>
        <v>20778.75</v>
      </c>
      <c r="I10" s="561">
        <f>H10/' ข้อมูลการใช้ไฟฟ้า '!$F$20*100</f>
        <v>0.18752138914787392</v>
      </c>
      <c r="J10" s="559">
        <v>1.25</v>
      </c>
      <c r="K10" s="559" t="s">
        <v>270</v>
      </c>
      <c r="L10" s="678">
        <f>Q10/R10</f>
        <v>1.1842906759283995</v>
      </c>
      <c r="M10" s="559" t="s">
        <v>270</v>
      </c>
      <c r="N10" s="1042"/>
      <c r="O10" s="564"/>
      <c r="Q10" s="673">
        <v>36.94</v>
      </c>
      <c r="R10" s="566">
        <f t="shared" ref="R10:R75" si="0">C10/12000</f>
        <v>31.191666666666666</v>
      </c>
      <c r="S10" s="564"/>
      <c r="T10" s="565"/>
    </row>
    <row r="11" spans="1:31" ht="24.6">
      <c r="A11" s="633" t="s">
        <v>268</v>
      </c>
      <c r="B11" s="633" t="s">
        <v>261</v>
      </c>
      <c r="C11" s="635">
        <v>300000</v>
      </c>
      <c r="D11" s="633" t="s">
        <v>269</v>
      </c>
      <c r="E11" s="685">
        <v>3</v>
      </c>
      <c r="F11" s="637" t="s">
        <v>1220</v>
      </c>
      <c r="G11" s="636">
        <v>1250</v>
      </c>
      <c r="H11" s="560">
        <f t="shared" ref="H11:H104" si="1">(C11/12000)*L11*E11*G11*45/100</f>
        <v>53679.374999999993</v>
      </c>
      <c r="I11" s="561">
        <f>H11/' ข้อมูลการใช้ไฟฟ้า '!$F$20*100</f>
        <v>0.48443871592803478</v>
      </c>
      <c r="J11" s="559">
        <v>1.25</v>
      </c>
      <c r="K11" s="559" t="s">
        <v>270</v>
      </c>
      <c r="L11" s="678">
        <f t="shared" ref="L11:L104" si="2">Q11/R11</f>
        <v>1.2724</v>
      </c>
      <c r="M11" s="559" t="s">
        <v>270</v>
      </c>
      <c r="N11" s="1042"/>
      <c r="O11" s="564"/>
      <c r="Q11" s="673">
        <v>31.81</v>
      </c>
      <c r="R11" s="566">
        <f t="shared" si="0"/>
        <v>25</v>
      </c>
      <c r="S11" s="564"/>
      <c r="T11" s="565"/>
      <c r="U11" s="572" t="s">
        <v>784</v>
      </c>
      <c r="V11" s="570"/>
      <c r="W11" s="571"/>
      <c r="X11" s="573">
        <f>SUM(H6:H8)</f>
        <v>102826</v>
      </c>
      <c r="Y11" s="573">
        <f>SUM(I6:I8)</f>
        <v>0.92797085293962744</v>
      </c>
    </row>
    <row r="12" spans="1:31" ht="24.6">
      <c r="A12" s="633" t="s">
        <v>268</v>
      </c>
      <c r="B12" s="633" t="s">
        <v>261</v>
      </c>
      <c r="C12" s="635">
        <v>240000</v>
      </c>
      <c r="D12" s="633" t="s">
        <v>269</v>
      </c>
      <c r="E12" s="685">
        <v>2</v>
      </c>
      <c r="F12" s="635">
        <v>13</v>
      </c>
      <c r="G12" s="636">
        <v>1250</v>
      </c>
      <c r="H12" s="560">
        <f t="shared" si="1"/>
        <v>27596.25</v>
      </c>
      <c r="I12" s="561">
        <f>H12/' ข้อมูลการใช้ไฟฟ้า '!$F$20*100</f>
        <v>0.24904708585800472</v>
      </c>
      <c r="J12" s="559">
        <v>1.25</v>
      </c>
      <c r="K12" s="559" t="s">
        <v>270</v>
      </c>
      <c r="L12" s="678">
        <f t="shared" si="2"/>
        <v>1.2265000000000001</v>
      </c>
      <c r="M12" s="559" t="s">
        <v>270</v>
      </c>
      <c r="N12" s="1042"/>
      <c r="O12" s="564"/>
      <c r="Q12" s="673">
        <v>24.53</v>
      </c>
      <c r="R12" s="566">
        <f t="shared" si="0"/>
        <v>20</v>
      </c>
      <c r="S12" s="564"/>
      <c r="T12" s="565"/>
      <c r="U12" s="572" t="s">
        <v>927</v>
      </c>
      <c r="V12" s="570"/>
      <c r="W12" s="571"/>
      <c r="X12" s="573">
        <f>SUM(H9:H106)</f>
        <v>5322003.75</v>
      </c>
      <c r="Y12" s="573">
        <f>SUM(I10:I106)</f>
        <v>47.795059769658124</v>
      </c>
      <c r="AA12" s="574"/>
    </row>
    <row r="13" spans="1:31" ht="24.6">
      <c r="A13" s="633" t="s">
        <v>268</v>
      </c>
      <c r="B13" s="633" t="s">
        <v>261</v>
      </c>
      <c r="C13" s="635">
        <v>175000</v>
      </c>
      <c r="D13" s="633" t="s">
        <v>269</v>
      </c>
      <c r="E13" s="685">
        <v>1</v>
      </c>
      <c r="F13" s="637">
        <v>7</v>
      </c>
      <c r="G13" s="636">
        <v>1250</v>
      </c>
      <c r="H13" s="560">
        <f t="shared" si="1"/>
        <v>10501.875000000002</v>
      </c>
      <c r="I13" s="561">
        <f>H13/' ข้อมูลการใช้ไฟฟ้า '!$F$20*100</f>
        <v>9.4775970097206452E-2</v>
      </c>
      <c r="J13" s="559">
        <v>1.25</v>
      </c>
      <c r="K13" s="559" t="s">
        <v>270</v>
      </c>
      <c r="L13" s="678">
        <f t="shared" si="2"/>
        <v>1.2802285714285715</v>
      </c>
      <c r="M13" s="559" t="s">
        <v>270</v>
      </c>
      <c r="N13" s="1042"/>
      <c r="O13" s="564"/>
      <c r="Q13" s="673">
        <v>18.670000000000002</v>
      </c>
      <c r="R13" s="566">
        <f t="shared" si="0"/>
        <v>14.583333333333334</v>
      </c>
      <c r="S13" s="564"/>
      <c r="T13" s="565"/>
      <c r="U13" s="572" t="s">
        <v>407</v>
      </c>
      <c r="V13" s="570"/>
      <c r="W13" s="571"/>
      <c r="X13" s="573">
        <f>SUM(H107:H165)</f>
        <v>1509093.375</v>
      </c>
      <c r="Y13" s="573">
        <f>SUM(I107:I165)</f>
        <v>13.619071697472339</v>
      </c>
    </row>
    <row r="14" spans="1:31">
      <c r="A14" s="633" t="s">
        <v>268</v>
      </c>
      <c r="B14" s="633" t="s">
        <v>261</v>
      </c>
      <c r="C14" s="635">
        <v>150000</v>
      </c>
      <c r="D14" s="633" t="s">
        <v>269</v>
      </c>
      <c r="E14" s="685">
        <v>8</v>
      </c>
      <c r="F14" s="637" t="s">
        <v>1219</v>
      </c>
      <c r="G14" s="636">
        <v>1250</v>
      </c>
      <c r="H14" s="560">
        <f t="shared" si="1"/>
        <v>75825</v>
      </c>
      <c r="I14" s="561">
        <f>H14/' ข้อมูลการใช้ไฟฟ้า '!$F$20*100</f>
        <v>0.68429570268363304</v>
      </c>
      <c r="J14" s="559">
        <v>1.25</v>
      </c>
      <c r="K14" s="559" t="s">
        <v>270</v>
      </c>
      <c r="L14" s="678">
        <f t="shared" si="2"/>
        <v>1.3480000000000001</v>
      </c>
      <c r="M14" s="559" t="s">
        <v>270</v>
      </c>
      <c r="N14" s="1042"/>
      <c r="O14" s="564"/>
      <c r="Q14" s="673">
        <v>16.850000000000001</v>
      </c>
      <c r="R14" s="566">
        <f t="shared" si="0"/>
        <v>12.5</v>
      </c>
      <c r="S14" s="564"/>
      <c r="T14" s="565"/>
      <c r="U14" s="575" t="s">
        <v>356</v>
      </c>
      <c r="V14" s="576"/>
      <c r="W14" s="577"/>
      <c r="X14" s="573">
        <f>SUM(X11:X13)</f>
        <v>6933923.125</v>
      </c>
      <c r="Y14" s="573">
        <f>SUM(Y11:Y13)</f>
        <v>62.342102320070097</v>
      </c>
    </row>
    <row r="15" spans="1:31">
      <c r="A15" s="633" t="s">
        <v>268</v>
      </c>
      <c r="B15" s="633" t="s">
        <v>261</v>
      </c>
      <c r="C15" s="635">
        <v>130000</v>
      </c>
      <c r="D15" s="633" t="s">
        <v>269</v>
      </c>
      <c r="E15" s="685">
        <v>3</v>
      </c>
      <c r="F15" s="637" t="s">
        <v>1069</v>
      </c>
      <c r="G15" s="636">
        <v>1250</v>
      </c>
      <c r="H15" s="560">
        <f t="shared" si="1"/>
        <v>22983.75</v>
      </c>
      <c r="I15" s="561">
        <f>H15/' ข้อมูลการใช้ไฟฟ้า '!$F$20*100</f>
        <v>0.20742078940395584</v>
      </c>
      <c r="J15" s="559">
        <v>1.25</v>
      </c>
      <c r="K15" s="559" t="s">
        <v>270</v>
      </c>
      <c r="L15" s="678">
        <f t="shared" si="2"/>
        <v>1.2572307692307692</v>
      </c>
      <c r="M15" s="559" t="s">
        <v>270</v>
      </c>
      <c r="N15" s="1042"/>
      <c r="O15" s="564"/>
      <c r="Q15" s="673">
        <v>13.62</v>
      </c>
      <c r="R15" s="566">
        <f t="shared" si="0"/>
        <v>10.833333333333334</v>
      </c>
      <c r="S15" s="564"/>
      <c r="T15" s="565"/>
    </row>
    <row r="16" spans="1:31">
      <c r="A16" s="633" t="s">
        <v>268</v>
      </c>
      <c r="B16" s="633" t="s">
        <v>261</v>
      </c>
      <c r="C16" s="635">
        <v>125000</v>
      </c>
      <c r="D16" s="633" t="s">
        <v>269</v>
      </c>
      <c r="E16" s="685">
        <v>4</v>
      </c>
      <c r="F16" s="635">
        <v>20</v>
      </c>
      <c r="G16" s="636">
        <v>1250</v>
      </c>
      <c r="H16" s="560">
        <f t="shared" si="1"/>
        <v>28912.5</v>
      </c>
      <c r="I16" s="561">
        <f>H16/' ข้อมูลการใช้ไฟฟ้า '!$F$20*100</f>
        <v>0.26092580948025768</v>
      </c>
      <c r="J16" s="559">
        <v>1.25</v>
      </c>
      <c r="K16" s="559" t="s">
        <v>270</v>
      </c>
      <c r="L16" s="678">
        <f t="shared" si="2"/>
        <v>1.2336</v>
      </c>
      <c r="M16" s="559" t="s">
        <v>270</v>
      </c>
      <c r="N16" s="1042"/>
      <c r="O16" s="564"/>
      <c r="Q16" s="673">
        <v>12.85</v>
      </c>
      <c r="R16" s="566">
        <f t="shared" si="0"/>
        <v>10.416666666666666</v>
      </c>
      <c r="S16" s="564"/>
      <c r="T16" s="565"/>
      <c r="X16" s="574"/>
      <c r="Y16" s="574"/>
    </row>
    <row r="17" spans="1:20">
      <c r="A17" s="633" t="s">
        <v>268</v>
      </c>
      <c r="B17" s="633" t="s">
        <v>261</v>
      </c>
      <c r="C17" s="635">
        <v>120000</v>
      </c>
      <c r="D17" s="633" t="s">
        <v>269</v>
      </c>
      <c r="E17" s="685">
        <v>8</v>
      </c>
      <c r="F17" s="635">
        <v>18</v>
      </c>
      <c r="G17" s="636">
        <v>1250</v>
      </c>
      <c r="H17" s="560">
        <f t="shared" si="1"/>
        <v>57014.999999999993</v>
      </c>
      <c r="I17" s="561">
        <f>H17/' ข้อมูลการใช้ไฟฟ้า '!$F$20*100</f>
        <v>0.51454163519297502</v>
      </c>
      <c r="J17" s="559">
        <v>1.25</v>
      </c>
      <c r="K17" s="559" t="s">
        <v>270</v>
      </c>
      <c r="L17" s="678">
        <f t="shared" si="2"/>
        <v>1.2669999999999999</v>
      </c>
      <c r="M17" s="559" t="s">
        <v>270</v>
      </c>
      <c r="N17" s="1042"/>
      <c r="O17" s="564"/>
      <c r="Q17" s="673">
        <v>12.67</v>
      </c>
      <c r="R17" s="566">
        <f t="shared" si="0"/>
        <v>10</v>
      </c>
      <c r="S17" s="564"/>
      <c r="T17" s="565"/>
    </row>
    <row r="18" spans="1:20">
      <c r="A18" s="633" t="s">
        <v>268</v>
      </c>
      <c r="B18" s="633" t="s">
        <v>261</v>
      </c>
      <c r="C18" s="635">
        <v>101500</v>
      </c>
      <c r="D18" s="633" t="s">
        <v>269</v>
      </c>
      <c r="E18" s="685">
        <v>2</v>
      </c>
      <c r="F18" s="635">
        <v>8</v>
      </c>
      <c r="G18" s="636">
        <v>1250</v>
      </c>
      <c r="H18" s="560">
        <f>(C18/12000)*L18*E18*G18*45/100</f>
        <v>12195</v>
      </c>
      <c r="I18" s="561">
        <f>H18/' ข้อมูลการใช้ไฟฟ้า '!$F$20*100</f>
        <v>0.11005586672241219</v>
      </c>
      <c r="J18" s="559">
        <v>1.25</v>
      </c>
      <c r="K18" s="559" t="s">
        <v>270</v>
      </c>
      <c r="L18" s="678">
        <f>Q18/R18</f>
        <v>1.2815763546798029</v>
      </c>
      <c r="M18" s="559" t="s">
        <v>270</v>
      </c>
      <c r="N18" s="1042"/>
      <c r="O18" s="564"/>
      <c r="Q18" s="673">
        <v>10.84</v>
      </c>
      <c r="R18" s="566">
        <f>C18/12000</f>
        <v>8.4583333333333339</v>
      </c>
      <c r="S18" s="564"/>
      <c r="T18" s="565"/>
    </row>
    <row r="19" spans="1:20">
      <c r="A19" s="633" t="s">
        <v>268</v>
      </c>
      <c r="B19" s="633" t="s">
        <v>261</v>
      </c>
      <c r="C19" s="635">
        <v>100000</v>
      </c>
      <c r="D19" s="633" t="s">
        <v>269</v>
      </c>
      <c r="E19" s="685">
        <v>7</v>
      </c>
      <c r="F19" s="637" t="s">
        <v>1221</v>
      </c>
      <c r="G19" s="636">
        <v>1250</v>
      </c>
      <c r="H19" s="560">
        <f t="shared" si="1"/>
        <v>41461.874999999993</v>
      </c>
      <c r="I19" s="561">
        <f>H19/' ข้อมูลการใช้ไฟฟ้า '!$F$20*100</f>
        <v>0.37417979410096869</v>
      </c>
      <c r="J19" s="559">
        <v>1.25</v>
      </c>
      <c r="K19" s="559" t="s">
        <v>270</v>
      </c>
      <c r="L19" s="678">
        <f t="shared" si="2"/>
        <v>1.2635999999999998</v>
      </c>
      <c r="M19" s="559" t="s">
        <v>270</v>
      </c>
      <c r="N19" s="1042"/>
      <c r="O19" s="564"/>
      <c r="Q19" s="673">
        <v>10.53</v>
      </c>
      <c r="R19" s="566">
        <f>C19/12000</f>
        <v>8.3333333333333339</v>
      </c>
      <c r="S19" s="564"/>
      <c r="T19" s="565"/>
    </row>
    <row r="20" spans="1:20">
      <c r="A20" s="633" t="s">
        <v>268</v>
      </c>
      <c r="B20" s="633" t="s">
        <v>261</v>
      </c>
      <c r="C20" s="635">
        <v>75000</v>
      </c>
      <c r="D20" s="633" t="s">
        <v>269</v>
      </c>
      <c r="E20" s="685">
        <v>25</v>
      </c>
      <c r="F20" s="637" t="s">
        <v>1219</v>
      </c>
      <c r="G20" s="636">
        <v>1250</v>
      </c>
      <c r="H20" s="560">
        <f t="shared" si="1"/>
        <v>108562.49999999999</v>
      </c>
      <c r="I20" s="561">
        <f>H20/' ข้อมูลการใช้ไฟฟ้า '!$F$20*100</f>
        <v>0.9797408799550531</v>
      </c>
      <c r="J20" s="559">
        <v>1.25</v>
      </c>
      <c r="K20" s="559" t="s">
        <v>270</v>
      </c>
      <c r="L20" s="678">
        <f t="shared" si="2"/>
        <v>1.2351999999999999</v>
      </c>
      <c r="M20" s="559" t="s">
        <v>270</v>
      </c>
      <c r="N20" s="1042"/>
      <c r="O20" s="564"/>
      <c r="Q20" s="673">
        <v>7.72</v>
      </c>
      <c r="R20" s="566">
        <f t="shared" si="0"/>
        <v>6.25</v>
      </c>
      <c r="S20" s="564"/>
      <c r="T20" s="565"/>
    </row>
    <row r="21" spans="1:20">
      <c r="A21" s="633" t="s">
        <v>268</v>
      </c>
      <c r="B21" s="633" t="s">
        <v>261</v>
      </c>
      <c r="C21" s="635">
        <v>65000</v>
      </c>
      <c r="D21" s="633" t="s">
        <v>269</v>
      </c>
      <c r="E21" s="685">
        <v>2</v>
      </c>
      <c r="F21" s="635">
        <v>12</v>
      </c>
      <c r="G21" s="636">
        <v>1250</v>
      </c>
      <c r="H21" s="560">
        <f t="shared" si="1"/>
        <v>7458.75</v>
      </c>
      <c r="I21" s="561">
        <f>H21/' ข้อมูลการใช้ไฟฟ้า '!$F$20*100</f>
        <v>6.7312767192766867E-2</v>
      </c>
      <c r="J21" s="559">
        <v>1.25</v>
      </c>
      <c r="K21" s="559" t="s">
        <v>270</v>
      </c>
      <c r="L21" s="678">
        <f t="shared" si="2"/>
        <v>1.224</v>
      </c>
      <c r="M21" s="559" t="s">
        <v>270</v>
      </c>
      <c r="N21" s="1042"/>
      <c r="O21" s="564"/>
      <c r="Q21" s="673">
        <v>6.63</v>
      </c>
      <c r="R21" s="566">
        <f t="shared" si="0"/>
        <v>5.416666666666667</v>
      </c>
      <c r="S21" s="564"/>
      <c r="T21" s="565"/>
    </row>
    <row r="22" spans="1:20">
      <c r="A22" s="633" t="s">
        <v>268</v>
      </c>
      <c r="B22" s="633" t="s">
        <v>261</v>
      </c>
      <c r="C22" s="635">
        <v>62000</v>
      </c>
      <c r="D22" s="633" t="s">
        <v>269</v>
      </c>
      <c r="E22" s="685">
        <v>24</v>
      </c>
      <c r="F22" s="635">
        <v>16</v>
      </c>
      <c r="G22" s="636">
        <v>1250</v>
      </c>
      <c r="H22" s="560">
        <f t="shared" si="1"/>
        <v>84780.000000000015</v>
      </c>
      <c r="I22" s="561">
        <f>H22/' ข้อมูลการใช้ไฟฟ้า '!$F$20*100</f>
        <v>0.76511163433588414</v>
      </c>
      <c r="J22" s="559">
        <v>1.25</v>
      </c>
      <c r="K22" s="559" t="s">
        <v>270</v>
      </c>
      <c r="L22" s="678">
        <f t="shared" si="2"/>
        <v>1.215483870967742</v>
      </c>
      <c r="M22" s="559" t="s">
        <v>270</v>
      </c>
      <c r="N22" s="1042"/>
      <c r="O22" s="564"/>
      <c r="Q22" s="673">
        <v>6.28</v>
      </c>
      <c r="R22" s="566">
        <f t="shared" si="0"/>
        <v>5.166666666666667</v>
      </c>
      <c r="S22" s="564"/>
      <c r="T22" s="565"/>
    </row>
    <row r="23" spans="1:20">
      <c r="A23" s="633" t="s">
        <v>268</v>
      </c>
      <c r="B23" s="633" t="s">
        <v>261</v>
      </c>
      <c r="C23" s="635">
        <v>60000</v>
      </c>
      <c r="D23" s="633" t="s">
        <v>269</v>
      </c>
      <c r="E23" s="685">
        <v>114</v>
      </c>
      <c r="F23" s="637" t="s">
        <v>1222</v>
      </c>
      <c r="G23" s="636">
        <v>1250</v>
      </c>
      <c r="H23" s="560">
        <f t="shared" si="1"/>
        <v>421301.25</v>
      </c>
      <c r="I23" s="561">
        <f>H23/' ข้อมูลการใช้ไฟฟ้า '!$F$20*100</f>
        <v>3.8021053070918951</v>
      </c>
      <c r="J23" s="559">
        <v>1.25</v>
      </c>
      <c r="K23" s="559" t="s">
        <v>270</v>
      </c>
      <c r="L23" s="678">
        <f t="shared" si="2"/>
        <v>1.3140000000000001</v>
      </c>
      <c r="M23" s="559" t="s">
        <v>270</v>
      </c>
      <c r="N23" s="1042"/>
      <c r="O23" s="564"/>
      <c r="Q23" s="1040">
        <v>6.57</v>
      </c>
      <c r="R23" s="566">
        <f t="shared" si="0"/>
        <v>5</v>
      </c>
      <c r="S23" s="564"/>
      <c r="T23" s="565"/>
    </row>
    <row r="24" spans="1:20">
      <c r="A24" s="633" t="s">
        <v>268</v>
      </c>
      <c r="B24" s="633" t="s">
        <v>261</v>
      </c>
      <c r="C24" s="635">
        <v>58000</v>
      </c>
      <c r="D24" s="633" t="s">
        <v>269</v>
      </c>
      <c r="E24" s="685">
        <v>2</v>
      </c>
      <c r="F24" s="635">
        <v>26</v>
      </c>
      <c r="G24" s="636">
        <v>1250</v>
      </c>
      <c r="H24" s="560">
        <f t="shared" si="1"/>
        <v>6783.7499999999991</v>
      </c>
      <c r="I24" s="561">
        <f>H24/' ข้อมูลการใช้ไฟฟ้า '!$F$20*100</f>
        <v>6.122111405314995E-2</v>
      </c>
      <c r="J24" s="559">
        <v>1.25</v>
      </c>
      <c r="K24" s="559" t="s">
        <v>270</v>
      </c>
      <c r="L24" s="678">
        <f t="shared" si="2"/>
        <v>1.2475862068965518</v>
      </c>
      <c r="M24" s="559" t="s">
        <v>270</v>
      </c>
      <c r="N24" s="1042"/>
      <c r="O24" s="564"/>
      <c r="Q24" s="673">
        <v>6.03</v>
      </c>
      <c r="R24" s="566">
        <f t="shared" si="0"/>
        <v>4.833333333333333</v>
      </c>
      <c r="S24" s="564"/>
      <c r="T24" s="565"/>
    </row>
    <row r="25" spans="1:20">
      <c r="A25" s="633" t="s">
        <v>268</v>
      </c>
      <c r="B25" s="633" t="s">
        <v>261</v>
      </c>
      <c r="C25" s="635">
        <v>56000</v>
      </c>
      <c r="D25" s="633" t="s">
        <v>269</v>
      </c>
      <c r="E25" s="685">
        <v>9</v>
      </c>
      <c r="F25" s="637" t="s">
        <v>1223</v>
      </c>
      <c r="G25" s="636">
        <v>1250</v>
      </c>
      <c r="H25" s="560">
        <f t="shared" si="1"/>
        <v>28906.875</v>
      </c>
      <c r="I25" s="561">
        <f>H25/' ข้อมูลการใช้ไฟฟ้า '!$F$20*100</f>
        <v>0.2608750457040942</v>
      </c>
      <c r="J25" s="559">
        <v>1.25</v>
      </c>
      <c r="K25" s="559" t="s">
        <v>270</v>
      </c>
      <c r="L25" s="678">
        <f t="shared" si="2"/>
        <v>1.2235714285714285</v>
      </c>
      <c r="M25" s="559" t="s">
        <v>270</v>
      </c>
      <c r="N25" s="1042"/>
      <c r="O25" s="564"/>
      <c r="Q25" s="673">
        <v>5.71</v>
      </c>
      <c r="R25" s="566">
        <f t="shared" si="0"/>
        <v>4.666666666666667</v>
      </c>
      <c r="S25" s="564"/>
      <c r="T25" s="565"/>
    </row>
    <row r="26" spans="1:20">
      <c r="A26" s="633" t="s">
        <v>268</v>
      </c>
      <c r="B26" s="633" t="s">
        <v>261</v>
      </c>
      <c r="C26" s="635">
        <v>53000</v>
      </c>
      <c r="D26" s="633" t="s">
        <v>269</v>
      </c>
      <c r="E26" s="685">
        <v>3</v>
      </c>
      <c r="F26" s="635">
        <v>9</v>
      </c>
      <c r="G26" s="636">
        <v>1250</v>
      </c>
      <c r="H26" s="560">
        <f t="shared" si="1"/>
        <v>9315</v>
      </c>
      <c r="I26" s="561">
        <f>H26/' ข้อมูลการใช้ไฟฟ้า '!$F$20*100</f>
        <v>8.4064813326713367E-2</v>
      </c>
      <c r="J26" s="559">
        <v>1.25</v>
      </c>
      <c r="K26" s="559" t="s">
        <v>270</v>
      </c>
      <c r="L26" s="678">
        <f t="shared" si="2"/>
        <v>1.2498113207547168</v>
      </c>
      <c r="M26" s="559" t="s">
        <v>270</v>
      </c>
      <c r="N26" s="1042"/>
      <c r="O26" s="564"/>
      <c r="Q26" s="673">
        <v>5.52</v>
      </c>
      <c r="R26" s="566">
        <f t="shared" si="0"/>
        <v>4.416666666666667</v>
      </c>
      <c r="S26" s="564"/>
      <c r="T26" s="565"/>
    </row>
    <row r="27" spans="1:20">
      <c r="A27" s="633" t="s">
        <v>268</v>
      </c>
      <c r="B27" s="633" t="s">
        <v>261</v>
      </c>
      <c r="C27" s="635">
        <v>52000</v>
      </c>
      <c r="D27" s="633" t="s">
        <v>269</v>
      </c>
      <c r="E27" s="685">
        <v>2</v>
      </c>
      <c r="F27" s="635">
        <v>19</v>
      </c>
      <c r="G27" s="636">
        <v>1250</v>
      </c>
      <c r="H27" s="560">
        <f t="shared" si="1"/>
        <v>6108.75</v>
      </c>
      <c r="I27" s="561">
        <f>H27/' ข้อมูลการใช้ไฟฟ้า '!$F$20*100</f>
        <v>5.5129460913533039E-2</v>
      </c>
      <c r="J27" s="559">
        <v>1.25</v>
      </c>
      <c r="K27" s="559" t="s">
        <v>270</v>
      </c>
      <c r="L27" s="678">
        <f t="shared" si="2"/>
        <v>1.2530769230769232</v>
      </c>
      <c r="M27" s="559" t="s">
        <v>270</v>
      </c>
      <c r="N27" s="1042"/>
      <c r="O27" s="564"/>
      <c r="Q27" s="673">
        <v>5.43</v>
      </c>
      <c r="R27" s="566">
        <f t="shared" si="0"/>
        <v>4.333333333333333</v>
      </c>
      <c r="S27" s="564"/>
      <c r="T27" s="565"/>
    </row>
    <row r="28" spans="1:20">
      <c r="A28" s="633" t="s">
        <v>268</v>
      </c>
      <c r="B28" s="633" t="s">
        <v>261</v>
      </c>
      <c r="C28" s="635">
        <v>50000</v>
      </c>
      <c r="D28" s="633" t="s">
        <v>269</v>
      </c>
      <c r="E28" s="685">
        <v>12</v>
      </c>
      <c r="F28" s="635">
        <v>4</v>
      </c>
      <c r="G28" s="636">
        <v>1250</v>
      </c>
      <c r="H28" s="560">
        <f t="shared" ref="H28" si="3">(C28/12000)*L28*E28*G28*45/100</f>
        <v>32535</v>
      </c>
      <c r="I28" s="561">
        <f>H28/' ข้อมูลการใช้ไฟฟ้า '!$F$20*100</f>
        <v>0.29361768132953514</v>
      </c>
      <c r="J28" s="559">
        <v>1.25</v>
      </c>
      <c r="K28" s="559" t="s">
        <v>270</v>
      </c>
      <c r="L28" s="678">
        <f t="shared" ref="L28" si="4">Q28/R28</f>
        <v>1.1568000000000001</v>
      </c>
      <c r="M28" s="559" t="s">
        <v>270</v>
      </c>
      <c r="N28" s="1042"/>
      <c r="O28" s="564"/>
      <c r="Q28" s="673">
        <v>4.82</v>
      </c>
      <c r="R28" s="566">
        <f t="shared" ref="R28" si="5">C28/12000</f>
        <v>4.166666666666667</v>
      </c>
      <c r="S28" s="564"/>
      <c r="T28" s="565"/>
    </row>
    <row r="29" spans="1:20">
      <c r="A29" s="633" t="s">
        <v>268</v>
      </c>
      <c r="B29" s="633" t="s">
        <v>261</v>
      </c>
      <c r="C29" s="635">
        <v>48000</v>
      </c>
      <c r="D29" s="633" t="s">
        <v>269</v>
      </c>
      <c r="E29" s="685">
        <v>63</v>
      </c>
      <c r="F29" s="637" t="s">
        <v>1224</v>
      </c>
      <c r="G29" s="636">
        <v>1250</v>
      </c>
      <c r="H29" s="560">
        <f t="shared" si="1"/>
        <v>170808.75000000003</v>
      </c>
      <c r="I29" s="561">
        <f>H29/' ข้อมูลการใช้ไฟฟ้า '!$F$20*100</f>
        <v>1.5414928269800596</v>
      </c>
      <c r="J29" s="559">
        <v>1.25</v>
      </c>
      <c r="K29" s="559" t="s">
        <v>270</v>
      </c>
      <c r="L29" s="678">
        <f t="shared" si="2"/>
        <v>1.2050000000000001</v>
      </c>
      <c r="M29" s="559" t="s">
        <v>270</v>
      </c>
      <c r="N29" s="1042"/>
      <c r="O29" s="564"/>
      <c r="Q29" s="673">
        <v>4.82</v>
      </c>
      <c r="R29" s="566">
        <f t="shared" si="0"/>
        <v>4</v>
      </c>
      <c r="S29" s="564"/>
      <c r="T29" s="565"/>
    </row>
    <row r="30" spans="1:20">
      <c r="A30" s="633" t="s">
        <v>268</v>
      </c>
      <c r="B30" s="633" t="s">
        <v>261</v>
      </c>
      <c r="C30" s="635">
        <v>46000</v>
      </c>
      <c r="D30" s="633" t="s">
        <v>269</v>
      </c>
      <c r="E30" s="685">
        <v>3</v>
      </c>
      <c r="F30" s="637" t="s">
        <v>1225</v>
      </c>
      <c r="G30" s="636">
        <v>1250</v>
      </c>
      <c r="H30" s="560">
        <f t="shared" si="1"/>
        <v>8015.625</v>
      </c>
      <c r="I30" s="561">
        <f>H30/' ข้อมูลการใช้ไฟฟ้า '!$F$20*100</f>
        <v>7.2338381032950816E-2</v>
      </c>
      <c r="J30" s="559">
        <v>1.25</v>
      </c>
      <c r="K30" s="559" t="s">
        <v>270</v>
      </c>
      <c r="L30" s="678">
        <f t="shared" si="2"/>
        <v>1.2391304347826086</v>
      </c>
      <c r="M30" s="559" t="s">
        <v>270</v>
      </c>
      <c r="N30" s="1042"/>
      <c r="O30" s="564"/>
      <c r="Q30" s="673">
        <v>4.75</v>
      </c>
      <c r="R30" s="566">
        <f t="shared" si="0"/>
        <v>3.8333333333333335</v>
      </c>
      <c r="S30" s="564"/>
      <c r="T30" s="565"/>
    </row>
    <row r="31" spans="1:20">
      <c r="A31" s="633" t="s">
        <v>268</v>
      </c>
      <c r="B31" s="633" t="s">
        <v>261</v>
      </c>
      <c r="C31" s="635">
        <v>45000</v>
      </c>
      <c r="D31" s="633" t="s">
        <v>269</v>
      </c>
      <c r="E31" s="685">
        <v>36</v>
      </c>
      <c r="F31" s="637" t="s">
        <v>1075</v>
      </c>
      <c r="G31" s="636">
        <v>1250</v>
      </c>
      <c r="H31" s="560">
        <f t="shared" si="1"/>
        <v>93352.5</v>
      </c>
      <c r="I31" s="561">
        <f>H31/' ข้อมูลการใช้ไฟฟ้า '!$F$20*100</f>
        <v>0.84247562920901875</v>
      </c>
      <c r="J31" s="559">
        <v>1.25</v>
      </c>
      <c r="K31" s="559" t="s">
        <v>270</v>
      </c>
      <c r="L31" s="678">
        <f t="shared" si="2"/>
        <v>1.2293333333333334</v>
      </c>
      <c r="M31" s="559" t="s">
        <v>270</v>
      </c>
      <c r="N31" s="1042"/>
      <c r="O31" s="564"/>
      <c r="Q31" s="673">
        <v>4.6100000000000003</v>
      </c>
      <c r="R31" s="566">
        <f t="shared" si="0"/>
        <v>3.75</v>
      </c>
      <c r="S31" s="564"/>
      <c r="T31" s="565"/>
    </row>
    <row r="32" spans="1:20">
      <c r="A32" s="633" t="s">
        <v>268</v>
      </c>
      <c r="B32" s="633" t="s">
        <v>261</v>
      </c>
      <c r="C32" s="635">
        <v>44200</v>
      </c>
      <c r="D32" s="633" t="s">
        <v>269</v>
      </c>
      <c r="E32" s="685">
        <v>3</v>
      </c>
      <c r="F32" s="637" t="s">
        <v>1226</v>
      </c>
      <c r="G32" s="636">
        <v>1250</v>
      </c>
      <c r="H32" s="560">
        <f t="shared" si="1"/>
        <v>7644.375</v>
      </c>
      <c r="I32" s="561">
        <f>H32/' ข้อมูลการใช้ไฟฟ้า '!$F$20*100</f>
        <v>6.8987971806161522E-2</v>
      </c>
      <c r="J32" s="559">
        <v>1.25</v>
      </c>
      <c r="K32" s="559" t="s">
        <v>270</v>
      </c>
      <c r="L32" s="678">
        <f t="shared" si="2"/>
        <v>1.2298642533936652</v>
      </c>
      <c r="M32" s="559" t="s">
        <v>270</v>
      </c>
      <c r="N32" s="1042"/>
      <c r="O32" s="564"/>
      <c r="Q32" s="673">
        <v>4.53</v>
      </c>
      <c r="R32" s="566">
        <f t="shared" si="0"/>
        <v>3.6833333333333331</v>
      </c>
      <c r="S32" s="564"/>
      <c r="T32" s="565"/>
    </row>
    <row r="33" spans="1:20">
      <c r="A33" s="633" t="s">
        <v>268</v>
      </c>
      <c r="B33" s="633" t="s">
        <v>261</v>
      </c>
      <c r="C33" s="635">
        <v>44000</v>
      </c>
      <c r="D33" s="633" t="s">
        <v>269</v>
      </c>
      <c r="E33" s="685">
        <v>51</v>
      </c>
      <c r="F33" s="637" t="s">
        <v>1227</v>
      </c>
      <c r="G33" s="636">
        <v>1250</v>
      </c>
      <c r="H33" s="560">
        <f t="shared" si="1"/>
        <v>127659.375</v>
      </c>
      <c r="I33" s="561">
        <f>H33/' ข้อมูลการใช้ไฟฟ้า '!$F$20*100</f>
        <v>1.1520839000300482</v>
      </c>
      <c r="J33" s="559">
        <v>1.25</v>
      </c>
      <c r="K33" s="559" t="s">
        <v>270</v>
      </c>
      <c r="L33" s="678">
        <f t="shared" si="2"/>
        <v>1.2136363636363636</v>
      </c>
      <c r="M33" s="559" t="s">
        <v>270</v>
      </c>
      <c r="N33" s="1042"/>
      <c r="O33" s="564"/>
      <c r="Q33" s="673">
        <v>4.45</v>
      </c>
      <c r="R33" s="566">
        <f t="shared" si="0"/>
        <v>3.6666666666666665</v>
      </c>
      <c r="S33" s="564"/>
      <c r="T33" s="565"/>
    </row>
    <row r="34" spans="1:20">
      <c r="A34" s="633" t="s">
        <v>268</v>
      </c>
      <c r="B34" s="633" t="s">
        <v>261</v>
      </c>
      <c r="C34" s="635">
        <v>42000</v>
      </c>
      <c r="D34" s="633" t="s">
        <v>269</v>
      </c>
      <c r="E34" s="685">
        <v>164</v>
      </c>
      <c r="F34" s="637" t="s">
        <v>1074</v>
      </c>
      <c r="G34" s="636">
        <v>1250</v>
      </c>
      <c r="H34" s="560">
        <f t="shared" si="1"/>
        <v>392985</v>
      </c>
      <c r="I34" s="561">
        <f>H34/' ข้อมูลการใช้ไฟฟ้า '!$F$20*100</f>
        <v>3.5465604578849654</v>
      </c>
      <c r="J34" s="559">
        <v>1.25</v>
      </c>
      <c r="K34" s="559" t="s">
        <v>270</v>
      </c>
      <c r="L34" s="678">
        <f t="shared" si="2"/>
        <v>1.2171428571428571</v>
      </c>
      <c r="M34" s="559" t="s">
        <v>270</v>
      </c>
      <c r="N34" s="1042"/>
      <c r="O34" s="564"/>
      <c r="Q34" s="673">
        <v>4.26</v>
      </c>
      <c r="R34" s="566">
        <f t="shared" si="0"/>
        <v>3.5</v>
      </c>
      <c r="S34" s="564"/>
      <c r="T34" s="565"/>
    </row>
    <row r="35" spans="1:20">
      <c r="A35" s="633" t="s">
        <v>268</v>
      </c>
      <c r="B35" s="633" t="s">
        <v>261</v>
      </c>
      <c r="C35" s="635">
        <v>40900</v>
      </c>
      <c r="D35" s="633" t="s">
        <v>269</v>
      </c>
      <c r="E35" s="685">
        <v>5</v>
      </c>
      <c r="F35" s="637">
        <v>5</v>
      </c>
      <c r="G35" s="636">
        <v>1250</v>
      </c>
      <c r="H35" s="560">
        <f>(C35/12000)*L35*E35*G35*45/100</f>
        <v>10546.875</v>
      </c>
      <c r="I35" s="561">
        <f>H35/' ข้อมูลการใช้ไฟฟ้า '!$F$20*100</f>
        <v>9.5182080306514233E-2</v>
      </c>
      <c r="J35" s="559">
        <v>1.25</v>
      </c>
      <c r="K35" s="559" t="s">
        <v>270</v>
      </c>
      <c r="L35" s="678">
        <f>Q35/R35</f>
        <v>1.1002444987775062</v>
      </c>
      <c r="M35" s="559" t="s">
        <v>270</v>
      </c>
      <c r="N35" s="1042"/>
      <c r="O35" s="564"/>
      <c r="Q35" s="673">
        <v>3.75</v>
      </c>
      <c r="R35" s="566">
        <f>C35/12000</f>
        <v>3.4083333333333332</v>
      </c>
      <c r="S35" s="564"/>
      <c r="T35" s="565"/>
    </row>
    <row r="36" spans="1:20">
      <c r="A36" s="633" t="s">
        <v>268</v>
      </c>
      <c r="B36" s="633" t="s">
        <v>261</v>
      </c>
      <c r="C36" s="635">
        <v>40800</v>
      </c>
      <c r="D36" s="633" t="s">
        <v>269</v>
      </c>
      <c r="E36" s="685">
        <v>53</v>
      </c>
      <c r="F36" s="637">
        <v>5</v>
      </c>
      <c r="G36" s="636">
        <v>1250</v>
      </c>
      <c r="H36" s="560">
        <f>(C36/12000)*L36*E36*G36*45/100</f>
        <v>107921.24999999999</v>
      </c>
      <c r="I36" s="561">
        <f>H36/' ข้อมูลการใช้ไฟฟ้า '!$F$20*100</f>
        <v>0.97395380947241705</v>
      </c>
      <c r="J36" s="559">
        <v>1.25</v>
      </c>
      <c r="K36" s="559" t="s">
        <v>270</v>
      </c>
      <c r="L36" s="678">
        <f>Q36/R36</f>
        <v>1.0647058823529412</v>
      </c>
      <c r="M36" s="559" t="s">
        <v>270</v>
      </c>
      <c r="N36" s="1042"/>
      <c r="O36" s="564"/>
      <c r="Q36" s="673">
        <v>3.62</v>
      </c>
      <c r="R36" s="566">
        <f>C36/12000</f>
        <v>3.4</v>
      </c>
      <c r="S36" s="564"/>
      <c r="T36" s="565"/>
    </row>
    <row r="37" spans="1:20">
      <c r="A37" s="633" t="s">
        <v>268</v>
      </c>
      <c r="B37" s="633" t="s">
        <v>261</v>
      </c>
      <c r="C37" s="635">
        <v>40400</v>
      </c>
      <c r="D37" s="633" t="s">
        <v>269</v>
      </c>
      <c r="E37" s="685">
        <v>2</v>
      </c>
      <c r="F37" s="637">
        <v>5</v>
      </c>
      <c r="G37" s="636">
        <v>1250</v>
      </c>
      <c r="H37" s="560">
        <f t="shared" ref="H37:H38" si="6">(C37/12000)*L37*E37*G37*45/100</f>
        <v>4038.75</v>
      </c>
      <c r="I37" s="561">
        <f>H37/' ข้อมูลการใช้ไฟฟ้า '!$F$20*100</f>
        <v>3.6448391285374512E-2</v>
      </c>
      <c r="J37" s="559">
        <v>1.25</v>
      </c>
      <c r="K37" s="559" t="s">
        <v>270</v>
      </c>
      <c r="L37" s="678">
        <f t="shared" ref="L37:L38" si="7">Q37/R37</f>
        <v>1.0663366336633664</v>
      </c>
      <c r="M37" s="559" t="s">
        <v>270</v>
      </c>
      <c r="N37" s="1042"/>
      <c r="O37" s="564"/>
      <c r="Q37" s="673">
        <v>3.59</v>
      </c>
      <c r="R37" s="566">
        <f t="shared" ref="R37:R38" si="8">C37/12000</f>
        <v>3.3666666666666667</v>
      </c>
      <c r="S37" s="564"/>
      <c r="T37" s="565"/>
    </row>
    <row r="38" spans="1:20">
      <c r="A38" s="633" t="s">
        <v>268</v>
      </c>
      <c r="B38" s="633" t="s">
        <v>261</v>
      </c>
      <c r="C38" s="635">
        <v>40304.14</v>
      </c>
      <c r="D38" s="633" t="s">
        <v>269</v>
      </c>
      <c r="E38" s="685">
        <v>12</v>
      </c>
      <c r="F38" s="637">
        <v>5</v>
      </c>
      <c r="G38" s="636">
        <v>1250</v>
      </c>
      <c r="H38" s="560">
        <f t="shared" si="6"/>
        <v>23152.499999999996</v>
      </c>
      <c r="I38" s="561">
        <f>H38/' ข้อมูลการใช้ไฟฟ้า '!$F$20*100</f>
        <v>0.20894370268886003</v>
      </c>
      <c r="J38" s="559">
        <v>1.25</v>
      </c>
      <c r="K38" s="559" t="s">
        <v>270</v>
      </c>
      <c r="L38" s="678">
        <f t="shared" si="7"/>
        <v>1.0212350393780887</v>
      </c>
      <c r="M38" s="559" t="s">
        <v>270</v>
      </c>
      <c r="N38" s="1042"/>
      <c r="O38" s="564"/>
      <c r="Q38" s="673">
        <v>3.43</v>
      </c>
      <c r="R38" s="566">
        <f t="shared" si="8"/>
        <v>3.3586783333333332</v>
      </c>
      <c r="S38" s="564"/>
      <c r="T38" s="565"/>
    </row>
    <row r="39" spans="1:20">
      <c r="A39" s="633" t="s">
        <v>268</v>
      </c>
      <c r="B39" s="633" t="s">
        <v>261</v>
      </c>
      <c r="C39" s="635">
        <v>40000</v>
      </c>
      <c r="D39" s="633" t="s">
        <v>269</v>
      </c>
      <c r="E39" s="685">
        <v>102</v>
      </c>
      <c r="F39" s="637" t="s">
        <v>1070</v>
      </c>
      <c r="G39" s="636">
        <v>1250</v>
      </c>
      <c r="H39" s="560">
        <f t="shared" si="1"/>
        <v>224909.99999999997</v>
      </c>
      <c r="I39" s="561">
        <f>H39/' ข้อมูลการใช้ไฟฟ้า '!$F$20*100</f>
        <v>2.0297388261203544</v>
      </c>
      <c r="J39" s="559">
        <v>1.25</v>
      </c>
      <c r="K39" s="559" t="s">
        <v>270</v>
      </c>
      <c r="L39" s="678">
        <f t="shared" si="2"/>
        <v>1.1759999999999999</v>
      </c>
      <c r="M39" s="559" t="s">
        <v>270</v>
      </c>
      <c r="N39" s="1042"/>
      <c r="O39" s="564"/>
      <c r="Q39" s="673">
        <v>3.92</v>
      </c>
      <c r="R39" s="566">
        <f t="shared" si="0"/>
        <v>3.3333333333333335</v>
      </c>
      <c r="S39" s="564"/>
      <c r="T39" s="565"/>
    </row>
    <row r="40" spans="1:20">
      <c r="A40" s="633" t="s">
        <v>268</v>
      </c>
      <c r="B40" s="633" t="s">
        <v>261</v>
      </c>
      <c r="C40" s="635">
        <v>39000</v>
      </c>
      <c r="D40" s="633" t="s">
        <v>269</v>
      </c>
      <c r="E40" s="685">
        <v>4</v>
      </c>
      <c r="F40" s="637">
        <v>5</v>
      </c>
      <c r="G40" s="636">
        <v>1250</v>
      </c>
      <c r="H40" s="560">
        <f>(C40/12000)*L40*E40*G40*45/100</f>
        <v>7762.5</v>
      </c>
      <c r="I40" s="561">
        <f>H40/' ข้อมูลการใช้ไฟฟ้า '!$F$20*100</f>
        <v>7.0054011105594477E-2</v>
      </c>
      <c r="J40" s="559">
        <v>1.25</v>
      </c>
      <c r="K40" s="559" t="s">
        <v>270</v>
      </c>
      <c r="L40" s="678">
        <f>Q40/R40</f>
        <v>1.0615384615384615</v>
      </c>
      <c r="M40" s="559" t="s">
        <v>270</v>
      </c>
      <c r="N40" s="1042"/>
      <c r="O40" s="564"/>
      <c r="Q40" s="673">
        <v>3.45</v>
      </c>
      <c r="R40" s="566">
        <f>C40/12000</f>
        <v>3.25</v>
      </c>
      <c r="S40" s="564"/>
      <c r="T40" s="565"/>
    </row>
    <row r="41" spans="1:20">
      <c r="A41" s="633" t="s">
        <v>268</v>
      </c>
      <c r="B41" s="633" t="s">
        <v>261</v>
      </c>
      <c r="C41" s="635">
        <v>38000</v>
      </c>
      <c r="D41" s="633" t="s">
        <v>269</v>
      </c>
      <c r="E41" s="685">
        <v>47</v>
      </c>
      <c r="F41" s="637" t="s">
        <v>1224</v>
      </c>
      <c r="G41" s="636">
        <v>1250</v>
      </c>
      <c r="H41" s="560">
        <f t="shared" si="1"/>
        <v>98347.5</v>
      </c>
      <c r="I41" s="561">
        <f>H41/' ข้อมูลการใช้ไฟฟ้า '!$F$20*100</f>
        <v>0.88755386244218393</v>
      </c>
      <c r="J41" s="559">
        <v>1.25</v>
      </c>
      <c r="K41" s="559" t="s">
        <v>270</v>
      </c>
      <c r="L41" s="678">
        <f t="shared" si="2"/>
        <v>1.1747368421052633</v>
      </c>
      <c r="M41" s="559" t="s">
        <v>270</v>
      </c>
      <c r="N41" s="1042"/>
      <c r="O41" s="564"/>
      <c r="Q41" s="673">
        <v>3.72</v>
      </c>
      <c r="R41" s="566">
        <f t="shared" si="0"/>
        <v>3.1666666666666665</v>
      </c>
      <c r="S41" s="564"/>
      <c r="T41" s="565"/>
    </row>
    <row r="42" spans="1:20">
      <c r="A42" s="633" t="s">
        <v>268</v>
      </c>
      <c r="B42" s="633" t="s">
        <v>261</v>
      </c>
      <c r="C42" s="635">
        <v>37000</v>
      </c>
      <c r="D42" s="633" t="s">
        <v>269</v>
      </c>
      <c r="E42" s="685">
        <v>51</v>
      </c>
      <c r="F42" s="637" t="s">
        <v>1228</v>
      </c>
      <c r="G42" s="636">
        <v>1250</v>
      </c>
      <c r="H42" s="560">
        <f t="shared" si="1"/>
        <v>104422.50000000001</v>
      </c>
      <c r="I42" s="561">
        <f>H42/' ข้อมูลการใช้ไฟฟ้า '!$F$20*100</f>
        <v>0.94237874069873628</v>
      </c>
      <c r="J42" s="559">
        <v>1.25</v>
      </c>
      <c r="K42" s="559" t="s">
        <v>270</v>
      </c>
      <c r="L42" s="678">
        <f t="shared" si="2"/>
        <v>1.1805405405405405</v>
      </c>
      <c r="M42" s="559" t="s">
        <v>270</v>
      </c>
      <c r="N42" s="1042"/>
      <c r="O42" s="564"/>
      <c r="Q42" s="673">
        <v>3.64</v>
      </c>
      <c r="R42" s="566">
        <f t="shared" si="0"/>
        <v>3.0833333333333335</v>
      </c>
      <c r="S42" s="564"/>
      <c r="T42" s="565"/>
    </row>
    <row r="43" spans="1:20">
      <c r="A43" s="633" t="s">
        <v>268</v>
      </c>
      <c r="B43" s="633" t="s">
        <v>261</v>
      </c>
      <c r="C43" s="635">
        <v>36800</v>
      </c>
      <c r="D43" s="633" t="s">
        <v>269</v>
      </c>
      <c r="E43" s="685">
        <v>5</v>
      </c>
      <c r="F43" s="637">
        <v>9</v>
      </c>
      <c r="G43" s="636">
        <v>1250</v>
      </c>
      <c r="H43" s="560">
        <f t="shared" si="1"/>
        <v>10153.125</v>
      </c>
      <c r="I43" s="561">
        <f>H43/' ข้อมูลการใช้ไฟฟ้า '!$F$20*100</f>
        <v>9.1628615975071034E-2</v>
      </c>
      <c r="J43" s="559">
        <v>1.25</v>
      </c>
      <c r="K43" s="559" t="s">
        <v>270</v>
      </c>
      <c r="L43" s="678">
        <f t="shared" si="2"/>
        <v>1.1771739130434782</v>
      </c>
      <c r="M43" s="559" t="s">
        <v>270</v>
      </c>
      <c r="N43" s="1042"/>
      <c r="O43" s="564"/>
      <c r="Q43" s="673">
        <v>3.61</v>
      </c>
      <c r="R43" s="566">
        <f t="shared" si="0"/>
        <v>3.0666666666666669</v>
      </c>
      <c r="S43" s="564"/>
      <c r="T43" s="565"/>
    </row>
    <row r="44" spans="1:20">
      <c r="A44" s="633" t="s">
        <v>268</v>
      </c>
      <c r="B44" s="633" t="s">
        <v>261</v>
      </c>
      <c r="C44" s="635">
        <v>36739</v>
      </c>
      <c r="D44" s="633" t="s">
        <v>269</v>
      </c>
      <c r="E44" s="685">
        <v>16</v>
      </c>
      <c r="F44" s="637">
        <v>5</v>
      </c>
      <c r="G44" s="636">
        <v>1250</v>
      </c>
      <c r="H44" s="560">
        <f t="shared" si="1"/>
        <v>30779.999999999996</v>
      </c>
      <c r="I44" s="561">
        <f>H44/' ข้อมูลการใช้ไฟฟ้า '!$F$20*100</f>
        <v>0.27777938316653111</v>
      </c>
      <c r="J44" s="559">
        <v>1.25</v>
      </c>
      <c r="K44" s="559" t="s">
        <v>270</v>
      </c>
      <c r="L44" s="678">
        <f t="shared" si="2"/>
        <v>1.1170690546830342</v>
      </c>
      <c r="M44" s="559" t="s">
        <v>270</v>
      </c>
      <c r="N44" s="1042"/>
      <c r="O44" s="564"/>
      <c r="Q44" s="673">
        <v>3.42</v>
      </c>
      <c r="R44" s="566">
        <f t="shared" si="0"/>
        <v>3.0615833333333335</v>
      </c>
      <c r="S44" s="564"/>
      <c r="T44" s="565"/>
    </row>
    <row r="45" spans="1:20">
      <c r="A45" s="633" t="s">
        <v>268</v>
      </c>
      <c r="B45" s="633" t="s">
        <v>261</v>
      </c>
      <c r="C45" s="635">
        <v>36170</v>
      </c>
      <c r="D45" s="633" t="s">
        <v>269</v>
      </c>
      <c r="E45" s="685">
        <v>104</v>
      </c>
      <c r="F45" s="637">
        <v>2</v>
      </c>
      <c r="G45" s="636">
        <v>1250</v>
      </c>
      <c r="H45" s="560">
        <f>(C45/12000)*L45*E45*G45*45/100</f>
        <v>194805</v>
      </c>
      <c r="I45" s="561">
        <f>H45/' ข้อมูลการใช้ไฟฟ้า '!$F$20*100</f>
        <v>1.7580510960934406</v>
      </c>
      <c r="J45" s="559">
        <v>1.25</v>
      </c>
      <c r="K45" s="559" t="s">
        <v>270</v>
      </c>
      <c r="L45" s="678">
        <f>Q45/R45</f>
        <v>1.1047829693115843</v>
      </c>
      <c r="M45" s="559" t="s">
        <v>270</v>
      </c>
      <c r="N45" s="1042"/>
      <c r="O45" s="564"/>
      <c r="Q45" s="673">
        <v>3.33</v>
      </c>
      <c r="R45" s="566">
        <f>C45/12000</f>
        <v>3.0141666666666667</v>
      </c>
      <c r="S45" s="564"/>
      <c r="T45" s="565"/>
    </row>
    <row r="46" spans="1:20">
      <c r="A46" s="633" t="s">
        <v>268</v>
      </c>
      <c r="B46" s="633" t="s">
        <v>261</v>
      </c>
      <c r="C46" s="635">
        <v>36167</v>
      </c>
      <c r="D46" s="633" t="s">
        <v>269</v>
      </c>
      <c r="E46" s="685">
        <v>3</v>
      </c>
      <c r="F46" s="637">
        <v>8</v>
      </c>
      <c r="G46" s="636">
        <v>1250</v>
      </c>
      <c r="H46" s="560">
        <f>(C46/12000)*L46*E46*G46*45/100</f>
        <v>5585.625</v>
      </c>
      <c r="I46" s="561">
        <f>H46/' ข้อมูลการใช้ไฟฟ้า '!$F$20*100</f>
        <v>5.040842973032994E-2</v>
      </c>
      <c r="J46" s="559">
        <v>1.25</v>
      </c>
      <c r="K46" s="559" t="s">
        <v>270</v>
      </c>
      <c r="L46" s="678">
        <f>Q46/R46</f>
        <v>1.0982387259103603</v>
      </c>
      <c r="M46" s="559" t="s">
        <v>270</v>
      </c>
      <c r="N46" s="1042"/>
      <c r="O46" s="564"/>
      <c r="Q46" s="673">
        <v>3.31</v>
      </c>
      <c r="R46" s="566">
        <f>C46/12000</f>
        <v>3.0139166666666668</v>
      </c>
      <c r="S46" s="564"/>
      <c r="T46" s="565"/>
    </row>
    <row r="47" spans="1:20">
      <c r="A47" s="633" t="s">
        <v>268</v>
      </c>
      <c r="B47" s="633" t="s">
        <v>261</v>
      </c>
      <c r="C47" s="635">
        <v>36065</v>
      </c>
      <c r="D47" s="633" t="s">
        <v>269</v>
      </c>
      <c r="E47" s="685">
        <v>6</v>
      </c>
      <c r="F47" s="637">
        <v>3</v>
      </c>
      <c r="G47" s="636">
        <v>1250</v>
      </c>
      <c r="H47" s="560">
        <f>(C47/12000)*L47*E47*G47*45/100</f>
        <v>10968.749999999998</v>
      </c>
      <c r="I47" s="561">
        <f>H47/' ข้อมูลการใช้ไฟฟ้า '!$F$20*100</f>
        <v>9.8989363518774784E-2</v>
      </c>
      <c r="J47" s="559">
        <v>2.25</v>
      </c>
      <c r="K47" s="559" t="s">
        <v>270</v>
      </c>
      <c r="L47" s="678">
        <f>Q47/R47</f>
        <v>1.0813808401497296</v>
      </c>
      <c r="M47" s="559" t="s">
        <v>270</v>
      </c>
      <c r="N47" s="1042"/>
      <c r="O47" s="564"/>
      <c r="Q47" s="673">
        <v>3.25</v>
      </c>
      <c r="R47" s="566">
        <f>C47/12000</f>
        <v>3.0054166666666666</v>
      </c>
      <c r="S47" s="564"/>
      <c r="T47" s="565"/>
    </row>
    <row r="48" spans="1:20">
      <c r="A48" s="633" t="s">
        <v>268</v>
      </c>
      <c r="B48" s="633" t="s">
        <v>261</v>
      </c>
      <c r="C48" s="635">
        <v>36000</v>
      </c>
      <c r="D48" s="633" t="s">
        <v>269</v>
      </c>
      <c r="E48" s="685">
        <v>169</v>
      </c>
      <c r="F48" s="637" t="s">
        <v>1229</v>
      </c>
      <c r="G48" s="636">
        <v>1250</v>
      </c>
      <c r="H48" s="560">
        <f t="shared" si="1"/>
        <v>338422.50000000006</v>
      </c>
      <c r="I48" s="561">
        <f>H48/' ข้อมูลการใช้ไฟฟ้า '!$F$20*100</f>
        <v>3.0541518290992657</v>
      </c>
      <c r="J48" s="559">
        <v>1.25</v>
      </c>
      <c r="K48" s="559" t="s">
        <v>270</v>
      </c>
      <c r="L48" s="678">
        <f t="shared" si="2"/>
        <v>1.1866666666666668</v>
      </c>
      <c r="M48" s="559" t="s">
        <v>270</v>
      </c>
      <c r="N48" s="1042"/>
      <c r="O48" s="564"/>
      <c r="P48" s="333"/>
      <c r="Q48" s="673">
        <v>3.56</v>
      </c>
      <c r="R48" s="566">
        <f t="shared" si="0"/>
        <v>3</v>
      </c>
      <c r="S48" s="564"/>
      <c r="T48" s="565"/>
    </row>
    <row r="49" spans="1:20">
      <c r="A49" s="633" t="s">
        <v>268</v>
      </c>
      <c r="B49" s="633" t="s">
        <v>261</v>
      </c>
      <c r="C49" s="635">
        <v>35000</v>
      </c>
      <c r="D49" s="633" t="s">
        <v>269</v>
      </c>
      <c r="E49" s="685">
        <v>1</v>
      </c>
      <c r="F49" s="637">
        <v>17</v>
      </c>
      <c r="G49" s="636">
        <v>1250</v>
      </c>
      <c r="H49" s="560">
        <f t="shared" si="1"/>
        <v>2036.2500000000002</v>
      </c>
      <c r="I49" s="561">
        <f>H49/' ข้อมูลการใช้ไฟฟ้า '!$F$20*100</f>
        <v>1.8376486971177681E-2</v>
      </c>
      <c r="J49" s="559">
        <v>1.25</v>
      </c>
      <c r="K49" s="559" t="s">
        <v>270</v>
      </c>
      <c r="L49" s="678">
        <f t="shared" si="2"/>
        <v>1.2411428571428573</v>
      </c>
      <c r="M49" s="559" t="s">
        <v>270</v>
      </c>
      <c r="N49" s="1042"/>
      <c r="O49" s="564"/>
      <c r="Q49" s="673">
        <v>3.62</v>
      </c>
      <c r="R49" s="566">
        <f t="shared" si="0"/>
        <v>2.9166666666666665</v>
      </c>
      <c r="S49" s="564"/>
      <c r="T49" s="565"/>
    </row>
    <row r="50" spans="1:20">
      <c r="A50" s="633" t="s">
        <v>268</v>
      </c>
      <c r="B50" s="633" t="s">
        <v>261</v>
      </c>
      <c r="C50" s="635">
        <v>34212</v>
      </c>
      <c r="D50" s="633" t="s">
        <v>269</v>
      </c>
      <c r="E50" s="685">
        <v>2</v>
      </c>
      <c r="F50" s="635">
        <v>13</v>
      </c>
      <c r="G50" s="636">
        <v>1250</v>
      </c>
      <c r="H50" s="560">
        <f t="shared" si="1"/>
        <v>4005</v>
      </c>
      <c r="I50" s="561">
        <f>H50/' ข้อมูลการใช้ไฟฟ้า '!$F$20*100</f>
        <v>3.614380862839367E-2</v>
      </c>
      <c r="J50" s="559">
        <v>1.25</v>
      </c>
      <c r="K50" s="559" t="s">
        <v>270</v>
      </c>
      <c r="L50" s="678">
        <f t="shared" si="2"/>
        <v>1.2486846720448965</v>
      </c>
      <c r="M50" s="559" t="s">
        <v>270</v>
      </c>
      <c r="N50" s="1042"/>
      <c r="O50" s="564"/>
      <c r="Q50" s="673">
        <v>3.56</v>
      </c>
      <c r="R50" s="566">
        <f t="shared" si="0"/>
        <v>2.851</v>
      </c>
      <c r="S50" s="564"/>
      <c r="T50" s="565"/>
    </row>
    <row r="51" spans="1:20">
      <c r="A51" s="633" t="s">
        <v>268</v>
      </c>
      <c r="B51" s="633" t="s">
        <v>261</v>
      </c>
      <c r="C51" s="635">
        <v>34000</v>
      </c>
      <c r="D51" s="633" t="s">
        <v>269</v>
      </c>
      <c r="E51" s="685">
        <v>25</v>
      </c>
      <c r="F51" s="637" t="s">
        <v>1230</v>
      </c>
      <c r="G51" s="636">
        <v>1250</v>
      </c>
      <c r="H51" s="560">
        <f t="shared" si="1"/>
        <v>49359.375</v>
      </c>
      <c r="I51" s="561">
        <f>H51/' ข้อมูลการใช้ไฟฟ้า '!$F$20*100</f>
        <v>0.44545213583448662</v>
      </c>
      <c r="J51" s="559">
        <v>1.25</v>
      </c>
      <c r="K51" s="559" t="s">
        <v>270</v>
      </c>
      <c r="L51" s="678">
        <f t="shared" si="2"/>
        <v>1.2388235294117647</v>
      </c>
      <c r="M51" s="559" t="s">
        <v>270</v>
      </c>
      <c r="N51" s="1042"/>
      <c r="O51" s="564"/>
      <c r="Q51" s="673">
        <v>3.51</v>
      </c>
      <c r="R51" s="566">
        <f t="shared" si="0"/>
        <v>2.8333333333333335</v>
      </c>
      <c r="S51" s="564"/>
      <c r="T51" s="565"/>
    </row>
    <row r="52" spans="1:20">
      <c r="A52" s="633" t="s">
        <v>268</v>
      </c>
      <c r="B52" s="633" t="s">
        <v>261</v>
      </c>
      <c r="C52" s="635">
        <v>33000</v>
      </c>
      <c r="D52" s="633" t="s">
        <v>269</v>
      </c>
      <c r="E52" s="685">
        <v>118</v>
      </c>
      <c r="F52" s="637" t="s">
        <v>1231</v>
      </c>
      <c r="G52" s="636">
        <v>1250</v>
      </c>
      <c r="H52" s="560">
        <f t="shared" si="1"/>
        <v>227002.5</v>
      </c>
      <c r="I52" s="561">
        <f>H52/' ข้อมูลการใช้ไฟฟ้า '!$F$20*100</f>
        <v>2.0486229508531673</v>
      </c>
      <c r="J52" s="559">
        <v>1.25</v>
      </c>
      <c r="K52" s="559" t="s">
        <v>270</v>
      </c>
      <c r="L52" s="678">
        <f t="shared" si="2"/>
        <v>1.2436363636363637</v>
      </c>
      <c r="M52" s="559" t="s">
        <v>270</v>
      </c>
      <c r="N52" s="1042"/>
      <c r="O52" s="564"/>
      <c r="Q52" s="673">
        <v>3.42</v>
      </c>
      <c r="R52" s="566">
        <f t="shared" si="0"/>
        <v>2.75</v>
      </c>
      <c r="S52" s="564"/>
      <c r="T52" s="565"/>
    </row>
    <row r="53" spans="1:20">
      <c r="A53" s="633" t="s">
        <v>268</v>
      </c>
      <c r="B53" s="633" t="s">
        <v>261</v>
      </c>
      <c r="C53" s="635">
        <v>32000</v>
      </c>
      <c r="D53" s="633" t="s">
        <v>269</v>
      </c>
      <c r="E53" s="685">
        <v>47</v>
      </c>
      <c r="F53" s="637" t="s">
        <v>1232</v>
      </c>
      <c r="G53" s="636">
        <v>1250</v>
      </c>
      <c r="H53" s="560">
        <f t="shared" si="1"/>
        <v>88565.625000000015</v>
      </c>
      <c r="I53" s="561">
        <f>H53/' ข้อมูลการใช้ไฟฟ้า '!$F$20*100</f>
        <v>0.79927565569390224</v>
      </c>
      <c r="J53" s="559">
        <v>1.25</v>
      </c>
      <c r="K53" s="559" t="s">
        <v>270</v>
      </c>
      <c r="L53" s="678">
        <f t="shared" si="2"/>
        <v>1.2562500000000001</v>
      </c>
      <c r="M53" s="559" t="s">
        <v>270</v>
      </c>
      <c r="N53" s="1042"/>
      <c r="O53" s="564"/>
      <c r="Q53" s="673">
        <v>3.35</v>
      </c>
      <c r="R53" s="566">
        <f t="shared" si="0"/>
        <v>2.6666666666666665</v>
      </c>
      <c r="S53" s="564"/>
      <c r="T53" s="565"/>
    </row>
    <row r="54" spans="1:20">
      <c r="A54" s="633" t="s">
        <v>268</v>
      </c>
      <c r="B54" s="633" t="s">
        <v>261</v>
      </c>
      <c r="C54" s="635">
        <v>30471</v>
      </c>
      <c r="D54" s="633" t="s">
        <v>269</v>
      </c>
      <c r="E54" s="685">
        <v>6</v>
      </c>
      <c r="F54" s="637">
        <v>5</v>
      </c>
      <c r="G54" s="636">
        <v>1250</v>
      </c>
      <c r="H54" s="560">
        <f t="shared" si="1"/>
        <v>10192.5</v>
      </c>
      <c r="I54" s="561">
        <f>H54/' ข้อมูลการใช้ไฟฟ้า '!$F$20*100</f>
        <v>9.1983962408215353E-2</v>
      </c>
      <c r="J54" s="559">
        <v>1.25</v>
      </c>
      <c r="K54" s="559" t="s">
        <v>270</v>
      </c>
      <c r="L54" s="678">
        <f t="shared" si="2"/>
        <v>1.1893275573496112</v>
      </c>
      <c r="M54" s="559" t="s">
        <v>270</v>
      </c>
      <c r="N54" s="1042"/>
      <c r="O54" s="564"/>
      <c r="Q54" s="673">
        <v>3.02</v>
      </c>
      <c r="R54" s="566">
        <f t="shared" si="0"/>
        <v>2.53925</v>
      </c>
      <c r="S54" s="564"/>
      <c r="T54" s="565"/>
    </row>
    <row r="55" spans="1:20">
      <c r="A55" s="633" t="s">
        <v>268</v>
      </c>
      <c r="B55" s="633" t="s">
        <v>261</v>
      </c>
      <c r="C55" s="635">
        <v>30440.7</v>
      </c>
      <c r="D55" s="633" t="s">
        <v>269</v>
      </c>
      <c r="E55" s="685">
        <v>12</v>
      </c>
      <c r="F55" s="637">
        <v>5</v>
      </c>
      <c r="G55" s="636">
        <v>1250</v>
      </c>
      <c r="H55" s="560">
        <f t="shared" si="1"/>
        <v>19642.5</v>
      </c>
      <c r="I55" s="561">
        <f>H55/' ข้อมูลการใช้ไฟฟ้า '!$F$20*100</f>
        <v>0.17726710636285212</v>
      </c>
      <c r="J55" s="559">
        <v>1.25</v>
      </c>
      <c r="K55" s="559" t="s">
        <v>270</v>
      </c>
      <c r="L55" s="678">
        <f t="shared" si="2"/>
        <v>1.1471483901487154</v>
      </c>
      <c r="M55" s="559" t="s">
        <v>270</v>
      </c>
      <c r="N55" s="1042"/>
      <c r="O55" s="564"/>
      <c r="Q55" s="673">
        <v>2.91</v>
      </c>
      <c r="R55" s="566">
        <f t="shared" si="0"/>
        <v>2.5367250000000001</v>
      </c>
      <c r="S55" s="564"/>
      <c r="T55" s="565"/>
    </row>
    <row r="56" spans="1:20">
      <c r="A56" s="633" t="s">
        <v>268</v>
      </c>
      <c r="B56" s="633" t="s">
        <v>261</v>
      </c>
      <c r="C56" s="635">
        <v>30070</v>
      </c>
      <c r="D56" s="633" t="s">
        <v>269</v>
      </c>
      <c r="E56" s="685">
        <v>198</v>
      </c>
      <c r="F56" s="637">
        <v>3</v>
      </c>
      <c r="G56" s="636">
        <v>1250</v>
      </c>
      <c r="H56" s="560">
        <f>(C56/12000)*L56*E56*G56*45/100</f>
        <v>306281.25</v>
      </c>
      <c r="I56" s="561">
        <f>H56/' ข้อมูลการใช้ไฟฟ้า '!$F$20*100</f>
        <v>2.7640876121011733</v>
      </c>
      <c r="J56" s="559">
        <v>1.25</v>
      </c>
      <c r="K56" s="559" t="s">
        <v>270</v>
      </c>
      <c r="L56" s="678">
        <f>Q56/R56</f>
        <v>1.0974393082806784</v>
      </c>
      <c r="M56" s="559" t="s">
        <v>270</v>
      </c>
      <c r="N56" s="1042"/>
      <c r="O56" s="564"/>
      <c r="Q56" s="673">
        <v>2.75</v>
      </c>
      <c r="R56" s="566">
        <f>C56/12000</f>
        <v>2.5058333333333334</v>
      </c>
      <c r="S56" s="564"/>
      <c r="T56" s="565"/>
    </row>
    <row r="57" spans="1:20">
      <c r="A57" s="633" t="s">
        <v>268</v>
      </c>
      <c r="B57" s="633" t="s">
        <v>261</v>
      </c>
      <c r="C57" s="635">
        <v>30000</v>
      </c>
      <c r="D57" s="633" t="s">
        <v>269</v>
      </c>
      <c r="E57" s="685">
        <v>165</v>
      </c>
      <c r="F57" s="637" t="s">
        <v>1233</v>
      </c>
      <c r="G57" s="636">
        <v>1250</v>
      </c>
      <c r="H57" s="560">
        <f t="shared" si="1"/>
        <v>297928.125</v>
      </c>
      <c r="I57" s="561">
        <f>H57/' ข้อมูลการใช้ไฟฟ้า '!$F$20*100</f>
        <v>2.6887034044984142</v>
      </c>
      <c r="J57" s="559">
        <v>1.25</v>
      </c>
      <c r="K57" s="559" t="s">
        <v>270</v>
      </c>
      <c r="L57" s="678">
        <f t="shared" si="2"/>
        <v>1.284</v>
      </c>
      <c r="M57" s="559" t="s">
        <v>270</v>
      </c>
      <c r="N57" s="1042"/>
      <c r="O57" s="564"/>
      <c r="Q57" s="673">
        <v>3.21</v>
      </c>
      <c r="R57" s="566">
        <f t="shared" si="0"/>
        <v>2.5</v>
      </c>
      <c r="S57" s="564"/>
      <c r="T57" s="565"/>
    </row>
    <row r="58" spans="1:20">
      <c r="A58" s="633" t="s">
        <v>268</v>
      </c>
      <c r="B58" s="633" t="s">
        <v>261</v>
      </c>
      <c r="C58" s="635">
        <v>28000</v>
      </c>
      <c r="D58" s="633" t="s">
        <v>269</v>
      </c>
      <c r="E58" s="685">
        <v>15</v>
      </c>
      <c r="F58" s="637" t="s">
        <v>1259</v>
      </c>
      <c r="G58" s="636">
        <v>1250</v>
      </c>
      <c r="H58" s="560">
        <f t="shared" si="1"/>
        <v>25143.75</v>
      </c>
      <c r="I58" s="561">
        <f>H58/' ข้อมูลการใช้ไฟฟ้า '!$F$20*100</f>
        <v>0.22691407945072992</v>
      </c>
      <c r="J58" s="559">
        <v>1.25</v>
      </c>
      <c r="K58" s="559" t="s">
        <v>270</v>
      </c>
      <c r="L58" s="678">
        <f t="shared" si="2"/>
        <v>1.2771428571428571</v>
      </c>
      <c r="M58" s="559" t="s">
        <v>270</v>
      </c>
      <c r="N58" s="1042"/>
      <c r="O58" s="564"/>
      <c r="P58" s="333"/>
      <c r="Q58" s="673">
        <v>2.98</v>
      </c>
      <c r="R58" s="566">
        <f t="shared" si="0"/>
        <v>2.3333333333333335</v>
      </c>
      <c r="S58" s="564"/>
      <c r="T58" s="565"/>
    </row>
    <row r="59" spans="1:20">
      <c r="A59" s="633" t="s">
        <v>268</v>
      </c>
      <c r="B59" s="633" t="s">
        <v>261</v>
      </c>
      <c r="C59" s="635">
        <v>27000</v>
      </c>
      <c r="D59" s="633" t="s">
        <v>269</v>
      </c>
      <c r="E59" s="685">
        <v>1</v>
      </c>
      <c r="F59" s="637">
        <v>23</v>
      </c>
      <c r="G59" s="636">
        <v>1250</v>
      </c>
      <c r="H59" s="560">
        <f t="shared" si="1"/>
        <v>1608.75</v>
      </c>
      <c r="I59" s="561">
        <f>H59/' ข้อมูลการใช้ไฟฟ้า '!$F$20*100</f>
        <v>1.4518439982753636E-2</v>
      </c>
      <c r="J59" s="559">
        <v>1.25</v>
      </c>
      <c r="K59" s="559" t="s">
        <v>270</v>
      </c>
      <c r="L59" s="678">
        <f t="shared" si="2"/>
        <v>1.2711111111111111</v>
      </c>
      <c r="M59" s="559" t="s">
        <v>270</v>
      </c>
      <c r="N59" s="1042"/>
      <c r="O59" s="564"/>
      <c r="Q59" s="673">
        <v>2.86</v>
      </c>
      <c r="R59" s="566">
        <f t="shared" si="0"/>
        <v>2.25</v>
      </c>
      <c r="S59" s="564"/>
      <c r="T59" s="565"/>
    </row>
    <row r="60" spans="1:20">
      <c r="A60" s="633" t="s">
        <v>268</v>
      </c>
      <c r="B60" s="633" t="s">
        <v>261</v>
      </c>
      <c r="C60" s="635">
        <v>26000</v>
      </c>
      <c r="D60" s="633" t="s">
        <v>269</v>
      </c>
      <c r="E60" s="685">
        <v>74</v>
      </c>
      <c r="F60" s="637" t="s">
        <v>1076</v>
      </c>
      <c r="G60" s="636">
        <v>1250</v>
      </c>
      <c r="H60" s="560">
        <f t="shared" si="1"/>
        <v>114884.99999999999</v>
      </c>
      <c r="I60" s="561">
        <f>H60/' ข้อมูลการใช้ไฟฟ้า '!$F$20*100</f>
        <v>1.0367993643627982</v>
      </c>
      <c r="J60" s="559">
        <v>1.25</v>
      </c>
      <c r="K60" s="559" t="s">
        <v>270</v>
      </c>
      <c r="L60" s="678">
        <f t="shared" si="2"/>
        <v>1.2738461538461539</v>
      </c>
      <c r="M60" s="559" t="s">
        <v>270</v>
      </c>
      <c r="N60" s="1042"/>
      <c r="O60" s="564"/>
      <c r="Q60" s="673">
        <v>2.76</v>
      </c>
      <c r="R60" s="566">
        <f t="shared" si="0"/>
        <v>2.1666666666666665</v>
      </c>
      <c r="S60" s="564"/>
      <c r="T60" s="565"/>
    </row>
    <row r="61" spans="1:20">
      <c r="A61" s="633" t="s">
        <v>268</v>
      </c>
      <c r="B61" s="633" t="s">
        <v>261</v>
      </c>
      <c r="C61" s="635">
        <v>25900</v>
      </c>
      <c r="D61" s="633" t="s">
        <v>269</v>
      </c>
      <c r="E61" s="685">
        <v>2</v>
      </c>
      <c r="F61" s="637">
        <v>5</v>
      </c>
      <c r="G61" s="636">
        <v>1250</v>
      </c>
      <c r="H61" s="560">
        <f>(C61/12000)*L61*E61*G61*45/100</f>
        <v>2756.25</v>
      </c>
      <c r="I61" s="561">
        <f>H61/' ข้อมูลการใช้ไฟฟ้า '!$F$20*100</f>
        <v>2.4874250320102386E-2</v>
      </c>
      <c r="J61" s="559">
        <v>1.25</v>
      </c>
      <c r="K61" s="559" t="s">
        <v>270</v>
      </c>
      <c r="L61" s="678">
        <f>Q61/R61</f>
        <v>1.1351351351351353</v>
      </c>
      <c r="M61" s="559" t="s">
        <v>270</v>
      </c>
      <c r="N61" s="1042"/>
      <c r="O61" s="564"/>
      <c r="Q61" s="673">
        <v>2.4500000000000002</v>
      </c>
      <c r="R61" s="566">
        <f>C61/12000</f>
        <v>2.1583333333333332</v>
      </c>
      <c r="S61" s="564"/>
      <c r="T61" s="565"/>
    </row>
    <row r="62" spans="1:20">
      <c r="A62" s="633" t="s">
        <v>268</v>
      </c>
      <c r="B62" s="633" t="s">
        <v>261</v>
      </c>
      <c r="C62" s="635">
        <v>25696.799999999999</v>
      </c>
      <c r="D62" s="633" t="s">
        <v>269</v>
      </c>
      <c r="E62" s="685">
        <v>18</v>
      </c>
      <c r="F62" s="637" t="s">
        <v>1260</v>
      </c>
      <c r="G62" s="636">
        <v>1250</v>
      </c>
      <c r="H62" s="560">
        <f t="shared" si="1"/>
        <v>26426.249999999996</v>
      </c>
      <c r="I62" s="561">
        <f>H62/' ข้อมูลการใช้ไฟฟ้า '!$F$20*100</f>
        <v>0.23848822041600201</v>
      </c>
      <c r="J62" s="559">
        <v>1.25</v>
      </c>
      <c r="K62" s="559" t="s">
        <v>270</v>
      </c>
      <c r="L62" s="678">
        <f t="shared" si="2"/>
        <v>1.2188288035864387</v>
      </c>
      <c r="M62" s="559" t="s">
        <v>270</v>
      </c>
      <c r="N62" s="1042"/>
      <c r="O62" s="564"/>
      <c r="Q62" s="673">
        <v>2.61</v>
      </c>
      <c r="R62" s="566">
        <f t="shared" si="0"/>
        <v>2.1414</v>
      </c>
      <c r="S62" s="564"/>
      <c r="T62" s="565"/>
    </row>
    <row r="63" spans="1:20">
      <c r="A63" s="633" t="s">
        <v>268</v>
      </c>
      <c r="B63" s="633" t="s">
        <v>261</v>
      </c>
      <c r="C63" s="635">
        <v>25425</v>
      </c>
      <c r="D63" s="633" t="s">
        <v>269</v>
      </c>
      <c r="E63" s="685">
        <v>11</v>
      </c>
      <c r="F63" s="637">
        <v>8</v>
      </c>
      <c r="G63" s="636">
        <v>1250</v>
      </c>
      <c r="H63" s="560">
        <f>(C63/12000)*L63*E63*G63*45/100</f>
        <v>15654.375</v>
      </c>
      <c r="I63" s="561">
        <f>H63/' ข้อมูลการใช้ไฟฟ้า '!$F$20*100</f>
        <v>0.14127558906294888</v>
      </c>
      <c r="J63" s="559">
        <v>1.25</v>
      </c>
      <c r="K63" s="559" t="s">
        <v>270</v>
      </c>
      <c r="L63" s="678">
        <f>Q63/R63</f>
        <v>1.1941002949852506</v>
      </c>
      <c r="M63" s="559" t="s">
        <v>270</v>
      </c>
      <c r="N63" s="1042"/>
      <c r="O63" s="564"/>
      <c r="Q63" s="673">
        <v>2.5299999999999998</v>
      </c>
      <c r="R63" s="566">
        <f>C63/12000</f>
        <v>2.1187499999999999</v>
      </c>
      <c r="S63" s="564"/>
      <c r="T63" s="565"/>
    </row>
    <row r="64" spans="1:20">
      <c r="A64" s="633" t="s">
        <v>268</v>
      </c>
      <c r="B64" s="633" t="s">
        <v>261</v>
      </c>
      <c r="C64" s="635">
        <v>25262.45</v>
      </c>
      <c r="D64" s="633" t="s">
        <v>269</v>
      </c>
      <c r="E64" s="685">
        <v>13</v>
      </c>
      <c r="F64" s="637">
        <v>13</v>
      </c>
      <c r="G64" s="636">
        <v>1250</v>
      </c>
      <c r="H64" s="560">
        <f t="shared" si="1"/>
        <v>19378.124999999996</v>
      </c>
      <c r="I64" s="561">
        <f>H64/' ข้อมูลการใช้ไฟฟ้า '!$F$20*100</f>
        <v>0.1748812088831688</v>
      </c>
      <c r="J64" s="559">
        <v>1.25</v>
      </c>
      <c r="K64" s="559" t="s">
        <v>270</v>
      </c>
      <c r="L64" s="678">
        <f t="shared" si="2"/>
        <v>1.258785272212315</v>
      </c>
      <c r="M64" s="559" t="s">
        <v>270</v>
      </c>
      <c r="N64" s="1042"/>
      <c r="O64" s="564"/>
      <c r="Q64" s="673">
        <v>2.65</v>
      </c>
      <c r="R64" s="566">
        <f t="shared" si="0"/>
        <v>2.1052041666666668</v>
      </c>
      <c r="S64" s="564"/>
      <c r="T64" s="565"/>
    </row>
    <row r="65" spans="1:20">
      <c r="A65" s="633" t="s">
        <v>268</v>
      </c>
      <c r="B65" s="633" t="s">
        <v>261</v>
      </c>
      <c r="C65" s="635">
        <v>25000</v>
      </c>
      <c r="D65" s="633" t="s">
        <v>269</v>
      </c>
      <c r="E65" s="685">
        <v>188</v>
      </c>
      <c r="F65" s="637" t="s">
        <v>1079</v>
      </c>
      <c r="G65" s="636">
        <v>1250</v>
      </c>
      <c r="H65" s="560">
        <f t="shared" si="1"/>
        <v>272835</v>
      </c>
      <c r="I65" s="561">
        <f>H65/' ข้อมูลการใช้ไฟฟ้า '!$F$20*100</f>
        <v>2.4622461990331557</v>
      </c>
      <c r="J65" s="559">
        <v>1.25</v>
      </c>
      <c r="K65" s="559" t="s">
        <v>270</v>
      </c>
      <c r="L65" s="678">
        <f t="shared" si="2"/>
        <v>1.2383999999999999</v>
      </c>
      <c r="M65" s="559" t="s">
        <v>270</v>
      </c>
      <c r="N65" s="1042"/>
      <c r="O65" s="564"/>
      <c r="Q65" s="673">
        <v>2.58</v>
      </c>
      <c r="R65" s="566">
        <f t="shared" si="0"/>
        <v>2.0833333333333335</v>
      </c>
      <c r="S65" s="564"/>
      <c r="T65" s="565"/>
    </row>
    <row r="66" spans="1:20">
      <c r="A66" s="633" t="s">
        <v>268</v>
      </c>
      <c r="B66" s="633" t="s">
        <v>261</v>
      </c>
      <c r="C66" s="635">
        <v>24460</v>
      </c>
      <c r="D66" s="633" t="s">
        <v>269</v>
      </c>
      <c r="E66" s="685">
        <v>26</v>
      </c>
      <c r="F66" s="637">
        <v>4</v>
      </c>
      <c r="G66" s="636">
        <v>1250</v>
      </c>
      <c r="H66" s="560">
        <f>(C66/12000)*L66*E66*G66*45/100</f>
        <v>34368.75</v>
      </c>
      <c r="I66" s="561">
        <f>H66/' ข้อมูลการใช้ไฟฟ้า '!$F$20*100</f>
        <v>0.31016667235882772</v>
      </c>
      <c r="J66" s="559">
        <v>1.25</v>
      </c>
      <c r="K66" s="559" t="s">
        <v>270</v>
      </c>
      <c r="L66" s="678">
        <f>Q66/R66</f>
        <v>1.1529026982829107</v>
      </c>
      <c r="M66" s="559" t="s">
        <v>270</v>
      </c>
      <c r="N66" s="1042"/>
      <c r="O66" s="564"/>
      <c r="Q66" s="673">
        <v>2.35</v>
      </c>
      <c r="R66" s="566">
        <f>C66/12000</f>
        <v>2.0383333333333336</v>
      </c>
      <c r="S66" s="564"/>
      <c r="T66" s="565"/>
    </row>
    <row r="67" spans="1:20">
      <c r="A67" s="633" t="s">
        <v>268</v>
      </c>
      <c r="B67" s="633" t="s">
        <v>261</v>
      </c>
      <c r="C67" s="635">
        <v>24400</v>
      </c>
      <c r="D67" s="633" t="s">
        <v>269</v>
      </c>
      <c r="E67" s="685">
        <v>1</v>
      </c>
      <c r="F67" s="637">
        <v>9</v>
      </c>
      <c r="G67" s="636">
        <v>1250</v>
      </c>
      <c r="H67" s="560">
        <f>(C67/12000)*L67*E67*G67*45/100</f>
        <v>1366.875</v>
      </c>
      <c r="I67" s="561">
        <f>H67/' ข้อมูลการใช้ไฟฟ้า '!$F$20*100</f>
        <v>1.2335597607724246E-2</v>
      </c>
      <c r="J67" s="559">
        <v>1.25</v>
      </c>
      <c r="K67" s="559" t="s">
        <v>270</v>
      </c>
      <c r="L67" s="678">
        <f>Q67/R67</f>
        <v>1.195081967213115</v>
      </c>
      <c r="M67" s="559" t="s">
        <v>270</v>
      </c>
      <c r="N67" s="1042"/>
      <c r="O67" s="564"/>
      <c r="Q67" s="673">
        <v>2.4300000000000002</v>
      </c>
      <c r="R67" s="566">
        <f>C67/12000</f>
        <v>2.0333333333333332</v>
      </c>
      <c r="S67" s="564"/>
      <c r="T67" s="565"/>
    </row>
    <row r="68" spans="1:20">
      <c r="A68" s="633" t="s">
        <v>268</v>
      </c>
      <c r="B68" s="633" t="s">
        <v>261</v>
      </c>
      <c r="C68" s="635">
        <v>24010</v>
      </c>
      <c r="D68" s="633" t="s">
        <v>269</v>
      </c>
      <c r="E68" s="685">
        <v>14</v>
      </c>
      <c r="F68" s="637">
        <v>3</v>
      </c>
      <c r="G68" s="636">
        <v>1250</v>
      </c>
      <c r="H68" s="560">
        <f>(C68/12000)*L68*E68*G68*45/100</f>
        <v>17640.000000000004</v>
      </c>
      <c r="I68" s="561">
        <f>H68/' ข้อมูลการใช้ไฟฟ้า '!$F$20*100</f>
        <v>0.15919520204865531</v>
      </c>
      <c r="J68" s="559">
        <v>1.25</v>
      </c>
      <c r="K68" s="559" t="s">
        <v>270</v>
      </c>
      <c r="L68" s="678">
        <f>Q68/R68</f>
        <v>1.119533527696793</v>
      </c>
      <c r="M68" s="559" t="s">
        <v>270</v>
      </c>
      <c r="N68" s="1042"/>
      <c r="O68" s="564"/>
      <c r="Q68" s="673">
        <v>2.2400000000000002</v>
      </c>
      <c r="R68" s="566">
        <f>C68/12000</f>
        <v>2.0008333333333335</v>
      </c>
      <c r="S68" s="564"/>
      <c r="T68" s="565"/>
    </row>
    <row r="69" spans="1:20">
      <c r="A69" s="633" t="s">
        <v>268</v>
      </c>
      <c r="B69" s="633" t="s">
        <v>261</v>
      </c>
      <c r="C69" s="635">
        <v>24000</v>
      </c>
      <c r="D69" s="633" t="s">
        <v>269</v>
      </c>
      <c r="E69" s="685">
        <v>50</v>
      </c>
      <c r="F69" s="637" t="s">
        <v>1074</v>
      </c>
      <c r="G69" s="636">
        <v>1250</v>
      </c>
      <c r="H69" s="560">
        <f>(C69/12000)*L69*E69*G69*45/100</f>
        <v>68343.750000000015</v>
      </c>
      <c r="I69" s="561">
        <f>H69/' ข้อมูลการใช้ไฟฟ้า '!$F$20*100</f>
        <v>0.61677988038621234</v>
      </c>
      <c r="J69" s="559">
        <v>1.25</v>
      </c>
      <c r="K69" s="559" t="s">
        <v>270</v>
      </c>
      <c r="L69" s="678">
        <f>Q69/R69</f>
        <v>1.2150000000000001</v>
      </c>
      <c r="M69" s="559" t="s">
        <v>270</v>
      </c>
      <c r="N69" s="1042"/>
      <c r="O69" s="564"/>
      <c r="Q69" s="673">
        <v>2.4300000000000002</v>
      </c>
      <c r="R69" s="566">
        <f>C69/12000</f>
        <v>2</v>
      </c>
      <c r="S69" s="564"/>
      <c r="T69" s="565"/>
    </row>
    <row r="70" spans="1:20">
      <c r="A70" s="633" t="s">
        <v>268</v>
      </c>
      <c r="B70" s="633" t="s">
        <v>261</v>
      </c>
      <c r="C70" s="635">
        <v>23000</v>
      </c>
      <c r="D70" s="633" t="s">
        <v>269</v>
      </c>
      <c r="E70" s="685">
        <v>2</v>
      </c>
      <c r="F70" s="637">
        <v>9</v>
      </c>
      <c r="G70" s="636">
        <v>1250</v>
      </c>
      <c r="H70" s="560">
        <f t="shared" si="1"/>
        <v>2666.25</v>
      </c>
      <c r="I70" s="561">
        <f>H70/' ข้อมูลการใช้ไฟฟ้า '!$F$20*100</f>
        <v>2.4062029901486797E-2</v>
      </c>
      <c r="J70" s="559">
        <v>1.25</v>
      </c>
      <c r="K70" s="559" t="s">
        <v>270</v>
      </c>
      <c r="L70" s="678">
        <f t="shared" si="2"/>
        <v>1.2365217391304348</v>
      </c>
      <c r="M70" s="559" t="s">
        <v>270</v>
      </c>
      <c r="N70" s="1042"/>
      <c r="O70" s="564"/>
      <c r="Q70" s="673">
        <v>2.37</v>
      </c>
      <c r="R70" s="566">
        <f t="shared" si="0"/>
        <v>1.9166666666666667</v>
      </c>
      <c r="S70" s="564"/>
      <c r="T70" s="565"/>
    </row>
    <row r="71" spans="1:20">
      <c r="A71" s="633" t="s">
        <v>268</v>
      </c>
      <c r="B71" s="633" t="s">
        <v>261</v>
      </c>
      <c r="C71" s="635">
        <v>22000</v>
      </c>
      <c r="D71" s="633" t="s">
        <v>269</v>
      </c>
      <c r="E71" s="685">
        <v>7</v>
      </c>
      <c r="F71" s="637" t="s">
        <v>1261</v>
      </c>
      <c r="G71" s="636">
        <v>1250</v>
      </c>
      <c r="H71" s="560">
        <f t="shared" si="1"/>
        <v>8859.375</v>
      </c>
      <c r="I71" s="561">
        <f>H71/' ข้อมูลการใช้ไฟฟ้า '!$F$20*100</f>
        <v>7.995294745747196E-2</v>
      </c>
      <c r="J71" s="559">
        <v>1.25</v>
      </c>
      <c r="K71" s="559" t="s">
        <v>270</v>
      </c>
      <c r="L71" s="678">
        <f t="shared" si="2"/>
        <v>1.2272727272727273</v>
      </c>
      <c r="M71" s="559" t="s">
        <v>270</v>
      </c>
      <c r="N71" s="1042"/>
      <c r="O71" s="564"/>
      <c r="Q71" s="673">
        <v>2.25</v>
      </c>
      <c r="R71" s="566">
        <f t="shared" si="0"/>
        <v>1.8333333333333333</v>
      </c>
      <c r="S71" s="564"/>
      <c r="T71" s="565"/>
    </row>
    <row r="72" spans="1:20">
      <c r="A72" s="633" t="s">
        <v>268</v>
      </c>
      <c r="B72" s="633" t="s">
        <v>261</v>
      </c>
      <c r="C72" s="635">
        <v>21000</v>
      </c>
      <c r="D72" s="633" t="s">
        <v>269</v>
      </c>
      <c r="E72" s="685">
        <v>2</v>
      </c>
      <c r="F72" s="637">
        <v>28</v>
      </c>
      <c r="G72" s="636">
        <v>1250</v>
      </c>
      <c r="H72" s="560">
        <f>(C72/12000)*L72*E72*G72*45/100</f>
        <v>2767.5</v>
      </c>
      <c r="I72" s="561">
        <f>H72/' ข้อมูลการใช้ไฟฟ้า '!$F$20*100</f>
        <v>2.4975777872429335E-2</v>
      </c>
      <c r="J72" s="559">
        <v>1.25</v>
      </c>
      <c r="K72" s="559" t="s">
        <v>270</v>
      </c>
      <c r="L72" s="678">
        <f>Q72/R72</f>
        <v>1.4057142857142857</v>
      </c>
      <c r="M72" s="559" t="s">
        <v>270</v>
      </c>
      <c r="N72" s="1042"/>
      <c r="O72" s="564"/>
      <c r="Q72" s="673">
        <v>2.46</v>
      </c>
      <c r="R72" s="566">
        <f>C72/12000</f>
        <v>1.75</v>
      </c>
      <c r="S72" s="564"/>
      <c r="T72" s="565"/>
    </row>
    <row r="73" spans="1:20">
      <c r="A73" s="633" t="s">
        <v>268</v>
      </c>
      <c r="B73" s="633" t="s">
        <v>261</v>
      </c>
      <c r="C73" s="635">
        <v>20000</v>
      </c>
      <c r="D73" s="633" t="s">
        <v>269</v>
      </c>
      <c r="E73" s="685">
        <v>63</v>
      </c>
      <c r="F73" s="637" t="s">
        <v>1262</v>
      </c>
      <c r="G73" s="636">
        <v>1250</v>
      </c>
      <c r="H73" s="560">
        <f t="shared" si="1"/>
        <v>80088.75</v>
      </c>
      <c r="I73" s="561">
        <f>H73/' ข้อมูลการใช้ไฟฟ้า '!$F$20*100</f>
        <v>0.72277464501554656</v>
      </c>
      <c r="J73" s="559">
        <v>1.25</v>
      </c>
      <c r="K73" s="559" t="s">
        <v>270</v>
      </c>
      <c r="L73" s="678">
        <f t="shared" si="2"/>
        <v>1.3559999999999999</v>
      </c>
      <c r="M73" s="559" t="s">
        <v>270</v>
      </c>
      <c r="N73" s="1042"/>
      <c r="O73" s="564"/>
      <c r="Q73" s="673">
        <v>2.2599999999999998</v>
      </c>
      <c r="R73" s="566">
        <f t="shared" si="0"/>
        <v>1.6666666666666667</v>
      </c>
      <c r="S73" s="564"/>
      <c r="T73" s="565"/>
    </row>
    <row r="74" spans="1:20">
      <c r="A74" s="633" t="s">
        <v>268</v>
      </c>
      <c r="B74" s="633" t="s">
        <v>261</v>
      </c>
      <c r="C74" s="635">
        <v>19037</v>
      </c>
      <c r="D74" s="633" t="s">
        <v>269</v>
      </c>
      <c r="E74" s="685">
        <v>2</v>
      </c>
      <c r="F74" s="635">
        <v>13</v>
      </c>
      <c r="G74" s="636">
        <v>1250</v>
      </c>
      <c r="H74" s="560">
        <f t="shared" si="1"/>
        <v>2418.75</v>
      </c>
      <c r="I74" s="561">
        <f>H74/' ข้อมูลการใช้ไฟฟ้า '!$F$20*100</f>
        <v>2.1828423750293931E-2</v>
      </c>
      <c r="J74" s="559">
        <v>1.25</v>
      </c>
      <c r="K74" s="559" t="s">
        <v>270</v>
      </c>
      <c r="L74" s="678">
        <f t="shared" si="2"/>
        <v>1.3552555549718968</v>
      </c>
      <c r="M74" s="559" t="s">
        <v>270</v>
      </c>
      <c r="N74" s="1042"/>
      <c r="O74" s="564"/>
      <c r="Q74" s="673">
        <v>2.15</v>
      </c>
      <c r="R74" s="566">
        <f t="shared" si="0"/>
        <v>1.5864166666666666</v>
      </c>
      <c r="S74" s="564"/>
      <c r="T74" s="565"/>
    </row>
    <row r="75" spans="1:20">
      <c r="A75" s="633" t="s">
        <v>268</v>
      </c>
      <c r="B75" s="633" t="s">
        <v>261</v>
      </c>
      <c r="C75" s="635">
        <v>19000</v>
      </c>
      <c r="D75" s="633" t="s">
        <v>269</v>
      </c>
      <c r="E75" s="685">
        <v>41</v>
      </c>
      <c r="F75" s="637" t="s">
        <v>1263</v>
      </c>
      <c r="G75" s="636">
        <v>1250</v>
      </c>
      <c r="H75" s="560">
        <f t="shared" si="1"/>
        <v>48892.5</v>
      </c>
      <c r="I75" s="561">
        <f>H75/' ข้อมูลการใช้ไฟฟ้า '!$F$20*100</f>
        <v>0.44123874241291827</v>
      </c>
      <c r="J75" s="559">
        <v>1.25</v>
      </c>
      <c r="K75" s="559" t="s">
        <v>270</v>
      </c>
      <c r="L75" s="678">
        <f t="shared" si="2"/>
        <v>1.3389473684210527</v>
      </c>
      <c r="M75" s="559" t="s">
        <v>270</v>
      </c>
      <c r="N75" s="1042"/>
      <c r="O75" s="564"/>
      <c r="Q75" s="673">
        <v>2.12</v>
      </c>
      <c r="R75" s="566">
        <f t="shared" si="0"/>
        <v>1.5833333333333333</v>
      </c>
      <c r="S75" s="564"/>
      <c r="T75" s="565"/>
    </row>
    <row r="76" spans="1:20">
      <c r="A76" s="633" t="s">
        <v>268</v>
      </c>
      <c r="B76" s="633" t="s">
        <v>261</v>
      </c>
      <c r="C76" s="635">
        <v>18559</v>
      </c>
      <c r="D76" s="633" t="s">
        <v>269</v>
      </c>
      <c r="E76" s="685">
        <v>2</v>
      </c>
      <c r="F76" s="635">
        <v>11</v>
      </c>
      <c r="G76" s="636">
        <v>1250</v>
      </c>
      <c r="H76" s="560">
        <f t="shared" si="1"/>
        <v>2193.75</v>
      </c>
      <c r="I76" s="561">
        <f>H76/' ข้อมูลการใช้ไฟฟ้า '!$F$20*100</f>
        <v>1.9797872703754958E-2</v>
      </c>
      <c r="J76" s="559">
        <v>1.25</v>
      </c>
      <c r="K76" s="559" t="s">
        <v>270</v>
      </c>
      <c r="L76" s="678">
        <f t="shared" si="2"/>
        <v>1.2608437954631175</v>
      </c>
      <c r="M76" s="559" t="s">
        <v>270</v>
      </c>
      <c r="N76" s="1042"/>
      <c r="O76" s="564"/>
      <c r="Q76" s="673">
        <v>1.95</v>
      </c>
      <c r="R76" s="566">
        <f t="shared" ref="R76:R99" si="9">C76/12000</f>
        <v>1.5465833333333334</v>
      </c>
      <c r="S76" s="564"/>
      <c r="T76" s="565"/>
    </row>
    <row r="77" spans="1:20">
      <c r="A77" s="633" t="s">
        <v>268</v>
      </c>
      <c r="B77" s="633" t="s">
        <v>261</v>
      </c>
      <c r="C77" s="635">
        <v>18010</v>
      </c>
      <c r="D77" s="633" t="s">
        <v>269</v>
      </c>
      <c r="E77" s="685">
        <v>10</v>
      </c>
      <c r="F77" s="635">
        <v>3</v>
      </c>
      <c r="G77" s="636">
        <v>1250</v>
      </c>
      <c r="H77" s="560">
        <f>(C77/12000)*L77*E77*G77*45/100</f>
        <v>8606.2499999999982</v>
      </c>
      <c r="I77" s="561">
        <f>H77/' ข้อมูลการใช้ไฟฟ้า '!$F$20*100</f>
        <v>7.7668577530115607E-2</v>
      </c>
      <c r="J77" s="559">
        <v>1.25</v>
      </c>
      <c r="K77" s="559" t="s">
        <v>270</v>
      </c>
      <c r="L77" s="678">
        <f>Q77/R77</f>
        <v>1.0194336479733481</v>
      </c>
      <c r="M77" s="559" t="s">
        <v>270</v>
      </c>
      <c r="N77" s="1042"/>
      <c r="O77" s="564"/>
      <c r="Q77" s="673">
        <v>1.53</v>
      </c>
      <c r="R77" s="566">
        <f>C77/12000</f>
        <v>1.5008333333333332</v>
      </c>
      <c r="S77" s="564"/>
      <c r="T77" s="565"/>
    </row>
    <row r="78" spans="1:20">
      <c r="A78" s="633" t="s">
        <v>268</v>
      </c>
      <c r="B78" s="633" t="s">
        <v>261</v>
      </c>
      <c r="C78" s="635">
        <v>18000</v>
      </c>
      <c r="D78" s="633" t="s">
        <v>269</v>
      </c>
      <c r="E78" s="685">
        <v>108</v>
      </c>
      <c r="F78" s="637" t="s">
        <v>1264</v>
      </c>
      <c r="G78" s="636">
        <v>1250</v>
      </c>
      <c r="H78" s="560">
        <f t="shared" si="1"/>
        <v>119070</v>
      </c>
      <c r="I78" s="561">
        <f>H78/' ข้อมูลการใช้ไฟฟ้า '!$F$20*100</f>
        <v>1.074567613828423</v>
      </c>
      <c r="J78" s="559">
        <v>1.25</v>
      </c>
      <c r="K78" s="559" t="s">
        <v>270</v>
      </c>
      <c r="L78" s="678">
        <f t="shared" si="2"/>
        <v>1.3066666666666666</v>
      </c>
      <c r="M78" s="559" t="s">
        <v>270</v>
      </c>
      <c r="N78" s="1042"/>
      <c r="O78" s="564"/>
      <c r="Q78" s="673">
        <v>1.96</v>
      </c>
      <c r="R78" s="566">
        <f t="shared" si="9"/>
        <v>1.5</v>
      </c>
      <c r="S78" s="564"/>
      <c r="T78" s="565"/>
    </row>
    <row r="79" spans="1:20">
      <c r="A79" s="633" t="s">
        <v>268</v>
      </c>
      <c r="B79" s="633" t="s">
        <v>261</v>
      </c>
      <c r="C79" s="635">
        <v>17992</v>
      </c>
      <c r="D79" s="633" t="s">
        <v>269</v>
      </c>
      <c r="E79" s="685">
        <v>2</v>
      </c>
      <c r="F79" s="637">
        <v>3</v>
      </c>
      <c r="G79" s="636">
        <v>1250</v>
      </c>
      <c r="H79" s="560">
        <f>(C79/12000)*L79*E79*G79*45/100</f>
        <v>1721.25</v>
      </c>
      <c r="I79" s="561">
        <f>H79/' ข้อมูลการใช้ไฟฟ้า '!$F$20*100</f>
        <v>1.5533715506023123E-2</v>
      </c>
      <c r="J79" s="559">
        <v>1.25</v>
      </c>
      <c r="K79" s="559" t="s">
        <v>270</v>
      </c>
      <c r="L79" s="678">
        <f>Q79/R79</f>
        <v>1.0204535349044019</v>
      </c>
      <c r="M79" s="559" t="s">
        <v>270</v>
      </c>
      <c r="N79" s="1042"/>
      <c r="O79" s="564"/>
      <c r="Q79" s="673">
        <v>1.53</v>
      </c>
      <c r="R79" s="566">
        <f>C79/12000</f>
        <v>1.4993333333333334</v>
      </c>
      <c r="S79" s="564"/>
      <c r="T79" s="565"/>
    </row>
    <row r="80" spans="1:20">
      <c r="A80" s="633" t="s">
        <v>268</v>
      </c>
      <c r="B80" s="633" t="s">
        <v>261</v>
      </c>
      <c r="C80" s="635">
        <v>17742</v>
      </c>
      <c r="D80" s="633" t="s">
        <v>269</v>
      </c>
      <c r="E80" s="685">
        <v>2</v>
      </c>
      <c r="F80" s="637">
        <v>3</v>
      </c>
      <c r="G80" s="636">
        <v>1250</v>
      </c>
      <c r="H80" s="560">
        <f>(C80/12000)*L80*E80*G80*45/100</f>
        <v>1620</v>
      </c>
      <c r="I80" s="561">
        <f>H80/' ข้อมูลการใช้ไฟฟ้า '!$F$20*100</f>
        <v>1.4619967535080587E-2</v>
      </c>
      <c r="J80" s="559">
        <v>1.25</v>
      </c>
      <c r="K80" s="559" t="s">
        <v>270</v>
      </c>
      <c r="L80" s="678">
        <f>Q80/R80</f>
        <v>0.97396009469056477</v>
      </c>
      <c r="M80" s="559" t="s">
        <v>270</v>
      </c>
      <c r="N80" s="1042"/>
      <c r="O80" s="564"/>
      <c r="Q80" s="673">
        <v>1.44</v>
      </c>
      <c r="R80" s="566">
        <f>C80/12000</f>
        <v>1.4784999999999999</v>
      </c>
      <c r="S80" s="564"/>
      <c r="T80" s="565"/>
    </row>
    <row r="81" spans="1:20">
      <c r="A81" s="633" t="s">
        <v>268</v>
      </c>
      <c r="B81" s="633" t="s">
        <v>261</v>
      </c>
      <c r="C81" s="635">
        <v>17000</v>
      </c>
      <c r="D81" s="633" t="s">
        <v>269</v>
      </c>
      <c r="E81" s="685">
        <v>7</v>
      </c>
      <c r="F81" s="637" t="s">
        <v>1265</v>
      </c>
      <c r="G81" s="636">
        <v>1250</v>
      </c>
      <c r="H81" s="560">
        <f t="shared" si="1"/>
        <v>7323.7500000000009</v>
      </c>
      <c r="I81" s="561">
        <f>H81/' ข้อมูลการใช้ไฟฟ้า '!$F$20*100</f>
        <v>6.6094436564843498E-2</v>
      </c>
      <c r="J81" s="559">
        <v>1.25</v>
      </c>
      <c r="K81" s="559" t="s">
        <v>270</v>
      </c>
      <c r="L81" s="678">
        <f t="shared" si="2"/>
        <v>1.3129411764705883</v>
      </c>
      <c r="M81" s="559" t="s">
        <v>270</v>
      </c>
      <c r="N81" s="1042"/>
      <c r="O81" s="564"/>
      <c r="Q81" s="673">
        <v>1.86</v>
      </c>
      <c r="R81" s="566">
        <f t="shared" si="9"/>
        <v>1.4166666666666667</v>
      </c>
      <c r="S81" s="564"/>
      <c r="T81" s="565"/>
    </row>
    <row r="82" spans="1:20">
      <c r="A82" s="633" t="s">
        <v>268</v>
      </c>
      <c r="B82" s="633" t="s">
        <v>261</v>
      </c>
      <c r="C82" s="635">
        <v>16500</v>
      </c>
      <c r="D82" s="633" t="s">
        <v>269</v>
      </c>
      <c r="E82" s="685">
        <v>1</v>
      </c>
      <c r="F82" s="637">
        <v>22</v>
      </c>
      <c r="G82" s="636">
        <v>1250</v>
      </c>
      <c r="H82" s="560">
        <f>(C82/12000)*L82*E82*G82*45/100</f>
        <v>1018.125</v>
      </c>
      <c r="I82" s="561">
        <f>H82/' ข้อมูลการใช้ไฟฟ้า '!$F$20*100</f>
        <v>9.1882434855888404E-3</v>
      </c>
      <c r="J82" s="559">
        <v>1.25</v>
      </c>
      <c r="K82" s="559" t="s">
        <v>270</v>
      </c>
      <c r="L82" s="678">
        <f>Q82/R82</f>
        <v>1.3163636363636364</v>
      </c>
      <c r="M82" s="559" t="s">
        <v>270</v>
      </c>
      <c r="N82" s="1042"/>
      <c r="O82" s="564"/>
      <c r="Q82" s="673">
        <v>1.81</v>
      </c>
      <c r="R82" s="566">
        <f>C82/12000</f>
        <v>1.375</v>
      </c>
      <c r="S82" s="564"/>
      <c r="T82" s="565"/>
    </row>
    <row r="83" spans="1:20">
      <c r="A83" s="633" t="s">
        <v>268</v>
      </c>
      <c r="B83" s="633" t="s">
        <v>261</v>
      </c>
      <c r="C83" s="635">
        <v>16000</v>
      </c>
      <c r="D83" s="633" t="s">
        <v>269</v>
      </c>
      <c r="E83" s="685">
        <v>30</v>
      </c>
      <c r="F83" s="637" t="s">
        <v>1219</v>
      </c>
      <c r="G83" s="636">
        <v>1250</v>
      </c>
      <c r="H83" s="560">
        <f t="shared" si="1"/>
        <v>29531.25</v>
      </c>
      <c r="I83" s="561">
        <f>H83/' ข้อมูลการใช้ไฟฟ้า '!$F$20*100</f>
        <v>0.26650982485823982</v>
      </c>
      <c r="J83" s="559">
        <v>1.25</v>
      </c>
      <c r="K83" s="559" t="s">
        <v>270</v>
      </c>
      <c r="L83" s="678">
        <f t="shared" si="2"/>
        <v>1.3125</v>
      </c>
      <c r="M83" s="559" t="s">
        <v>270</v>
      </c>
      <c r="N83" s="1042"/>
      <c r="O83" s="564"/>
      <c r="Q83" s="1040">
        <v>1.75</v>
      </c>
      <c r="R83" s="566">
        <f t="shared" si="9"/>
        <v>1.3333333333333333</v>
      </c>
      <c r="S83" s="564"/>
      <c r="T83" s="565"/>
    </row>
    <row r="84" spans="1:20">
      <c r="A84" s="633" t="s">
        <v>268</v>
      </c>
      <c r="B84" s="633" t="s">
        <v>261</v>
      </c>
      <c r="C84" s="635">
        <v>15000</v>
      </c>
      <c r="D84" s="633" t="s">
        <v>269</v>
      </c>
      <c r="E84" s="685">
        <v>17</v>
      </c>
      <c r="F84" s="637" t="s">
        <v>1266</v>
      </c>
      <c r="G84" s="636">
        <v>1250</v>
      </c>
      <c r="H84" s="560">
        <f t="shared" si="1"/>
        <v>16064.999999999998</v>
      </c>
      <c r="I84" s="561">
        <f>H84/' ข้อมูลการใช้ไฟฟ้า '!$F$20*100</f>
        <v>0.14498134472288246</v>
      </c>
      <c r="J84" s="559">
        <v>1.25</v>
      </c>
      <c r="K84" s="559" t="s">
        <v>270</v>
      </c>
      <c r="L84" s="678">
        <f t="shared" si="2"/>
        <v>1.3439999999999999</v>
      </c>
      <c r="M84" s="559" t="s">
        <v>270</v>
      </c>
      <c r="N84" s="1042"/>
      <c r="O84" s="564"/>
      <c r="Q84" s="673">
        <v>1.68</v>
      </c>
      <c r="R84" s="566">
        <f t="shared" si="9"/>
        <v>1.25</v>
      </c>
      <c r="S84" s="564"/>
      <c r="T84" s="565"/>
    </row>
    <row r="85" spans="1:20">
      <c r="A85" s="633" t="s">
        <v>268</v>
      </c>
      <c r="B85" s="633" t="s">
        <v>261</v>
      </c>
      <c r="C85" s="635">
        <v>14000</v>
      </c>
      <c r="D85" s="633" t="s">
        <v>269</v>
      </c>
      <c r="E85" s="685">
        <v>11</v>
      </c>
      <c r="F85" s="635">
        <v>12</v>
      </c>
      <c r="G85" s="636">
        <v>1250</v>
      </c>
      <c r="H85" s="560">
        <f t="shared" si="1"/>
        <v>9157.5</v>
      </c>
      <c r="I85" s="561">
        <f>H85/' ข้อมูลการใช้ไฟฟ้า '!$F$20*100</f>
        <v>8.2643427594136093E-2</v>
      </c>
      <c r="J85" s="559">
        <v>1.25</v>
      </c>
      <c r="K85" s="559" t="s">
        <v>270</v>
      </c>
      <c r="L85" s="678">
        <f t="shared" si="2"/>
        <v>1.2685714285714285</v>
      </c>
      <c r="M85" s="559" t="s">
        <v>270</v>
      </c>
      <c r="N85" s="1042"/>
      <c r="O85" s="564"/>
      <c r="Q85" s="1040">
        <v>1.48</v>
      </c>
      <c r="R85" s="566">
        <f t="shared" si="9"/>
        <v>1.1666666666666667</v>
      </c>
      <c r="S85" s="564"/>
      <c r="T85" s="565"/>
    </row>
    <row r="86" spans="1:20">
      <c r="A86" s="633" t="s">
        <v>268</v>
      </c>
      <c r="B86" s="633" t="s">
        <v>261</v>
      </c>
      <c r="C86" s="635">
        <v>13489.34</v>
      </c>
      <c r="D86" s="633" t="s">
        <v>269</v>
      </c>
      <c r="E86" s="685">
        <v>1</v>
      </c>
      <c r="F86" s="635">
        <v>13</v>
      </c>
      <c r="G86" s="636">
        <v>1250</v>
      </c>
      <c r="H86" s="560">
        <f t="shared" si="1"/>
        <v>815.62500000000011</v>
      </c>
      <c r="I86" s="561">
        <f>H86/' ข้อมูลการใช้ไฟฟ้า '!$F$20*100</f>
        <v>7.3607475437037686E-3</v>
      </c>
      <c r="J86" s="559">
        <v>1.25</v>
      </c>
      <c r="K86" s="559" t="s">
        <v>270</v>
      </c>
      <c r="L86" s="678">
        <f t="shared" si="2"/>
        <v>1.2899074380214304</v>
      </c>
      <c r="M86" s="559" t="s">
        <v>270</v>
      </c>
      <c r="N86" s="1042"/>
      <c r="O86" s="564"/>
      <c r="Q86" s="673">
        <v>1.45</v>
      </c>
      <c r="R86" s="566">
        <f t="shared" si="9"/>
        <v>1.1241116666666666</v>
      </c>
      <c r="S86" s="564"/>
      <c r="T86" s="565"/>
    </row>
    <row r="87" spans="1:20">
      <c r="A87" s="633" t="s">
        <v>268</v>
      </c>
      <c r="B87" s="633" t="s">
        <v>261</v>
      </c>
      <c r="C87" s="635">
        <v>13200</v>
      </c>
      <c r="D87" s="633" t="s">
        <v>269</v>
      </c>
      <c r="E87" s="685">
        <v>1</v>
      </c>
      <c r="F87" s="635">
        <v>5</v>
      </c>
      <c r="G87" s="636">
        <v>1250</v>
      </c>
      <c r="H87" s="560">
        <f>(C87/12000)*L87*E87*G87*45/100</f>
        <v>686.25</v>
      </c>
      <c r="I87" s="561">
        <f>H87/' ข้อมูลการใช้ไฟฟ้า '!$F$20*100</f>
        <v>6.1931806919438594E-3</v>
      </c>
      <c r="J87" s="559">
        <v>1.25</v>
      </c>
      <c r="K87" s="559" t="s">
        <v>270</v>
      </c>
      <c r="L87" s="678">
        <f>Q87/R87</f>
        <v>1.1090909090909089</v>
      </c>
      <c r="M87" s="559" t="s">
        <v>270</v>
      </c>
      <c r="N87" s="1042"/>
      <c r="O87" s="564"/>
      <c r="Q87" s="673">
        <v>1.22</v>
      </c>
      <c r="R87" s="566">
        <f>C87/12000</f>
        <v>1.1000000000000001</v>
      </c>
      <c r="S87" s="564"/>
      <c r="T87" s="565"/>
    </row>
    <row r="88" spans="1:20">
      <c r="A88" s="633" t="s">
        <v>268</v>
      </c>
      <c r="B88" s="633" t="s">
        <v>261</v>
      </c>
      <c r="C88" s="635">
        <v>13100</v>
      </c>
      <c r="D88" s="633" t="s">
        <v>269</v>
      </c>
      <c r="E88" s="685">
        <v>3</v>
      </c>
      <c r="F88" s="635">
        <v>13</v>
      </c>
      <c r="G88" s="636">
        <v>1250</v>
      </c>
      <c r="H88" s="560">
        <f>(C88/12000)*L88*E88*G88*45/100</f>
        <v>2328.75</v>
      </c>
      <c r="I88" s="561">
        <f>H88/' ข้อมูลการใช้ไฟฟ้า '!$F$20*100</f>
        <v>2.1016203331678342E-2</v>
      </c>
      <c r="J88" s="559">
        <v>1.25</v>
      </c>
      <c r="K88" s="559" t="s">
        <v>270</v>
      </c>
      <c r="L88" s="678">
        <f>Q88/R88</f>
        <v>1.2641221374045801</v>
      </c>
      <c r="M88" s="559" t="s">
        <v>270</v>
      </c>
      <c r="N88" s="1042"/>
      <c r="O88" s="564"/>
      <c r="Q88" s="673">
        <v>1.38</v>
      </c>
      <c r="R88" s="566">
        <f>C88/12000</f>
        <v>1.0916666666666666</v>
      </c>
      <c r="S88" s="564"/>
      <c r="T88" s="565"/>
    </row>
    <row r="89" spans="1:20">
      <c r="A89" s="633" t="s">
        <v>268</v>
      </c>
      <c r="B89" s="633" t="s">
        <v>261</v>
      </c>
      <c r="C89" s="635">
        <v>13040</v>
      </c>
      <c r="D89" s="633" t="s">
        <v>269</v>
      </c>
      <c r="E89" s="685">
        <v>7</v>
      </c>
      <c r="F89" s="635">
        <v>3</v>
      </c>
      <c r="G89" s="636">
        <v>1250</v>
      </c>
      <c r="H89" s="560">
        <f>(C89/12000)*L89*E89*G89*45/100</f>
        <v>4921.875</v>
      </c>
      <c r="I89" s="561">
        <f>H89/' ข้อมูลการใช้ไฟฟ้า '!$F$20*100</f>
        <v>4.4418304143039974E-2</v>
      </c>
      <c r="J89" s="559">
        <v>1.25</v>
      </c>
      <c r="K89" s="559" t="s">
        <v>270</v>
      </c>
      <c r="L89" s="678">
        <f>Q89/R89</f>
        <v>1.1503067484662577</v>
      </c>
      <c r="M89" s="559" t="s">
        <v>270</v>
      </c>
      <c r="N89" s="1042"/>
      <c r="O89" s="564"/>
      <c r="Q89" s="673">
        <v>1.25</v>
      </c>
      <c r="R89" s="566">
        <f>C89/12000</f>
        <v>1.0866666666666667</v>
      </c>
      <c r="S89" s="564"/>
      <c r="T89" s="565"/>
    </row>
    <row r="90" spans="1:20">
      <c r="A90" s="633" t="s">
        <v>268</v>
      </c>
      <c r="B90" s="633" t="s">
        <v>261</v>
      </c>
      <c r="C90" s="635">
        <v>13000</v>
      </c>
      <c r="D90" s="633" t="s">
        <v>269</v>
      </c>
      <c r="E90" s="685">
        <v>65</v>
      </c>
      <c r="F90" s="637" t="s">
        <v>1267</v>
      </c>
      <c r="G90" s="636">
        <v>1250</v>
      </c>
      <c r="H90" s="560">
        <f t="shared" si="1"/>
        <v>53015.625</v>
      </c>
      <c r="I90" s="561">
        <f>H90/' ข้อมูลการใช้ไฟฟ้า '!$F$20*100</f>
        <v>0.47844859034074483</v>
      </c>
      <c r="J90" s="559">
        <v>1.25</v>
      </c>
      <c r="K90" s="559" t="s">
        <v>270</v>
      </c>
      <c r="L90" s="678">
        <f t="shared" si="2"/>
        <v>1.3384615384615386</v>
      </c>
      <c r="M90" s="559" t="s">
        <v>270</v>
      </c>
      <c r="N90" s="1042"/>
      <c r="O90" s="564"/>
      <c r="Q90" s="673">
        <v>1.45</v>
      </c>
      <c r="R90" s="566">
        <f t="shared" si="9"/>
        <v>1.0833333333333333</v>
      </c>
      <c r="S90" s="564"/>
      <c r="T90" s="565"/>
    </row>
    <row r="91" spans="1:20">
      <c r="A91" s="633" t="s">
        <v>268</v>
      </c>
      <c r="B91" s="633" t="s">
        <v>261</v>
      </c>
      <c r="C91" s="635">
        <v>12993</v>
      </c>
      <c r="D91" s="633" t="s">
        <v>269</v>
      </c>
      <c r="E91" s="685">
        <v>2</v>
      </c>
      <c r="F91" s="637">
        <v>17</v>
      </c>
      <c r="G91" s="636">
        <v>1250</v>
      </c>
      <c r="H91" s="560">
        <f>(C91/12000)*L91*E91*G91*45/100</f>
        <v>1485</v>
      </c>
      <c r="I91" s="561">
        <f>H91/' ข้อมูลการใช้ไฟฟ้า '!$F$20*100</f>
        <v>1.3401636907157203E-2</v>
      </c>
      <c r="J91" s="559">
        <v>1.25</v>
      </c>
      <c r="K91" s="559" t="s">
        <v>270</v>
      </c>
      <c r="L91" s="678">
        <f>Q91/R91</f>
        <v>1.2191179866081736</v>
      </c>
      <c r="M91" s="559" t="s">
        <v>270</v>
      </c>
      <c r="N91" s="1042"/>
      <c r="O91" s="564"/>
      <c r="Q91" s="673">
        <v>1.32</v>
      </c>
      <c r="R91" s="566">
        <f>C91/12000</f>
        <v>1.0827500000000001</v>
      </c>
      <c r="S91" s="564"/>
      <c r="T91" s="565"/>
    </row>
    <row r="92" spans="1:20">
      <c r="A92" s="633" t="s">
        <v>268</v>
      </c>
      <c r="B92" s="633" t="s">
        <v>261</v>
      </c>
      <c r="C92" s="635">
        <v>12800</v>
      </c>
      <c r="D92" s="633" t="s">
        <v>269</v>
      </c>
      <c r="E92" s="685">
        <v>13</v>
      </c>
      <c r="F92" s="635">
        <v>13</v>
      </c>
      <c r="G92" s="636">
        <v>1250</v>
      </c>
      <c r="H92" s="560">
        <f t="shared" si="1"/>
        <v>9725.625</v>
      </c>
      <c r="I92" s="561">
        <f>H92/' ข้อมูลการใช้ไฟฟ้า '!$F$20*100</f>
        <v>8.7770568986646993E-2</v>
      </c>
      <c r="J92" s="559">
        <v>1.25</v>
      </c>
      <c r="K92" s="559" t="s">
        <v>270</v>
      </c>
      <c r="L92" s="678">
        <f t="shared" si="2"/>
        <v>1.2468750000000002</v>
      </c>
      <c r="M92" s="559" t="s">
        <v>270</v>
      </c>
      <c r="N92" s="1042"/>
      <c r="O92" s="564"/>
      <c r="Q92" s="673">
        <v>1.33</v>
      </c>
      <c r="R92" s="566">
        <f t="shared" si="9"/>
        <v>1.0666666666666667</v>
      </c>
      <c r="S92" s="564"/>
      <c r="T92" s="565"/>
    </row>
    <row r="93" spans="1:20">
      <c r="A93" s="633" t="s">
        <v>268</v>
      </c>
      <c r="B93" s="633" t="s">
        <v>261</v>
      </c>
      <c r="C93" s="635">
        <v>12700</v>
      </c>
      <c r="D93" s="633" t="s">
        <v>269</v>
      </c>
      <c r="E93" s="685">
        <v>33</v>
      </c>
      <c r="F93" s="637" t="s">
        <v>1268</v>
      </c>
      <c r="G93" s="636">
        <v>1250</v>
      </c>
      <c r="H93" s="560">
        <f t="shared" si="1"/>
        <v>23945.625</v>
      </c>
      <c r="I93" s="561">
        <f>H93/' ข้อมูลการใช้ไฟฟ้า '!$F$20*100</f>
        <v>0.21610139512790991</v>
      </c>
      <c r="J93" s="559">
        <v>1.25</v>
      </c>
      <c r="K93" s="559" t="s">
        <v>270</v>
      </c>
      <c r="L93" s="678">
        <f t="shared" si="2"/>
        <v>1.2188976377952756</v>
      </c>
      <c r="M93" s="559" t="s">
        <v>270</v>
      </c>
      <c r="N93" s="1042"/>
      <c r="O93" s="564"/>
      <c r="Q93" s="673">
        <v>1.29</v>
      </c>
      <c r="R93" s="566">
        <f t="shared" si="9"/>
        <v>1.0583333333333333</v>
      </c>
      <c r="S93" s="564"/>
      <c r="T93" s="565"/>
    </row>
    <row r="94" spans="1:20">
      <c r="A94" s="633" t="s">
        <v>268</v>
      </c>
      <c r="B94" s="633" t="s">
        <v>261</v>
      </c>
      <c r="C94" s="635">
        <v>12582</v>
      </c>
      <c r="D94" s="633" t="s">
        <v>269</v>
      </c>
      <c r="E94" s="685">
        <v>1</v>
      </c>
      <c r="F94" s="637">
        <v>5</v>
      </c>
      <c r="G94" s="636">
        <v>1250</v>
      </c>
      <c r="H94" s="560">
        <f>(C94/12000)*L94*E94*G94*45/100</f>
        <v>703.125</v>
      </c>
      <c r="I94" s="561">
        <f>H94/' ข้อมูลการใช้ไฟฟ้า '!$F$20*100</f>
        <v>6.3454720204342823E-3</v>
      </c>
      <c r="J94" s="559">
        <v>1.25</v>
      </c>
      <c r="K94" s="559" t="s">
        <v>270</v>
      </c>
      <c r="L94" s="678">
        <f>Q94/R94</f>
        <v>1.1921793037672865</v>
      </c>
      <c r="M94" s="559" t="s">
        <v>270</v>
      </c>
      <c r="N94" s="1042"/>
      <c r="O94" s="564"/>
      <c r="Q94" s="673">
        <v>1.25</v>
      </c>
      <c r="R94" s="566">
        <f>C94/12000</f>
        <v>1.0485</v>
      </c>
      <c r="S94" s="564"/>
      <c r="T94" s="565"/>
    </row>
    <row r="95" spans="1:20">
      <c r="A95" s="633" t="s">
        <v>268</v>
      </c>
      <c r="B95" s="633" t="s">
        <v>261</v>
      </c>
      <c r="C95" s="635">
        <v>12500</v>
      </c>
      <c r="D95" s="633" t="s">
        <v>269</v>
      </c>
      <c r="E95" s="685">
        <v>6</v>
      </c>
      <c r="F95" s="637" t="s">
        <v>1269</v>
      </c>
      <c r="G95" s="636">
        <v>1250</v>
      </c>
      <c r="H95" s="560">
        <f t="shared" si="1"/>
        <v>4083.75</v>
      </c>
      <c r="I95" s="561">
        <f>H95/' ข้อมูลการใช้ไฟฟ้า '!$F$20*100</f>
        <v>3.6854501494682307E-2</v>
      </c>
      <c r="J95" s="559">
        <v>1.25</v>
      </c>
      <c r="K95" s="559" t="s">
        <v>270</v>
      </c>
      <c r="L95" s="678">
        <f t="shared" si="2"/>
        <v>1.1616</v>
      </c>
      <c r="M95" s="559" t="s">
        <v>270</v>
      </c>
      <c r="N95" s="1042"/>
      <c r="O95" s="564"/>
      <c r="Q95" s="1040">
        <v>1.21</v>
      </c>
      <c r="R95" s="566">
        <f t="shared" si="9"/>
        <v>1.0416666666666667</v>
      </c>
      <c r="S95" s="564"/>
      <c r="T95" s="565"/>
    </row>
    <row r="96" spans="1:20">
      <c r="A96" s="633" t="s">
        <v>268</v>
      </c>
      <c r="B96" s="633" t="s">
        <v>261</v>
      </c>
      <c r="C96" s="635">
        <v>12487</v>
      </c>
      <c r="D96" s="633" t="s">
        <v>269</v>
      </c>
      <c r="E96" s="685">
        <v>1</v>
      </c>
      <c r="F96" s="637">
        <v>3</v>
      </c>
      <c r="G96" s="636">
        <v>1250</v>
      </c>
      <c r="H96" s="560">
        <f>(C96/12000)*L96*E96*G96*45/100</f>
        <v>630.00000000000011</v>
      </c>
      <c r="I96" s="561">
        <f>H96/' ข้อมูลการใช้ไฟฟ้า '!$F$20*100</f>
        <v>5.685542930309118E-3</v>
      </c>
      <c r="J96" s="559">
        <v>1.25</v>
      </c>
      <c r="K96" s="559" t="s">
        <v>270</v>
      </c>
      <c r="L96" s="678">
        <f>Q96/R96</f>
        <v>1.076319372147033</v>
      </c>
      <c r="M96" s="559" t="s">
        <v>270</v>
      </c>
      <c r="N96" s="1042"/>
      <c r="O96" s="564"/>
      <c r="Q96" s="1040">
        <v>1.1200000000000001</v>
      </c>
      <c r="R96" s="566">
        <f>C96/12000</f>
        <v>1.0405833333333334</v>
      </c>
      <c r="S96" s="564"/>
      <c r="T96" s="565"/>
    </row>
    <row r="97" spans="1:20">
      <c r="A97" s="633" t="s">
        <v>268</v>
      </c>
      <c r="B97" s="633" t="s">
        <v>261</v>
      </c>
      <c r="C97" s="635">
        <v>12314</v>
      </c>
      <c r="D97" s="633" t="s">
        <v>269</v>
      </c>
      <c r="E97" s="685">
        <v>1</v>
      </c>
      <c r="F97" s="637">
        <v>8</v>
      </c>
      <c r="G97" s="636">
        <v>1250</v>
      </c>
      <c r="H97" s="560">
        <f>(C97/12000)*L97*E97*G97*45/100</f>
        <v>742.5</v>
      </c>
      <c r="I97" s="561">
        <f>H97/' ข้อมูลการใช้ไฟฟ้า '!$F$20*100</f>
        <v>6.7008184535786016E-3</v>
      </c>
      <c r="J97" s="559">
        <v>1.25</v>
      </c>
      <c r="K97" s="559" t="s">
        <v>270</v>
      </c>
      <c r="L97" s="678">
        <f>Q97/R97</f>
        <v>1.2863407503654378</v>
      </c>
      <c r="M97" s="559" t="s">
        <v>270</v>
      </c>
      <c r="N97" s="1042"/>
      <c r="O97" s="564"/>
      <c r="Q97" s="1040">
        <v>1.32</v>
      </c>
      <c r="R97" s="566">
        <f>C97/12000</f>
        <v>1.0261666666666667</v>
      </c>
      <c r="S97" s="564"/>
      <c r="T97" s="565"/>
    </row>
    <row r="98" spans="1:20">
      <c r="A98" s="633" t="s">
        <v>268</v>
      </c>
      <c r="B98" s="633" t="s">
        <v>261</v>
      </c>
      <c r="C98" s="635">
        <v>12264</v>
      </c>
      <c r="D98" s="633" t="s">
        <v>269</v>
      </c>
      <c r="E98" s="685">
        <v>8</v>
      </c>
      <c r="F98" s="637">
        <v>7</v>
      </c>
      <c r="G98" s="636">
        <v>1250</v>
      </c>
      <c r="H98" s="560">
        <f>(C98/12000)*L98*E98*G98*45/100</f>
        <v>5625</v>
      </c>
      <c r="I98" s="561">
        <f>H98/' ข้อมูลการใช้ไฟฟ้า '!$F$20*100</f>
        <v>5.0763776163474258E-2</v>
      </c>
      <c r="J98" s="559">
        <v>1.25</v>
      </c>
      <c r="K98" s="559" t="s">
        <v>270</v>
      </c>
      <c r="L98" s="678">
        <f>Q98/R98</f>
        <v>1.2230919765166339</v>
      </c>
      <c r="M98" s="559" t="s">
        <v>270</v>
      </c>
      <c r="N98" s="1042"/>
      <c r="O98" s="564"/>
      <c r="Q98" s="1040">
        <v>1.25</v>
      </c>
      <c r="R98" s="566">
        <f>C98/12000</f>
        <v>1.022</v>
      </c>
      <c r="S98" s="564"/>
      <c r="T98" s="565"/>
    </row>
    <row r="99" spans="1:20">
      <c r="A99" s="633" t="s">
        <v>268</v>
      </c>
      <c r="B99" s="633" t="s">
        <v>261</v>
      </c>
      <c r="C99" s="635">
        <v>12000</v>
      </c>
      <c r="D99" s="633" t="s">
        <v>269</v>
      </c>
      <c r="E99" s="685">
        <v>194</v>
      </c>
      <c r="F99" s="637" t="s">
        <v>1270</v>
      </c>
      <c r="G99" s="636">
        <v>1250</v>
      </c>
      <c r="H99" s="560">
        <f t="shared" si="1"/>
        <v>139680</v>
      </c>
      <c r="I99" s="561">
        <f>H99/' ข้อมูลการใช้ไฟฟ้า '!$F$20*100</f>
        <v>1.2605660896913928</v>
      </c>
      <c r="J99" s="559">
        <v>1.25</v>
      </c>
      <c r="K99" s="559" t="s">
        <v>270</v>
      </c>
      <c r="L99" s="678">
        <f t="shared" si="2"/>
        <v>1.28</v>
      </c>
      <c r="M99" s="559" t="s">
        <v>270</v>
      </c>
      <c r="N99" s="1042"/>
      <c r="O99" s="564"/>
      <c r="Q99" s="673">
        <v>1.28</v>
      </c>
      <c r="R99" s="566">
        <f t="shared" si="9"/>
        <v>1</v>
      </c>
      <c r="S99" s="564"/>
      <c r="T99" s="565"/>
    </row>
    <row r="100" spans="1:20">
      <c r="A100" s="633" t="s">
        <v>268</v>
      </c>
      <c r="B100" s="633" t="s">
        <v>261</v>
      </c>
      <c r="C100" s="635">
        <v>11000</v>
      </c>
      <c r="D100" s="633" t="s">
        <v>269</v>
      </c>
      <c r="E100" s="685">
        <v>1</v>
      </c>
      <c r="F100" s="637">
        <v>18</v>
      </c>
      <c r="G100" s="636">
        <v>1250</v>
      </c>
      <c r="H100" s="560">
        <f>(C100/12000)*L100*E100*G100*45/100</f>
        <v>691.875</v>
      </c>
      <c r="I100" s="561">
        <f>H100/' ข้อมูลการใช้ไฟฟ้า '!$F$20*100</f>
        <v>6.2439444681073337E-3</v>
      </c>
      <c r="J100" s="559">
        <v>1.25</v>
      </c>
      <c r="K100" s="559" t="s">
        <v>270</v>
      </c>
      <c r="L100" s="678">
        <f>Q100/R100</f>
        <v>1.3418181818181818</v>
      </c>
      <c r="M100" s="559" t="s">
        <v>270</v>
      </c>
      <c r="N100" s="1042"/>
      <c r="O100" s="564"/>
      <c r="Q100" s="673">
        <v>1.23</v>
      </c>
      <c r="R100" s="566">
        <f t="shared" ref="R100:R106" si="10">C100/12000</f>
        <v>0.91666666666666663</v>
      </c>
      <c r="S100" s="564"/>
      <c r="T100" s="565"/>
    </row>
    <row r="101" spans="1:20">
      <c r="A101" s="633" t="s">
        <v>268</v>
      </c>
      <c r="B101" s="633" t="s">
        <v>261</v>
      </c>
      <c r="C101" s="635">
        <v>10000</v>
      </c>
      <c r="D101" s="633" t="s">
        <v>269</v>
      </c>
      <c r="E101" s="685">
        <v>5</v>
      </c>
      <c r="F101" s="637" t="s">
        <v>1223</v>
      </c>
      <c r="G101" s="636">
        <v>1250</v>
      </c>
      <c r="H101" s="560">
        <f t="shared" si="1"/>
        <v>3515.625</v>
      </c>
      <c r="I101" s="561">
        <f>H101/' ข้อมูลการใช้ไฟฟ้า '!$F$20*100</f>
        <v>3.1727360102171413E-2</v>
      </c>
      <c r="J101" s="559">
        <v>1.25</v>
      </c>
      <c r="K101" s="559" t="s">
        <v>270</v>
      </c>
      <c r="L101" s="678">
        <f t="shared" si="2"/>
        <v>1.5</v>
      </c>
      <c r="M101" s="559" t="s">
        <v>270</v>
      </c>
      <c r="N101" s="1042"/>
      <c r="O101" s="564"/>
      <c r="Q101" s="673">
        <v>1.25</v>
      </c>
      <c r="R101" s="566">
        <f t="shared" si="10"/>
        <v>0.83333333333333337</v>
      </c>
      <c r="S101" s="564"/>
      <c r="T101" s="565"/>
    </row>
    <row r="102" spans="1:20">
      <c r="A102" s="633" t="s">
        <v>268</v>
      </c>
      <c r="B102" s="633" t="s">
        <v>261</v>
      </c>
      <c r="C102" s="635">
        <v>9600</v>
      </c>
      <c r="D102" s="633" t="s">
        <v>269</v>
      </c>
      <c r="E102" s="685">
        <v>6</v>
      </c>
      <c r="F102" s="637" t="s">
        <v>1078</v>
      </c>
      <c r="G102" s="636">
        <v>1250</v>
      </c>
      <c r="H102" s="560">
        <f t="shared" si="1"/>
        <v>3847.5</v>
      </c>
      <c r="I102" s="561">
        <f>H102/' ข้อมูลการใช้ไฟฟ้า '!$F$20*100</f>
        <v>3.4722422895816396E-2</v>
      </c>
      <c r="J102" s="559">
        <v>1.25</v>
      </c>
      <c r="K102" s="559" t="s">
        <v>270</v>
      </c>
      <c r="L102" s="678">
        <f t="shared" si="2"/>
        <v>1.4249999999999998</v>
      </c>
      <c r="M102" s="559" t="s">
        <v>270</v>
      </c>
      <c r="N102" s="1042"/>
      <c r="O102" s="564"/>
      <c r="Q102" s="673">
        <v>1.1399999999999999</v>
      </c>
      <c r="R102" s="566">
        <f t="shared" si="10"/>
        <v>0.8</v>
      </c>
      <c r="S102" s="564"/>
      <c r="T102" s="565"/>
    </row>
    <row r="103" spans="1:20">
      <c r="A103" s="633" t="s">
        <v>268</v>
      </c>
      <c r="B103" s="633" t="s">
        <v>261</v>
      </c>
      <c r="C103" s="635">
        <v>9500</v>
      </c>
      <c r="D103" s="633" t="s">
        <v>269</v>
      </c>
      <c r="E103" s="685">
        <v>2</v>
      </c>
      <c r="F103" s="635">
        <v>12</v>
      </c>
      <c r="G103" s="636">
        <v>1250</v>
      </c>
      <c r="H103" s="560">
        <f t="shared" si="1"/>
        <v>1260.0000000000002</v>
      </c>
      <c r="I103" s="561">
        <f>H103/' ข้อมูลการใช้ไฟฟ้า '!$F$20*100</f>
        <v>1.1371085860618236E-2</v>
      </c>
      <c r="J103" s="559">
        <v>1.25</v>
      </c>
      <c r="K103" s="559" t="s">
        <v>270</v>
      </c>
      <c r="L103" s="678">
        <f t="shared" si="2"/>
        <v>1.4147368421052633</v>
      </c>
      <c r="M103" s="559" t="s">
        <v>270</v>
      </c>
      <c r="N103" s="1042"/>
      <c r="O103" s="564"/>
      <c r="Q103" s="673">
        <v>1.1200000000000001</v>
      </c>
      <c r="R103" s="566">
        <f t="shared" si="10"/>
        <v>0.79166666666666663</v>
      </c>
      <c r="S103" s="564"/>
      <c r="T103" s="565"/>
    </row>
    <row r="104" spans="1:20">
      <c r="A104" s="633" t="s">
        <v>268</v>
      </c>
      <c r="B104" s="633" t="s">
        <v>261</v>
      </c>
      <c r="C104" s="635">
        <v>9400</v>
      </c>
      <c r="D104" s="633" t="s">
        <v>269</v>
      </c>
      <c r="E104" s="685">
        <v>12</v>
      </c>
      <c r="F104" s="637" t="s">
        <v>1077</v>
      </c>
      <c r="G104" s="636">
        <v>1250</v>
      </c>
      <c r="H104" s="560">
        <f t="shared" si="1"/>
        <v>7627.5</v>
      </c>
      <c r="I104" s="561">
        <f>H104/' ข้อมูลการใช้ไฟฟ้า '!$F$20*100</f>
        <v>6.8835680477671093E-2</v>
      </c>
      <c r="J104" s="559">
        <v>1.25</v>
      </c>
      <c r="K104" s="559" t="s">
        <v>270</v>
      </c>
      <c r="L104" s="678">
        <f t="shared" si="2"/>
        <v>1.4425531914893617</v>
      </c>
      <c r="M104" s="559" t="s">
        <v>270</v>
      </c>
      <c r="N104" s="1042"/>
      <c r="O104" s="564"/>
      <c r="Q104" s="673">
        <v>1.1299999999999999</v>
      </c>
      <c r="R104" s="566">
        <f t="shared" si="10"/>
        <v>0.78333333333333333</v>
      </c>
      <c r="S104" s="564"/>
      <c r="T104" s="565"/>
    </row>
    <row r="105" spans="1:20">
      <c r="A105" s="633" t="s">
        <v>268</v>
      </c>
      <c r="B105" s="633" t="s">
        <v>261</v>
      </c>
      <c r="C105" s="635">
        <v>9205</v>
      </c>
      <c r="D105" s="633" t="s">
        <v>269</v>
      </c>
      <c r="E105" s="685">
        <v>5</v>
      </c>
      <c r="F105" s="637">
        <v>7</v>
      </c>
      <c r="G105" s="636">
        <v>1250</v>
      </c>
      <c r="H105" s="560">
        <f>(C105/12000)*L105*E105*G105*45/100</f>
        <v>2840.625</v>
      </c>
      <c r="I105" s="561">
        <f>H105/' ข้อมูลการใช้ไฟฟ้า '!$F$20*100</f>
        <v>2.5635706962554499E-2</v>
      </c>
      <c r="J105" s="559">
        <v>1.25</v>
      </c>
      <c r="K105" s="559" t="s">
        <v>270</v>
      </c>
      <c r="L105" s="678">
        <f>Q105/R105</f>
        <v>1.3166757197175447</v>
      </c>
      <c r="M105" s="559" t="s">
        <v>270</v>
      </c>
      <c r="N105" s="1042"/>
      <c r="O105" s="564"/>
      <c r="Q105" s="673">
        <v>1.01</v>
      </c>
      <c r="R105" s="566">
        <f t="shared" si="10"/>
        <v>0.76708333333333334</v>
      </c>
      <c r="S105" s="564"/>
      <c r="T105" s="565"/>
    </row>
    <row r="106" spans="1:20">
      <c r="A106" s="633" t="s">
        <v>268</v>
      </c>
      <c r="B106" s="633" t="s">
        <v>261</v>
      </c>
      <c r="C106" s="635">
        <v>9000</v>
      </c>
      <c r="D106" s="633" t="s">
        <v>269</v>
      </c>
      <c r="E106" s="685">
        <v>75</v>
      </c>
      <c r="F106" s="637" t="s">
        <v>1271</v>
      </c>
      <c r="G106" s="636">
        <v>1250</v>
      </c>
      <c r="H106" s="560">
        <f>(C106/12000)*L106*E106*G106*45/100</f>
        <v>51468.75</v>
      </c>
      <c r="I106" s="561">
        <f>H106/' ข้อมูลการใช้ไฟฟ้า '!$F$20*100</f>
        <v>0.46448855189578947</v>
      </c>
      <c r="J106" s="559">
        <v>1.25</v>
      </c>
      <c r="K106" s="559" t="s">
        <v>270</v>
      </c>
      <c r="L106" s="678">
        <f>Q106/R106</f>
        <v>1.6266666666666667</v>
      </c>
      <c r="M106" s="559" t="s">
        <v>270</v>
      </c>
      <c r="N106" s="1042"/>
      <c r="O106" s="564"/>
      <c r="P106" s="686"/>
      <c r="Q106" s="673">
        <v>1.22</v>
      </c>
      <c r="R106" s="566">
        <f t="shared" si="10"/>
        <v>0.75</v>
      </c>
      <c r="S106" s="564"/>
      <c r="T106" s="565"/>
    </row>
    <row r="107" spans="1:20" ht="23.4">
      <c r="A107" s="1333" t="s">
        <v>271</v>
      </c>
      <c r="B107" s="1333" t="s">
        <v>272</v>
      </c>
      <c r="C107" s="705">
        <v>36</v>
      </c>
      <c r="D107" s="1333" t="s">
        <v>160</v>
      </c>
      <c r="E107" s="705">
        <v>2885</v>
      </c>
      <c r="F107" s="1334">
        <v>79</v>
      </c>
      <c r="G107" s="636">
        <v>1000</v>
      </c>
      <c r="H107" s="1335">
        <f>(C107/12000)*L107*E107*G107*75/100</f>
        <v>97368.749999999985</v>
      </c>
      <c r="I107" s="1336">
        <f>H107/' ข้อมูลการใช้ไฟฟ้า '!$F$20*100</f>
        <v>0.87872096538973932</v>
      </c>
      <c r="J107" s="1336">
        <v>15</v>
      </c>
      <c r="K107" s="1336" t="s">
        <v>958</v>
      </c>
      <c r="L107" s="1337">
        <v>15</v>
      </c>
      <c r="M107" s="1336" t="s">
        <v>958</v>
      </c>
      <c r="N107" s="1338"/>
      <c r="O107" s="1339"/>
      <c r="P107" s="649"/>
      <c r="Q107" s="672" t="s">
        <v>451</v>
      </c>
      <c r="R107" s="578">
        <f>'4.2.1 SEC(พื้นที่)_62'!B22</f>
        <v>351038.48000000004</v>
      </c>
    </row>
    <row r="108" spans="1:20" ht="23.4">
      <c r="A108" s="1333" t="s">
        <v>271</v>
      </c>
      <c r="B108" s="1333" t="s">
        <v>272</v>
      </c>
      <c r="C108" s="705">
        <v>32</v>
      </c>
      <c r="D108" s="1333" t="s">
        <v>160</v>
      </c>
      <c r="E108" s="705">
        <v>51</v>
      </c>
      <c r="F108" s="1334">
        <v>79</v>
      </c>
      <c r="G108" s="636">
        <v>1000</v>
      </c>
      <c r="H108" s="1335">
        <f t="shared" ref="H108:H165" si="11">(C108/12000)*L108*E108*G108*75/100</f>
        <v>1530</v>
      </c>
      <c r="I108" s="1336">
        <f>H108/' ข้อมูลการใช้ไฟฟ้า '!$F$20*100</f>
        <v>1.3807747116464998E-2</v>
      </c>
      <c r="J108" s="1336">
        <v>15</v>
      </c>
      <c r="K108" s="1336" t="s">
        <v>958</v>
      </c>
      <c r="L108" s="1337">
        <v>15</v>
      </c>
      <c r="M108" s="1336" t="s">
        <v>958</v>
      </c>
      <c r="N108" s="1338"/>
      <c r="O108" s="1339"/>
      <c r="Q108" s="672" t="s">
        <v>459</v>
      </c>
      <c r="R108" s="547">
        <f>SUM(E107:E165)</f>
        <v>58163</v>
      </c>
      <c r="S108" s="547">
        <f>[9]แสงสว่าง!$E$765</f>
        <v>63115</v>
      </c>
      <c r="T108" s="579"/>
    </row>
    <row r="109" spans="1:20" ht="23.4">
      <c r="A109" s="1333" t="s">
        <v>271</v>
      </c>
      <c r="B109" s="1333" t="s">
        <v>1043</v>
      </c>
      <c r="C109" s="705">
        <v>28</v>
      </c>
      <c r="D109" s="1333" t="s">
        <v>160</v>
      </c>
      <c r="E109" s="705">
        <v>20003</v>
      </c>
      <c r="F109" s="1334">
        <v>10</v>
      </c>
      <c r="G109" s="636">
        <v>1000</v>
      </c>
      <c r="H109" s="1335">
        <f t="shared" si="11"/>
        <v>525078.75</v>
      </c>
      <c r="I109" s="1336">
        <f>H109/' ข้อมูลการใช้ไฟฟ้า '!$F$20*100</f>
        <v>4.7386631347905528</v>
      </c>
      <c r="J109" s="1336">
        <v>15</v>
      </c>
      <c r="K109" s="1336" t="s">
        <v>958</v>
      </c>
      <c r="L109" s="1337">
        <v>15</v>
      </c>
      <c r="M109" s="1336" t="s">
        <v>958</v>
      </c>
      <c r="N109" s="1338"/>
      <c r="O109" s="1339"/>
      <c r="Q109" s="671"/>
      <c r="R109" s="540"/>
      <c r="S109" s="541"/>
      <c r="T109" s="541"/>
    </row>
    <row r="110" spans="1:20" ht="23.4">
      <c r="A110" s="1333" t="s">
        <v>271</v>
      </c>
      <c r="B110" s="1333" t="s">
        <v>272</v>
      </c>
      <c r="C110" s="705">
        <v>18</v>
      </c>
      <c r="D110" s="1333" t="s">
        <v>160</v>
      </c>
      <c r="E110" s="705">
        <v>979</v>
      </c>
      <c r="F110" s="1334">
        <v>79</v>
      </c>
      <c r="G110" s="636">
        <v>1000</v>
      </c>
      <c r="H110" s="1335">
        <f t="shared" si="11"/>
        <v>16520.625</v>
      </c>
      <c r="I110" s="1336">
        <f>H110/' ข้อมูลการใช้ไฟฟ้า '!$F$20*100</f>
        <v>0.14909321059212388</v>
      </c>
      <c r="J110" s="1336">
        <v>15</v>
      </c>
      <c r="K110" s="1336" t="s">
        <v>958</v>
      </c>
      <c r="L110" s="1337">
        <v>15</v>
      </c>
      <c r="M110" s="1336" t="s">
        <v>958</v>
      </c>
      <c r="N110" s="1338"/>
      <c r="O110" s="1339"/>
    </row>
    <row r="111" spans="1:20" ht="23.4">
      <c r="A111" s="1333" t="s">
        <v>271</v>
      </c>
      <c r="B111" s="1333" t="s">
        <v>1044</v>
      </c>
      <c r="C111" s="705">
        <v>18</v>
      </c>
      <c r="D111" s="1333" t="s">
        <v>160</v>
      </c>
      <c r="E111" s="705">
        <v>25674</v>
      </c>
      <c r="F111" s="1334">
        <v>5</v>
      </c>
      <c r="G111" s="636">
        <v>1000</v>
      </c>
      <c r="H111" s="1335">
        <f>(C111/12000)*L111*E111*G111*75/100</f>
        <v>433248.75</v>
      </c>
      <c r="I111" s="1336">
        <f>H111/' ข้อมูลการใช้ไฟฟ้า '!$F$20*100</f>
        <v>3.9099275676631144</v>
      </c>
      <c r="J111" s="1336">
        <v>15</v>
      </c>
      <c r="K111" s="1336" t="s">
        <v>958</v>
      </c>
      <c r="L111" s="1337">
        <v>15</v>
      </c>
      <c r="M111" s="1336" t="s">
        <v>958</v>
      </c>
      <c r="N111" s="1338"/>
      <c r="O111" s="1339"/>
    </row>
    <row r="112" spans="1:20" ht="23.4">
      <c r="A112" s="1333" t="s">
        <v>271</v>
      </c>
      <c r="B112" s="1333" t="s">
        <v>272</v>
      </c>
      <c r="C112" s="705">
        <v>10</v>
      </c>
      <c r="D112" s="1333" t="s">
        <v>160</v>
      </c>
      <c r="E112" s="705">
        <v>5</v>
      </c>
      <c r="F112" s="1334">
        <v>79</v>
      </c>
      <c r="G112" s="636">
        <v>1000</v>
      </c>
      <c r="H112" s="1335">
        <f t="shared" si="11"/>
        <v>46.875</v>
      </c>
      <c r="I112" s="1336">
        <f>H112/' ข้อมูลการใช้ไฟฟ้า '!$F$20*100</f>
        <v>4.2303146802895216E-4</v>
      </c>
      <c r="J112" s="1336">
        <v>15</v>
      </c>
      <c r="K112" s="1336" t="s">
        <v>958</v>
      </c>
      <c r="L112" s="1337">
        <v>15</v>
      </c>
      <c r="M112" s="1336" t="s">
        <v>958</v>
      </c>
      <c r="N112" s="1338"/>
      <c r="O112" s="1339"/>
    </row>
    <row r="113" spans="1:19" ht="23.4">
      <c r="A113" s="1333" t="s">
        <v>271</v>
      </c>
      <c r="B113" s="1333" t="s">
        <v>1044</v>
      </c>
      <c r="C113" s="705">
        <v>9</v>
      </c>
      <c r="D113" s="1333" t="s">
        <v>160</v>
      </c>
      <c r="E113" s="705">
        <v>2817</v>
      </c>
      <c r="F113" s="1334">
        <v>5</v>
      </c>
      <c r="G113" s="636">
        <v>1000</v>
      </c>
      <c r="H113" s="1335">
        <f t="shared" si="11"/>
        <v>23768.4375</v>
      </c>
      <c r="I113" s="1336">
        <f>H113/' ข้อมูลการใช้ไฟฟ้า '!$F$20*100</f>
        <v>0.21450233617876049</v>
      </c>
      <c r="J113" s="1336">
        <v>15</v>
      </c>
      <c r="K113" s="1336" t="s">
        <v>958</v>
      </c>
      <c r="L113" s="1337">
        <v>15</v>
      </c>
      <c r="M113" s="1336" t="s">
        <v>958</v>
      </c>
      <c r="N113" s="1338"/>
      <c r="O113" s="1339"/>
    </row>
    <row r="114" spans="1:19" ht="23.4">
      <c r="A114" s="1333" t="s">
        <v>271</v>
      </c>
      <c r="B114" s="1333" t="s">
        <v>1044</v>
      </c>
      <c r="C114" s="705">
        <v>4</v>
      </c>
      <c r="D114" s="1333" t="s">
        <v>160</v>
      </c>
      <c r="E114" s="705">
        <v>146</v>
      </c>
      <c r="F114" s="1334">
        <v>5</v>
      </c>
      <c r="G114" s="636">
        <v>1000</v>
      </c>
      <c r="H114" s="1335">
        <f>(C114/12000)*L114*E114*G114*75/100</f>
        <v>547.5</v>
      </c>
      <c r="I114" s="1336">
        <f>H114/' ข้อมูลการใช้ไฟฟ้า '!$F$20*100</f>
        <v>4.9410075465781611E-3</v>
      </c>
      <c r="J114" s="1336">
        <v>15</v>
      </c>
      <c r="K114" s="1336" t="s">
        <v>958</v>
      </c>
      <c r="L114" s="1337">
        <v>15</v>
      </c>
      <c r="M114" s="1336" t="s">
        <v>958</v>
      </c>
      <c r="N114" s="1338"/>
      <c r="O114" s="1339"/>
    </row>
    <row r="115" spans="1:19" ht="23.4">
      <c r="A115" s="1333" t="s">
        <v>271</v>
      </c>
      <c r="B115" s="1333" t="s">
        <v>275</v>
      </c>
      <c r="C115" s="705">
        <v>60</v>
      </c>
      <c r="D115" s="1333" t="s">
        <v>160</v>
      </c>
      <c r="E115" s="705">
        <v>80</v>
      </c>
      <c r="F115" s="1334">
        <v>79</v>
      </c>
      <c r="G115" s="636">
        <v>1000</v>
      </c>
      <c r="H115" s="1335">
        <f t="shared" si="11"/>
        <v>4500</v>
      </c>
      <c r="I115" s="1336">
        <f>H115/' ข้อมูลการใช้ไฟฟ้า '!$F$20*100</f>
        <v>4.061102093077941E-2</v>
      </c>
      <c r="J115" s="1336">
        <v>15</v>
      </c>
      <c r="K115" s="1336" t="s">
        <v>958</v>
      </c>
      <c r="L115" s="1337">
        <v>15</v>
      </c>
      <c r="M115" s="1336" t="s">
        <v>958</v>
      </c>
      <c r="N115" s="1338"/>
      <c r="O115" s="1339"/>
    </row>
    <row r="116" spans="1:19" ht="23.4">
      <c r="A116" s="1333" t="s">
        <v>271</v>
      </c>
      <c r="B116" s="1333" t="s">
        <v>275</v>
      </c>
      <c r="C116" s="705">
        <v>40</v>
      </c>
      <c r="D116" s="1333" t="s">
        <v>160</v>
      </c>
      <c r="E116" s="705">
        <v>321</v>
      </c>
      <c r="F116" s="1334">
        <v>79</v>
      </c>
      <c r="G116" s="705">
        <v>1000</v>
      </c>
      <c r="H116" s="1335">
        <f t="shared" si="11"/>
        <v>12037.5</v>
      </c>
      <c r="I116" s="1336">
        <f>H116/' ข้อมูลการใช้ไฟฟ้า '!$F$20*100</f>
        <v>0.1086344809898349</v>
      </c>
      <c r="J116" s="1336">
        <v>15</v>
      </c>
      <c r="K116" s="1336" t="s">
        <v>958</v>
      </c>
      <c r="L116" s="1337">
        <v>15</v>
      </c>
      <c r="M116" s="1336" t="s">
        <v>958</v>
      </c>
      <c r="N116" s="1338"/>
      <c r="O116" s="1339"/>
      <c r="S116" s="336">
        <f>2824-2818</f>
        <v>6</v>
      </c>
    </row>
    <row r="117" spans="1:19" ht="23.4">
      <c r="A117" s="1333" t="s">
        <v>271</v>
      </c>
      <c r="B117" s="1333" t="s">
        <v>275</v>
      </c>
      <c r="C117" s="705">
        <v>25</v>
      </c>
      <c r="D117" s="1333" t="s">
        <v>160</v>
      </c>
      <c r="E117" s="705">
        <v>25</v>
      </c>
      <c r="F117" s="1334">
        <v>79</v>
      </c>
      <c r="G117" s="705">
        <v>1000</v>
      </c>
      <c r="H117" s="1335">
        <f t="shared" si="11"/>
        <v>585.9375</v>
      </c>
      <c r="I117" s="1336">
        <f>H117/' ข้อมูลการใช้ไฟฟ้า '!$F$20*100</f>
        <v>5.2878933503619019E-3</v>
      </c>
      <c r="J117" s="1336">
        <v>15</v>
      </c>
      <c r="K117" s="1336" t="s">
        <v>958</v>
      </c>
      <c r="L117" s="1337">
        <v>15</v>
      </c>
      <c r="M117" s="1336" t="s">
        <v>958</v>
      </c>
      <c r="N117" s="1338"/>
      <c r="O117" s="1339"/>
    </row>
    <row r="118" spans="1:19" ht="23.4">
      <c r="A118" s="1333" t="s">
        <v>271</v>
      </c>
      <c r="B118" s="1333" t="s">
        <v>452</v>
      </c>
      <c r="C118" s="705">
        <v>28</v>
      </c>
      <c r="D118" s="1333" t="s">
        <v>160</v>
      </c>
      <c r="E118" s="705">
        <v>8</v>
      </c>
      <c r="F118" s="1334">
        <v>79</v>
      </c>
      <c r="G118" s="705">
        <v>1000</v>
      </c>
      <c r="H118" s="1335">
        <f t="shared" si="11"/>
        <v>210</v>
      </c>
      <c r="I118" s="1336">
        <f>H118/' ข้อมูลการใช้ไฟฟ้า '!$F$20*100</f>
        <v>1.8951809767697055E-3</v>
      </c>
      <c r="J118" s="1336">
        <v>15</v>
      </c>
      <c r="K118" s="1336" t="s">
        <v>958</v>
      </c>
      <c r="L118" s="1337">
        <v>15</v>
      </c>
      <c r="M118" s="1336" t="s">
        <v>958</v>
      </c>
      <c r="N118" s="1338"/>
      <c r="O118" s="1339"/>
    </row>
    <row r="119" spans="1:19" ht="23.4">
      <c r="A119" s="1333" t="s">
        <v>271</v>
      </c>
      <c r="B119" s="1333" t="s">
        <v>452</v>
      </c>
      <c r="C119" s="705">
        <v>26</v>
      </c>
      <c r="D119" s="1333" t="s">
        <v>160</v>
      </c>
      <c r="E119" s="705">
        <v>264</v>
      </c>
      <c r="F119" s="1334">
        <v>79</v>
      </c>
      <c r="G119" s="705">
        <v>1000</v>
      </c>
      <c r="H119" s="1335">
        <f t="shared" si="11"/>
        <v>6435</v>
      </c>
      <c r="I119" s="1336">
        <f>H119/' ข้อมูลการใช้ไฟฟ้า '!$F$20*100</f>
        <v>5.8073759931014546E-2</v>
      </c>
      <c r="J119" s="1336">
        <v>15</v>
      </c>
      <c r="K119" s="1336" t="s">
        <v>958</v>
      </c>
      <c r="L119" s="1337">
        <v>15</v>
      </c>
      <c r="M119" s="1336" t="s">
        <v>958</v>
      </c>
      <c r="N119" s="1338"/>
      <c r="O119" s="1339"/>
    </row>
    <row r="120" spans="1:19" ht="23.4">
      <c r="A120" s="1333" t="s">
        <v>271</v>
      </c>
      <c r="B120" s="1333" t="s">
        <v>452</v>
      </c>
      <c r="C120" s="705">
        <v>25</v>
      </c>
      <c r="D120" s="1333" t="s">
        <v>160</v>
      </c>
      <c r="E120" s="705">
        <v>8</v>
      </c>
      <c r="F120" s="1334">
        <v>79</v>
      </c>
      <c r="G120" s="705">
        <v>1000</v>
      </c>
      <c r="H120" s="1335">
        <f t="shared" si="11"/>
        <v>187.5</v>
      </c>
      <c r="I120" s="1336">
        <f>H120/' ข้อมูลการใช้ไฟฟ้า '!$F$20*100</f>
        <v>1.6921258721158087E-3</v>
      </c>
      <c r="J120" s="1336">
        <v>15</v>
      </c>
      <c r="K120" s="1336" t="s">
        <v>958</v>
      </c>
      <c r="L120" s="1337">
        <v>15</v>
      </c>
      <c r="M120" s="1336" t="s">
        <v>958</v>
      </c>
      <c r="N120" s="1338"/>
      <c r="O120" s="1339"/>
    </row>
    <row r="121" spans="1:19" ht="23.4">
      <c r="A121" s="1333" t="s">
        <v>271</v>
      </c>
      <c r="B121" s="1333" t="s">
        <v>452</v>
      </c>
      <c r="C121" s="705">
        <v>23</v>
      </c>
      <c r="D121" s="1333" t="s">
        <v>160</v>
      </c>
      <c r="E121" s="705">
        <v>181</v>
      </c>
      <c r="F121" s="1334">
        <v>79</v>
      </c>
      <c r="G121" s="705">
        <v>1000</v>
      </c>
      <c r="H121" s="1335">
        <f t="shared" si="11"/>
        <v>3902.8124999999995</v>
      </c>
      <c r="I121" s="1336">
        <f>H121/' ข้อมูลการใช้ไฟฟ้า '!$F$20*100</f>
        <v>3.5221600028090556E-2</v>
      </c>
      <c r="J121" s="1336">
        <v>15</v>
      </c>
      <c r="K121" s="1336" t="s">
        <v>958</v>
      </c>
      <c r="L121" s="1337">
        <v>15</v>
      </c>
      <c r="M121" s="1336" t="s">
        <v>958</v>
      </c>
      <c r="N121" s="1338"/>
      <c r="O121" s="1339"/>
    </row>
    <row r="122" spans="1:19" ht="23.4">
      <c r="A122" s="1333" t="s">
        <v>271</v>
      </c>
      <c r="B122" s="1333" t="s">
        <v>452</v>
      </c>
      <c r="C122" s="705">
        <v>20</v>
      </c>
      <c r="D122" s="1333" t="s">
        <v>160</v>
      </c>
      <c r="E122" s="705">
        <v>556</v>
      </c>
      <c r="F122" s="1334">
        <v>79</v>
      </c>
      <c r="G122" s="705">
        <v>1000</v>
      </c>
      <c r="H122" s="1335">
        <f t="shared" si="11"/>
        <v>10425</v>
      </c>
      <c r="I122" s="1336">
        <f>H122/' ข้อมูลการใช้ไฟฟ้า '!$F$20*100</f>
        <v>9.408219848963896E-2</v>
      </c>
      <c r="J122" s="1336">
        <v>15</v>
      </c>
      <c r="K122" s="1336" t="s">
        <v>958</v>
      </c>
      <c r="L122" s="1337">
        <v>15</v>
      </c>
      <c r="M122" s="1336" t="s">
        <v>958</v>
      </c>
      <c r="N122" s="1338"/>
      <c r="O122" s="1339"/>
    </row>
    <row r="123" spans="1:19" ht="23.4">
      <c r="A123" s="1333" t="s">
        <v>271</v>
      </c>
      <c r="B123" s="1333" t="s">
        <v>452</v>
      </c>
      <c r="C123" s="705">
        <v>18</v>
      </c>
      <c r="D123" s="1333" t="s">
        <v>160</v>
      </c>
      <c r="E123" s="705">
        <f>18+817</f>
        <v>835</v>
      </c>
      <c r="F123" s="1334">
        <v>79</v>
      </c>
      <c r="G123" s="705">
        <v>1000</v>
      </c>
      <c r="H123" s="1335">
        <f t="shared" si="11"/>
        <v>14090.624999999998</v>
      </c>
      <c r="I123" s="1336">
        <f>H123/' ข้อมูลการใช้ไฟฟ้า '!$F$20*100</f>
        <v>0.12716325928950301</v>
      </c>
      <c r="J123" s="1336">
        <v>15</v>
      </c>
      <c r="K123" s="1336" t="s">
        <v>958</v>
      </c>
      <c r="L123" s="1337">
        <v>15</v>
      </c>
      <c r="M123" s="1336" t="s">
        <v>958</v>
      </c>
      <c r="N123" s="1338"/>
      <c r="O123" s="1339"/>
    </row>
    <row r="124" spans="1:19" ht="23.4">
      <c r="A124" s="1333" t="s">
        <v>271</v>
      </c>
      <c r="B124" s="1333" t="s">
        <v>452</v>
      </c>
      <c r="C124" s="705">
        <v>15</v>
      </c>
      <c r="D124" s="1333" t="s">
        <v>160</v>
      </c>
      <c r="E124" s="705">
        <f>29+57</f>
        <v>86</v>
      </c>
      <c r="F124" s="1334">
        <v>79</v>
      </c>
      <c r="G124" s="705">
        <v>1000</v>
      </c>
      <c r="H124" s="1335">
        <f t="shared" si="11"/>
        <v>1209.375</v>
      </c>
      <c r="I124" s="1336">
        <f>H124/' ข้อมูลการใช้ไฟฟ้า '!$F$20*100</f>
        <v>1.0914211875146965E-2</v>
      </c>
      <c r="J124" s="1336">
        <v>15</v>
      </c>
      <c r="K124" s="1336" t="s">
        <v>958</v>
      </c>
      <c r="L124" s="1337">
        <v>15</v>
      </c>
      <c r="M124" s="1336" t="s">
        <v>958</v>
      </c>
      <c r="N124" s="1338"/>
      <c r="O124" s="1339"/>
    </row>
    <row r="125" spans="1:19" ht="23.4">
      <c r="A125" s="1333" t="s">
        <v>271</v>
      </c>
      <c r="B125" s="1333" t="s">
        <v>452</v>
      </c>
      <c r="C125" s="705">
        <v>14</v>
      </c>
      <c r="D125" s="1333" t="s">
        <v>160</v>
      </c>
      <c r="E125" s="705">
        <v>333</v>
      </c>
      <c r="F125" s="1334">
        <v>79</v>
      </c>
      <c r="G125" s="705">
        <v>1000</v>
      </c>
      <c r="H125" s="1335">
        <f t="shared" si="11"/>
        <v>4370.6250000000009</v>
      </c>
      <c r="I125" s="1336">
        <f>H125/' ข้อมูลการใช้ไฟฟ้า '!$F$20*100</f>
        <v>3.9443454079019502E-2</v>
      </c>
      <c r="J125" s="1336">
        <v>15</v>
      </c>
      <c r="K125" s="1336" t="s">
        <v>958</v>
      </c>
      <c r="L125" s="1337">
        <v>15</v>
      </c>
      <c r="M125" s="1336" t="s">
        <v>958</v>
      </c>
      <c r="N125" s="1338"/>
      <c r="O125" s="1339"/>
    </row>
    <row r="126" spans="1:19" ht="23.4">
      <c r="A126" s="1333" t="s">
        <v>271</v>
      </c>
      <c r="B126" s="1333" t="s">
        <v>452</v>
      </c>
      <c r="C126" s="705">
        <v>13</v>
      </c>
      <c r="D126" s="1333" t="s">
        <v>160</v>
      </c>
      <c r="E126" s="705">
        <f>10+598</f>
        <v>608</v>
      </c>
      <c r="F126" s="1334">
        <v>79</v>
      </c>
      <c r="G126" s="705">
        <v>1000</v>
      </c>
      <c r="H126" s="1335">
        <f t="shared" si="11"/>
        <v>7410</v>
      </c>
      <c r="I126" s="1336">
        <f>H126/' ข้อมูลการใช้ไฟฟ้า '!$F$20*100</f>
        <v>6.6872814466016756E-2</v>
      </c>
      <c r="J126" s="1336">
        <v>15</v>
      </c>
      <c r="K126" s="1336" t="s">
        <v>958</v>
      </c>
      <c r="L126" s="1337">
        <v>15</v>
      </c>
      <c r="M126" s="1336" t="s">
        <v>958</v>
      </c>
      <c r="N126" s="1338"/>
      <c r="O126" s="1339"/>
    </row>
    <row r="127" spans="1:19" ht="23.4">
      <c r="A127" s="1333" t="s">
        <v>271</v>
      </c>
      <c r="B127" s="1333" t="s">
        <v>452</v>
      </c>
      <c r="C127" s="705">
        <v>12</v>
      </c>
      <c r="D127" s="1333" t="s">
        <v>160</v>
      </c>
      <c r="E127" s="705">
        <v>12</v>
      </c>
      <c r="F127" s="1334">
        <v>79</v>
      </c>
      <c r="G127" s="705">
        <v>1000</v>
      </c>
      <c r="H127" s="1335">
        <f t="shared" ref="H127" si="12">(C127/12000)*L127*E127*G127*75/100</f>
        <v>144</v>
      </c>
      <c r="I127" s="1336">
        <f>H127/' ข้อมูลการใช้ไฟฟ้า '!$F$20*100</f>
        <v>1.2995526697849411E-3</v>
      </c>
      <c r="J127" s="1336">
        <v>16</v>
      </c>
      <c r="K127" s="1336" t="s">
        <v>1272</v>
      </c>
      <c r="L127" s="1337">
        <v>16</v>
      </c>
      <c r="M127" s="1336" t="s">
        <v>1272</v>
      </c>
      <c r="N127" s="1338"/>
      <c r="O127" s="1339"/>
    </row>
    <row r="128" spans="1:19" ht="23.4">
      <c r="A128" s="1333" t="s">
        <v>271</v>
      </c>
      <c r="B128" s="1333" t="s">
        <v>452</v>
      </c>
      <c r="C128" s="705">
        <v>11</v>
      </c>
      <c r="D128" s="1333" t="s">
        <v>160</v>
      </c>
      <c r="E128" s="705">
        <f>11+653</f>
        <v>664</v>
      </c>
      <c r="F128" s="1334">
        <v>79</v>
      </c>
      <c r="G128" s="705">
        <v>1000</v>
      </c>
      <c r="H128" s="1335">
        <f t="shared" si="11"/>
        <v>6847.5</v>
      </c>
      <c r="I128" s="1336">
        <f>H128/' ข้อมูลการใช้ไฟฟ้า '!$F$20*100</f>
        <v>6.1796436849669324E-2</v>
      </c>
      <c r="J128" s="1336">
        <v>15</v>
      </c>
      <c r="K128" s="1336" t="s">
        <v>958</v>
      </c>
      <c r="L128" s="1337">
        <v>15</v>
      </c>
      <c r="M128" s="1336" t="s">
        <v>958</v>
      </c>
      <c r="N128" s="1338"/>
      <c r="O128" s="1339"/>
    </row>
    <row r="129" spans="1:15" ht="23.4">
      <c r="A129" s="1333" t="s">
        <v>271</v>
      </c>
      <c r="B129" s="1333" t="s">
        <v>452</v>
      </c>
      <c r="C129" s="705">
        <v>9</v>
      </c>
      <c r="D129" s="1333" t="s">
        <v>160</v>
      </c>
      <c r="E129" s="705">
        <v>74</v>
      </c>
      <c r="F129" s="1334">
        <v>79</v>
      </c>
      <c r="G129" s="705">
        <v>1000</v>
      </c>
      <c r="H129" s="1335">
        <f t="shared" si="11"/>
        <v>624.375</v>
      </c>
      <c r="I129" s="1336">
        <f>H129/' ข้อมูลการใช้ไฟฟ้า '!$F$20*100</f>
        <v>5.6347791541456428E-3</v>
      </c>
      <c r="J129" s="1336">
        <v>15</v>
      </c>
      <c r="K129" s="1336" t="s">
        <v>958</v>
      </c>
      <c r="L129" s="1337">
        <v>15</v>
      </c>
      <c r="M129" s="1336" t="s">
        <v>958</v>
      </c>
      <c r="N129" s="1338"/>
      <c r="O129" s="1339"/>
    </row>
    <row r="130" spans="1:15" ht="23.4">
      <c r="A130" s="1333" t="s">
        <v>271</v>
      </c>
      <c r="B130" s="1333" t="s">
        <v>452</v>
      </c>
      <c r="C130" s="705">
        <v>8</v>
      </c>
      <c r="D130" s="1333" t="s">
        <v>160</v>
      </c>
      <c r="E130" s="705">
        <v>129</v>
      </c>
      <c r="F130" s="1334">
        <v>79</v>
      </c>
      <c r="G130" s="705">
        <v>1000</v>
      </c>
      <c r="H130" s="1335">
        <f t="shared" si="11"/>
        <v>967.5</v>
      </c>
      <c r="I130" s="1336">
        <f>H130/' ข้อมูลการใช้ไฟฟ้า '!$F$20*100</f>
        <v>8.7313695001175716E-3</v>
      </c>
      <c r="J130" s="1336">
        <v>15</v>
      </c>
      <c r="K130" s="1336" t="s">
        <v>958</v>
      </c>
      <c r="L130" s="1337">
        <v>15</v>
      </c>
      <c r="M130" s="1336" t="s">
        <v>958</v>
      </c>
      <c r="N130" s="1338"/>
      <c r="O130" s="1339"/>
    </row>
    <row r="131" spans="1:15" ht="23.4">
      <c r="A131" s="1333" t="s">
        <v>271</v>
      </c>
      <c r="B131" s="1333" t="s">
        <v>452</v>
      </c>
      <c r="C131" s="705">
        <v>7</v>
      </c>
      <c r="D131" s="1333" t="s">
        <v>160</v>
      </c>
      <c r="E131" s="705">
        <v>69</v>
      </c>
      <c r="F131" s="1334">
        <v>79</v>
      </c>
      <c r="G131" s="705">
        <v>1000</v>
      </c>
      <c r="H131" s="1335">
        <f t="shared" si="11"/>
        <v>452.8125</v>
      </c>
      <c r="I131" s="1340">
        <f>H131/' ข้อมูลการใช้ไฟฟ้า '!$F$20*100</f>
        <v>4.0864839811596779E-3</v>
      </c>
      <c r="J131" s="1336">
        <v>15</v>
      </c>
      <c r="K131" s="1336" t="s">
        <v>958</v>
      </c>
      <c r="L131" s="1337">
        <v>15</v>
      </c>
      <c r="M131" s="1336" t="s">
        <v>958</v>
      </c>
      <c r="N131" s="1338"/>
      <c r="O131" s="1339"/>
    </row>
    <row r="132" spans="1:15" ht="23.4">
      <c r="A132" s="1333" t="s">
        <v>271</v>
      </c>
      <c r="B132" s="1333" t="s">
        <v>453</v>
      </c>
      <c r="C132" s="705">
        <v>60</v>
      </c>
      <c r="D132" s="1333" t="s">
        <v>160</v>
      </c>
      <c r="E132" s="705">
        <v>47</v>
      </c>
      <c r="F132" s="1334">
        <v>79</v>
      </c>
      <c r="G132" s="705">
        <v>1000</v>
      </c>
      <c r="H132" s="1335">
        <f t="shared" si="11"/>
        <v>2643.75</v>
      </c>
      <c r="I132" s="1336">
        <f>H132/' ข้อมูลการใช้ไฟฟ้า '!$F$20*100</f>
        <v>2.38589747968329E-2</v>
      </c>
      <c r="J132" s="1336">
        <v>15</v>
      </c>
      <c r="K132" s="1336" t="s">
        <v>958</v>
      </c>
      <c r="L132" s="1337">
        <v>15</v>
      </c>
      <c r="M132" s="1336" t="s">
        <v>958</v>
      </c>
      <c r="N132" s="1338"/>
      <c r="O132" s="1339"/>
    </row>
    <row r="133" spans="1:15" ht="23.4">
      <c r="A133" s="1333" t="s">
        <v>271</v>
      </c>
      <c r="B133" s="1333" t="s">
        <v>453</v>
      </c>
      <c r="C133" s="705">
        <v>40</v>
      </c>
      <c r="D133" s="1333" t="s">
        <v>160</v>
      </c>
      <c r="E133" s="705">
        <v>37</v>
      </c>
      <c r="F133" s="1334">
        <v>79</v>
      </c>
      <c r="G133" s="705">
        <v>1000</v>
      </c>
      <c r="H133" s="1335">
        <f t="shared" si="11"/>
        <v>1387.5</v>
      </c>
      <c r="I133" s="1336">
        <f>H133/' ข้อมูลการใช้ไฟฟ้า '!$F$20*100</f>
        <v>1.2521731453656983E-2</v>
      </c>
      <c r="J133" s="1336">
        <v>15</v>
      </c>
      <c r="K133" s="1336" t="s">
        <v>958</v>
      </c>
      <c r="L133" s="1337">
        <v>15</v>
      </c>
      <c r="M133" s="1336" t="s">
        <v>958</v>
      </c>
      <c r="N133" s="1338"/>
      <c r="O133" s="1339"/>
    </row>
    <row r="134" spans="1:15" ht="23.4">
      <c r="A134" s="1333" t="s">
        <v>271</v>
      </c>
      <c r="B134" s="1333" t="s">
        <v>453</v>
      </c>
      <c r="C134" s="705">
        <v>7</v>
      </c>
      <c r="D134" s="1333" t="s">
        <v>160</v>
      </c>
      <c r="E134" s="705">
        <v>17</v>
      </c>
      <c r="F134" s="1334">
        <v>79</v>
      </c>
      <c r="G134" s="705">
        <v>1000</v>
      </c>
      <c r="H134" s="1335">
        <f t="shared" si="11"/>
        <v>111.56250000000001</v>
      </c>
      <c r="I134" s="1340">
        <f>H134/' ข้อมูลการใช้ไฟฟ้า '!$F$20*100</f>
        <v>1.0068148939089063E-3</v>
      </c>
      <c r="J134" s="1336">
        <v>15</v>
      </c>
      <c r="K134" s="1336" t="s">
        <v>958</v>
      </c>
      <c r="L134" s="1337">
        <v>15</v>
      </c>
      <c r="M134" s="1336" t="s">
        <v>958</v>
      </c>
      <c r="N134" s="1338"/>
      <c r="O134" s="1339"/>
    </row>
    <row r="135" spans="1:15" ht="23.4">
      <c r="A135" s="1333" t="s">
        <v>271</v>
      </c>
      <c r="B135" s="1333" t="s">
        <v>454</v>
      </c>
      <c r="C135" s="705">
        <v>1500</v>
      </c>
      <c r="D135" s="1333" t="s">
        <v>160</v>
      </c>
      <c r="E135" s="705">
        <v>18</v>
      </c>
      <c r="F135" s="1334">
        <v>79</v>
      </c>
      <c r="G135" s="705">
        <v>1000</v>
      </c>
      <c r="H135" s="1335">
        <f t="shared" si="11"/>
        <v>25312.5</v>
      </c>
      <c r="I135" s="1336">
        <f>H135/' ข้อมูลการใช้ไฟฟ้า '!$F$20*100</f>
        <v>0.22843699273563414</v>
      </c>
      <c r="J135" s="1336">
        <v>15</v>
      </c>
      <c r="K135" s="1336" t="s">
        <v>958</v>
      </c>
      <c r="L135" s="1337">
        <v>15</v>
      </c>
      <c r="M135" s="1336" t="s">
        <v>958</v>
      </c>
      <c r="N135" s="1338"/>
      <c r="O135" s="1339"/>
    </row>
    <row r="136" spans="1:15" ht="23.4">
      <c r="A136" s="1333" t="s">
        <v>271</v>
      </c>
      <c r="B136" s="1333" t="s">
        <v>454</v>
      </c>
      <c r="C136" s="705">
        <v>500</v>
      </c>
      <c r="D136" s="1333" t="s">
        <v>160</v>
      </c>
      <c r="E136" s="705">
        <v>24</v>
      </c>
      <c r="F136" s="1334">
        <v>79</v>
      </c>
      <c r="G136" s="705">
        <v>1000</v>
      </c>
      <c r="H136" s="1335">
        <f t="shared" si="11"/>
        <v>11250</v>
      </c>
      <c r="I136" s="1336">
        <f>H136/' ข้อมูลการใช้ไฟฟ้า '!$F$20*100</f>
        <v>0.10152755232694852</v>
      </c>
      <c r="J136" s="1336">
        <v>15</v>
      </c>
      <c r="K136" s="1336" t="s">
        <v>958</v>
      </c>
      <c r="L136" s="1337">
        <v>15</v>
      </c>
      <c r="M136" s="1336" t="s">
        <v>958</v>
      </c>
      <c r="N136" s="1338"/>
      <c r="O136" s="1339"/>
    </row>
    <row r="137" spans="1:15" ht="23.4">
      <c r="A137" s="1333" t="s">
        <v>271</v>
      </c>
      <c r="B137" s="1333" t="s">
        <v>454</v>
      </c>
      <c r="C137" s="705">
        <v>150</v>
      </c>
      <c r="D137" s="1333" t="s">
        <v>160</v>
      </c>
      <c r="E137" s="705">
        <v>72</v>
      </c>
      <c r="F137" s="1334">
        <v>79</v>
      </c>
      <c r="G137" s="705">
        <v>1000</v>
      </c>
      <c r="H137" s="1335">
        <f t="shared" si="11"/>
        <v>10125</v>
      </c>
      <c r="I137" s="1336">
        <f>H137/' ข้อมูลการใช้ไฟฟ้า '!$F$20*100</f>
        <v>9.1374797094253668E-2</v>
      </c>
      <c r="J137" s="1336">
        <v>15</v>
      </c>
      <c r="K137" s="1336" t="s">
        <v>958</v>
      </c>
      <c r="L137" s="1337">
        <v>15</v>
      </c>
      <c r="M137" s="1336" t="s">
        <v>958</v>
      </c>
      <c r="N137" s="1338"/>
      <c r="O137" s="1339"/>
    </row>
    <row r="138" spans="1:15" ht="23.4">
      <c r="A138" s="1333" t="s">
        <v>271</v>
      </c>
      <c r="B138" s="1333" t="s">
        <v>454</v>
      </c>
      <c r="C138" s="705">
        <v>100</v>
      </c>
      <c r="D138" s="1333" t="s">
        <v>160</v>
      </c>
      <c r="E138" s="705">
        <v>9</v>
      </c>
      <c r="F138" s="1334">
        <v>79</v>
      </c>
      <c r="G138" s="705">
        <v>1000</v>
      </c>
      <c r="H138" s="1335">
        <f t="shared" si="11"/>
        <v>843.75</v>
      </c>
      <c r="I138" s="1340">
        <f>H138/' ข้อมูลการใช้ไฟฟ้า '!$F$20*100</f>
        <v>7.6145664245211393E-3</v>
      </c>
      <c r="J138" s="1336">
        <v>15</v>
      </c>
      <c r="K138" s="1336" t="s">
        <v>958</v>
      </c>
      <c r="L138" s="1337">
        <v>15</v>
      </c>
      <c r="M138" s="1336" t="s">
        <v>958</v>
      </c>
      <c r="N138" s="1338"/>
      <c r="O138" s="1339"/>
    </row>
    <row r="139" spans="1:15" ht="23.4">
      <c r="A139" s="1333" t="s">
        <v>271</v>
      </c>
      <c r="B139" s="1333" t="s">
        <v>454</v>
      </c>
      <c r="C139" s="705">
        <v>50</v>
      </c>
      <c r="D139" s="1333" t="s">
        <v>160</v>
      </c>
      <c r="E139" s="705">
        <v>150</v>
      </c>
      <c r="F139" s="1334">
        <v>79</v>
      </c>
      <c r="G139" s="705">
        <v>1000</v>
      </c>
      <c r="H139" s="1335">
        <f t="shared" si="11"/>
        <v>7031.25</v>
      </c>
      <c r="I139" s="1336">
        <f>H139/' ข้อมูลการใช้ไฟฟ้า '!$F$20*100</f>
        <v>6.3454720204342827E-2</v>
      </c>
      <c r="J139" s="1336">
        <v>15</v>
      </c>
      <c r="K139" s="1336" t="s">
        <v>958</v>
      </c>
      <c r="L139" s="1337">
        <v>15</v>
      </c>
      <c r="M139" s="1336" t="s">
        <v>958</v>
      </c>
      <c r="N139" s="1338"/>
      <c r="O139" s="1339"/>
    </row>
    <row r="140" spans="1:15" ht="23.4">
      <c r="A140" s="1333" t="s">
        <v>271</v>
      </c>
      <c r="B140" s="1333" t="s">
        <v>454</v>
      </c>
      <c r="C140" s="705">
        <v>40</v>
      </c>
      <c r="D140" s="1333" t="s">
        <v>160</v>
      </c>
      <c r="E140" s="705">
        <v>63</v>
      </c>
      <c r="F140" s="1334">
        <v>79</v>
      </c>
      <c r="G140" s="705">
        <v>1000</v>
      </c>
      <c r="H140" s="1335">
        <f t="shared" si="11"/>
        <v>2362.5000000000005</v>
      </c>
      <c r="I140" s="1336">
        <f>H140/' ข้อมูลการใช้ไฟฟ้า '!$F$20*100</f>
        <v>2.1320785988659191E-2</v>
      </c>
      <c r="J140" s="1336">
        <v>15</v>
      </c>
      <c r="K140" s="1336" t="s">
        <v>958</v>
      </c>
      <c r="L140" s="1337">
        <v>15</v>
      </c>
      <c r="M140" s="1336" t="s">
        <v>958</v>
      </c>
      <c r="N140" s="1338"/>
      <c r="O140" s="1339"/>
    </row>
    <row r="141" spans="1:15" ht="23.4">
      <c r="A141" s="1333" t="s">
        <v>271</v>
      </c>
      <c r="B141" s="1333" t="s">
        <v>454</v>
      </c>
      <c r="C141" s="705">
        <v>35</v>
      </c>
      <c r="D141" s="1333" t="s">
        <v>160</v>
      </c>
      <c r="E141" s="705">
        <v>18</v>
      </c>
      <c r="F141" s="1334">
        <v>79</v>
      </c>
      <c r="G141" s="705">
        <v>1000</v>
      </c>
      <c r="H141" s="1335">
        <f t="shared" si="11"/>
        <v>590.62500000000011</v>
      </c>
      <c r="I141" s="1336">
        <f>H141/' ข้อมูลการใช้ไฟฟ้า '!$F$20*100</f>
        <v>5.3301964971647978E-3</v>
      </c>
      <c r="J141" s="1336">
        <v>15</v>
      </c>
      <c r="K141" s="1336" t="s">
        <v>958</v>
      </c>
      <c r="L141" s="1337">
        <v>15</v>
      </c>
      <c r="M141" s="1336" t="s">
        <v>958</v>
      </c>
      <c r="N141" s="1338"/>
      <c r="O141" s="1339"/>
    </row>
    <row r="142" spans="1:15" ht="23.4">
      <c r="A142" s="1333" t="s">
        <v>271</v>
      </c>
      <c r="B142" s="1333" t="s">
        <v>454</v>
      </c>
      <c r="C142" s="705">
        <v>25</v>
      </c>
      <c r="D142" s="1333" t="s">
        <v>160</v>
      </c>
      <c r="E142" s="705">
        <v>99</v>
      </c>
      <c r="F142" s="1334">
        <v>79</v>
      </c>
      <c r="G142" s="705">
        <v>1000</v>
      </c>
      <c r="H142" s="1335">
        <f t="shared" si="11"/>
        <v>2320.3125</v>
      </c>
      <c r="I142" s="1336">
        <f>H142/' ข้อมูลการใช้ไฟฟ้า '!$F$20*100</f>
        <v>2.0940057667433131E-2</v>
      </c>
      <c r="J142" s="1336">
        <v>15</v>
      </c>
      <c r="K142" s="1336" t="s">
        <v>958</v>
      </c>
      <c r="L142" s="1337">
        <v>15</v>
      </c>
      <c r="M142" s="1336" t="s">
        <v>958</v>
      </c>
      <c r="N142" s="1338"/>
      <c r="O142" s="1339"/>
    </row>
    <row r="143" spans="1:15" ht="23.4">
      <c r="A143" s="1333" t="s">
        <v>271</v>
      </c>
      <c r="B143" s="1333" t="s">
        <v>454</v>
      </c>
      <c r="C143" s="705">
        <v>20</v>
      </c>
      <c r="D143" s="1333" t="s">
        <v>160</v>
      </c>
      <c r="E143" s="705">
        <v>12</v>
      </c>
      <c r="F143" s="1334">
        <v>79</v>
      </c>
      <c r="G143" s="705">
        <v>1000</v>
      </c>
      <c r="H143" s="1335">
        <f t="shared" si="11"/>
        <v>225.00000000000003</v>
      </c>
      <c r="I143" s="1340">
        <f>H143/' ข้อมูลการใช้ไฟฟ้า '!$F$20*100</f>
        <v>2.0305510465389704E-3</v>
      </c>
      <c r="J143" s="1336">
        <v>15</v>
      </c>
      <c r="K143" s="1336" t="s">
        <v>958</v>
      </c>
      <c r="L143" s="1337">
        <v>15</v>
      </c>
      <c r="M143" s="1336" t="s">
        <v>958</v>
      </c>
      <c r="N143" s="1338"/>
      <c r="O143" s="1339"/>
    </row>
    <row r="144" spans="1:15" ht="23.4">
      <c r="A144" s="1333" t="s">
        <v>271</v>
      </c>
      <c r="B144" s="1333" t="s">
        <v>454</v>
      </c>
      <c r="C144" s="705">
        <v>8</v>
      </c>
      <c r="D144" s="1333" t="s">
        <v>160</v>
      </c>
      <c r="E144" s="705">
        <v>46</v>
      </c>
      <c r="F144" s="1334">
        <v>79</v>
      </c>
      <c r="G144" s="705">
        <v>1000</v>
      </c>
      <c r="H144" s="1335">
        <f t="shared" si="11"/>
        <v>345</v>
      </c>
      <c r="I144" s="1340">
        <f>H144/' ข้อมูลการใช้ไฟฟ้า '!$F$20*100</f>
        <v>3.1135116046930879E-3</v>
      </c>
      <c r="J144" s="1336">
        <v>15</v>
      </c>
      <c r="K144" s="1336" t="s">
        <v>958</v>
      </c>
      <c r="L144" s="1337">
        <v>15</v>
      </c>
      <c r="M144" s="1336" t="s">
        <v>958</v>
      </c>
      <c r="N144" s="1338"/>
      <c r="O144" s="1339"/>
    </row>
    <row r="145" spans="1:23" ht="23.4">
      <c r="A145" s="1333" t="s">
        <v>271</v>
      </c>
      <c r="B145" s="1333" t="s">
        <v>455</v>
      </c>
      <c r="C145" s="705">
        <v>120</v>
      </c>
      <c r="D145" s="1333" t="s">
        <v>160</v>
      </c>
      <c r="E145" s="705">
        <v>97</v>
      </c>
      <c r="F145" s="1334">
        <v>79</v>
      </c>
      <c r="G145" s="705">
        <v>1000</v>
      </c>
      <c r="H145" s="1335">
        <f t="shared" si="11"/>
        <v>10912.499999999998</v>
      </c>
      <c r="I145" s="1336">
        <f>H145/' ข้อมูลการใช้ไฟฟ้า '!$F$20*100</f>
        <v>9.8481725757140037E-2</v>
      </c>
      <c r="J145" s="1336">
        <v>15</v>
      </c>
      <c r="K145" s="1336" t="s">
        <v>958</v>
      </c>
      <c r="L145" s="1337">
        <v>15</v>
      </c>
      <c r="M145" s="1336" t="s">
        <v>958</v>
      </c>
      <c r="N145" s="1338"/>
      <c r="O145" s="1339"/>
    </row>
    <row r="146" spans="1:23" ht="23.4">
      <c r="A146" s="1333" t="s">
        <v>271</v>
      </c>
      <c r="B146" s="1333" t="s">
        <v>455</v>
      </c>
      <c r="C146" s="705">
        <v>100</v>
      </c>
      <c r="D146" s="1333" t="s">
        <v>160</v>
      </c>
      <c r="E146" s="705">
        <v>8</v>
      </c>
      <c r="F146" s="1334">
        <v>79</v>
      </c>
      <c r="G146" s="705">
        <v>1000</v>
      </c>
      <c r="H146" s="1335">
        <f t="shared" si="11"/>
        <v>750</v>
      </c>
      <c r="I146" s="1336">
        <f>H146/' ข้อมูลการใช้ไฟฟ้า '!$F$20*100</f>
        <v>6.7685034884632346E-3</v>
      </c>
      <c r="J146" s="1336">
        <v>15</v>
      </c>
      <c r="K146" s="1336" t="s">
        <v>958</v>
      </c>
      <c r="L146" s="1337">
        <v>15</v>
      </c>
      <c r="M146" s="1336" t="s">
        <v>958</v>
      </c>
      <c r="N146" s="1338"/>
      <c r="O146" s="1339"/>
    </row>
    <row r="147" spans="1:23" ht="23.4">
      <c r="A147" s="1333" t="s">
        <v>271</v>
      </c>
      <c r="B147" s="1333" t="s">
        <v>455</v>
      </c>
      <c r="C147" s="705">
        <v>70</v>
      </c>
      <c r="D147" s="1333" t="s">
        <v>160</v>
      </c>
      <c r="E147" s="705">
        <v>22</v>
      </c>
      <c r="F147" s="1334">
        <v>79</v>
      </c>
      <c r="G147" s="705">
        <v>1000</v>
      </c>
      <c r="H147" s="1335">
        <f t="shared" si="11"/>
        <v>1443.7500000000002</v>
      </c>
      <c r="I147" s="1336">
        <f>H147/' ข้อมูลการใช้ไฟฟ้า '!$F$20*100</f>
        <v>1.3029369215291728E-2</v>
      </c>
      <c r="J147" s="1336">
        <v>15</v>
      </c>
      <c r="K147" s="1336" t="s">
        <v>958</v>
      </c>
      <c r="L147" s="1337">
        <v>15</v>
      </c>
      <c r="M147" s="1336" t="s">
        <v>958</v>
      </c>
      <c r="N147" s="1338"/>
      <c r="O147" s="1339"/>
      <c r="R147" s="679"/>
    </row>
    <row r="148" spans="1:23" ht="23.4">
      <c r="A148" s="1333" t="s">
        <v>271</v>
      </c>
      <c r="B148" s="1333" t="s">
        <v>455</v>
      </c>
      <c r="C148" s="705">
        <v>50</v>
      </c>
      <c r="D148" s="1333" t="s">
        <v>160</v>
      </c>
      <c r="E148" s="705">
        <v>36</v>
      </c>
      <c r="F148" s="1334">
        <v>79</v>
      </c>
      <c r="G148" s="705">
        <v>1000</v>
      </c>
      <c r="H148" s="1335">
        <f t="shared" si="11"/>
        <v>1687.5</v>
      </c>
      <c r="I148" s="1336">
        <f>H148/' ข้อมูลการใช้ไฟฟ้า '!$F$20*100</f>
        <v>1.5229132849042279E-2</v>
      </c>
      <c r="J148" s="1336">
        <v>15</v>
      </c>
      <c r="K148" s="1336" t="s">
        <v>958</v>
      </c>
      <c r="L148" s="1337">
        <v>15</v>
      </c>
      <c r="M148" s="1336" t="s">
        <v>958</v>
      </c>
      <c r="N148" s="1338"/>
      <c r="O148" s="1339"/>
      <c r="R148" s="679"/>
    </row>
    <row r="149" spans="1:23" ht="23.4">
      <c r="A149" s="1333" t="s">
        <v>271</v>
      </c>
      <c r="B149" s="685" t="s">
        <v>276</v>
      </c>
      <c r="C149" s="1334">
        <v>1000</v>
      </c>
      <c r="D149" s="685" t="s">
        <v>160</v>
      </c>
      <c r="E149" s="685">
        <v>2</v>
      </c>
      <c r="F149" s="1334">
        <v>79</v>
      </c>
      <c r="G149" s="705">
        <v>1000</v>
      </c>
      <c r="H149" s="1335">
        <f>(C149/12000)*L149*E149*G149*75/100</f>
        <v>1875</v>
      </c>
      <c r="I149" s="1336">
        <f>H149/' ข้อมูลการใช้ไฟฟ้า '!$F$20*100</f>
        <v>1.6921258721158086E-2</v>
      </c>
      <c r="J149" s="1336">
        <v>15</v>
      </c>
      <c r="K149" s="1336" t="s">
        <v>993</v>
      </c>
      <c r="L149" s="1337">
        <v>15</v>
      </c>
      <c r="M149" s="1336" t="s">
        <v>958</v>
      </c>
      <c r="N149" s="1338"/>
      <c r="O149" s="1339"/>
      <c r="R149" s="679"/>
    </row>
    <row r="150" spans="1:23" ht="23.4">
      <c r="A150" s="1333" t="s">
        <v>271</v>
      </c>
      <c r="B150" s="685" t="s">
        <v>276</v>
      </c>
      <c r="C150" s="1334">
        <v>250</v>
      </c>
      <c r="D150" s="685" t="s">
        <v>160</v>
      </c>
      <c r="E150" s="685">
        <v>5</v>
      </c>
      <c r="F150" s="1334">
        <v>79</v>
      </c>
      <c r="G150" s="705">
        <v>1000</v>
      </c>
      <c r="H150" s="1335">
        <f t="shared" si="11"/>
        <v>1171.875</v>
      </c>
      <c r="I150" s="1336">
        <f>H150/' ข้อมูลการใช้ไฟฟ้า '!$F$20*100</f>
        <v>1.0575786700723804E-2</v>
      </c>
      <c r="J150" s="1336">
        <v>15</v>
      </c>
      <c r="K150" s="1336" t="s">
        <v>958</v>
      </c>
      <c r="L150" s="1337">
        <v>15</v>
      </c>
      <c r="M150" s="1336" t="s">
        <v>958</v>
      </c>
      <c r="N150" s="1338"/>
      <c r="O150" s="1339"/>
      <c r="R150" s="679"/>
    </row>
    <row r="151" spans="1:23" ht="23.4">
      <c r="A151" s="1333" t="s">
        <v>271</v>
      </c>
      <c r="B151" s="685" t="s">
        <v>276</v>
      </c>
      <c r="C151" s="1334">
        <v>150</v>
      </c>
      <c r="D151" s="685" t="s">
        <v>160</v>
      </c>
      <c r="E151" s="685">
        <v>20</v>
      </c>
      <c r="F151" s="1334">
        <v>79</v>
      </c>
      <c r="G151" s="705">
        <v>1000</v>
      </c>
      <c r="H151" s="1335">
        <f t="shared" si="11"/>
        <v>2812.5</v>
      </c>
      <c r="I151" s="1336">
        <f>H151/' ข้อมูลการใช้ไฟฟ้า '!$F$20*100</f>
        <v>2.5381888081737129E-2</v>
      </c>
      <c r="J151" s="1336">
        <v>15</v>
      </c>
      <c r="K151" s="1336" t="s">
        <v>958</v>
      </c>
      <c r="L151" s="1337">
        <v>15</v>
      </c>
      <c r="M151" s="1336" t="s">
        <v>958</v>
      </c>
      <c r="N151" s="1338"/>
      <c r="O151" s="1339"/>
      <c r="R151" s="679"/>
    </row>
    <row r="152" spans="1:23" ht="23.4">
      <c r="A152" s="1333" t="s">
        <v>271</v>
      </c>
      <c r="B152" s="685" t="s">
        <v>276</v>
      </c>
      <c r="C152" s="1334">
        <v>120</v>
      </c>
      <c r="D152" s="685" t="s">
        <v>160</v>
      </c>
      <c r="E152" s="685">
        <v>16</v>
      </c>
      <c r="F152" s="1334">
        <v>79</v>
      </c>
      <c r="G152" s="705">
        <v>1000</v>
      </c>
      <c r="H152" s="1335">
        <f t="shared" si="11"/>
        <v>1800</v>
      </c>
      <c r="I152" s="1336">
        <f>H152/' ข้อมูลการใช้ไฟฟ้า '!$F$20*100</f>
        <v>1.6244408372311763E-2</v>
      </c>
      <c r="J152" s="1336">
        <v>15</v>
      </c>
      <c r="K152" s="1336" t="s">
        <v>958</v>
      </c>
      <c r="L152" s="1337">
        <v>15</v>
      </c>
      <c r="M152" s="1336" t="s">
        <v>958</v>
      </c>
      <c r="N152" s="1338"/>
      <c r="O152" s="1339"/>
      <c r="R152" s="681"/>
    </row>
    <row r="153" spans="1:23" ht="23.4">
      <c r="A153" s="1333" t="s">
        <v>271</v>
      </c>
      <c r="B153" s="685" t="s">
        <v>276</v>
      </c>
      <c r="C153" s="1334">
        <v>100</v>
      </c>
      <c r="D153" s="685" t="s">
        <v>160</v>
      </c>
      <c r="E153" s="685">
        <v>6</v>
      </c>
      <c r="F153" s="1334">
        <v>79</v>
      </c>
      <c r="G153" s="705">
        <v>1000</v>
      </c>
      <c r="H153" s="1335">
        <f>(C153/12000)*L153*E153*G153*75/100</f>
        <v>562.5</v>
      </c>
      <c r="I153" s="1336">
        <f>H153/' ข้อมูลการใช้ไฟฟ้า '!$F$20*100</f>
        <v>5.0763776163474262E-3</v>
      </c>
      <c r="J153" s="1336">
        <v>15</v>
      </c>
      <c r="K153" s="1336" t="s">
        <v>994</v>
      </c>
      <c r="L153" s="1337">
        <v>15</v>
      </c>
      <c r="M153" s="1336" t="s">
        <v>958</v>
      </c>
      <c r="N153" s="1338"/>
      <c r="O153" s="1339"/>
      <c r="R153" s="681"/>
    </row>
    <row r="154" spans="1:23" ht="23.4">
      <c r="A154" s="1333" t="s">
        <v>271</v>
      </c>
      <c r="B154" s="685" t="s">
        <v>456</v>
      </c>
      <c r="C154" s="1334">
        <v>400</v>
      </c>
      <c r="D154" s="685" t="s">
        <v>160</v>
      </c>
      <c r="E154" s="685">
        <v>24</v>
      </c>
      <c r="F154" s="1334">
        <v>79</v>
      </c>
      <c r="G154" s="705">
        <v>1000</v>
      </c>
      <c r="H154" s="1335">
        <f t="shared" si="11"/>
        <v>9000</v>
      </c>
      <c r="I154" s="1336">
        <f>H154/' ข้อมูลการใช้ไฟฟ้า '!$F$20*100</f>
        <v>8.1222041861558819E-2</v>
      </c>
      <c r="J154" s="1336">
        <v>15</v>
      </c>
      <c r="K154" s="1336" t="s">
        <v>958</v>
      </c>
      <c r="L154" s="1337">
        <v>15</v>
      </c>
      <c r="M154" s="1336" t="s">
        <v>958</v>
      </c>
      <c r="N154" s="1338"/>
      <c r="O154" s="1339"/>
      <c r="R154" s="679"/>
    </row>
    <row r="155" spans="1:23" ht="23.4">
      <c r="A155" s="1333" t="s">
        <v>271</v>
      </c>
      <c r="B155" s="685" t="s">
        <v>456</v>
      </c>
      <c r="C155" s="1334">
        <v>250</v>
      </c>
      <c r="D155" s="685" t="s">
        <v>160</v>
      </c>
      <c r="E155" s="685">
        <v>35</v>
      </c>
      <c r="F155" s="1334">
        <v>79</v>
      </c>
      <c r="G155" s="705">
        <v>1000</v>
      </c>
      <c r="H155" s="1335">
        <f t="shared" si="11"/>
        <v>8203.125</v>
      </c>
      <c r="I155" s="1340">
        <f>H155/' ข้อมูลการใช้ไฟฟ้า '!$F$20*100</f>
        <v>7.4030506905066629E-2</v>
      </c>
      <c r="J155" s="1336">
        <v>15</v>
      </c>
      <c r="K155" s="1336" t="s">
        <v>958</v>
      </c>
      <c r="L155" s="1337">
        <v>15</v>
      </c>
      <c r="M155" s="1336" t="s">
        <v>958</v>
      </c>
      <c r="N155" s="1338"/>
      <c r="O155" s="1339"/>
      <c r="R155" s="679"/>
    </row>
    <row r="156" spans="1:23" ht="23.4">
      <c r="A156" s="1333" t="s">
        <v>271</v>
      </c>
      <c r="B156" s="685" t="s">
        <v>456</v>
      </c>
      <c r="C156" s="1334">
        <v>80</v>
      </c>
      <c r="D156" s="685" t="s">
        <v>160</v>
      </c>
      <c r="E156" s="685">
        <v>4</v>
      </c>
      <c r="F156" s="1334">
        <v>79</v>
      </c>
      <c r="G156" s="705">
        <v>1000</v>
      </c>
      <c r="H156" s="1335">
        <f t="shared" si="11"/>
        <v>300</v>
      </c>
      <c r="I156" s="1336">
        <f>H156/' ข้อมูลการใช้ไฟฟ้า '!$F$20*100</f>
        <v>2.7074013953852939E-3</v>
      </c>
      <c r="J156" s="1336">
        <v>15</v>
      </c>
      <c r="K156" s="1336" t="s">
        <v>958</v>
      </c>
      <c r="L156" s="1337">
        <v>15</v>
      </c>
      <c r="M156" s="1336" t="s">
        <v>958</v>
      </c>
      <c r="N156" s="1338"/>
      <c r="O156" s="1341"/>
      <c r="R156" s="679"/>
    </row>
    <row r="157" spans="1:23" ht="42">
      <c r="A157" s="1342" t="s">
        <v>271</v>
      </c>
      <c r="B157" s="685" t="s">
        <v>457</v>
      </c>
      <c r="C157" s="1343">
        <v>400</v>
      </c>
      <c r="D157" s="706" t="s">
        <v>160</v>
      </c>
      <c r="E157" s="706">
        <v>13</v>
      </c>
      <c r="F157" s="1343">
        <v>79</v>
      </c>
      <c r="G157" s="1344">
        <v>1000</v>
      </c>
      <c r="H157" s="1345">
        <f t="shared" si="11"/>
        <v>4875</v>
      </c>
      <c r="I157" s="1346">
        <f>H157/' ข้อมูลการใช้ไฟฟ้า '!$F$20*100</f>
        <v>4.3995272675011028E-2</v>
      </c>
      <c r="J157" s="1346">
        <v>15</v>
      </c>
      <c r="K157" s="1346" t="s">
        <v>958</v>
      </c>
      <c r="L157" s="1347">
        <v>15</v>
      </c>
      <c r="M157" s="1346" t="s">
        <v>958</v>
      </c>
      <c r="N157" s="1338"/>
      <c r="O157" s="1339"/>
      <c r="R157" s="679"/>
    </row>
    <row r="158" spans="1:23" ht="42">
      <c r="A158" s="1342" t="s">
        <v>271</v>
      </c>
      <c r="B158" s="685" t="s">
        <v>457</v>
      </c>
      <c r="C158" s="1343">
        <v>250</v>
      </c>
      <c r="D158" s="706" t="s">
        <v>160</v>
      </c>
      <c r="E158" s="706">
        <v>72</v>
      </c>
      <c r="F158" s="1343">
        <v>79</v>
      </c>
      <c r="G158" s="1344">
        <v>1000</v>
      </c>
      <c r="H158" s="1345">
        <f t="shared" si="11"/>
        <v>16875</v>
      </c>
      <c r="I158" s="1348">
        <f>H158/' ข้อมูลการใช้ไฟฟ้า '!$F$20*100</f>
        <v>0.15229132849042276</v>
      </c>
      <c r="J158" s="1346">
        <v>15</v>
      </c>
      <c r="K158" s="1346" t="s">
        <v>958</v>
      </c>
      <c r="L158" s="1347">
        <v>15</v>
      </c>
      <c r="M158" s="1346" t="s">
        <v>958</v>
      </c>
      <c r="N158" s="1338"/>
      <c r="O158" s="1339"/>
      <c r="R158" s="679"/>
    </row>
    <row r="159" spans="1:23" ht="42">
      <c r="A159" s="1342" t="s">
        <v>271</v>
      </c>
      <c r="B159" s="685" t="s">
        <v>457</v>
      </c>
      <c r="C159" s="1343">
        <v>150</v>
      </c>
      <c r="D159" s="706" t="s">
        <v>160</v>
      </c>
      <c r="E159" s="706">
        <v>8</v>
      </c>
      <c r="F159" s="1343">
        <v>79</v>
      </c>
      <c r="G159" s="1344">
        <v>1000</v>
      </c>
      <c r="H159" s="1345">
        <f t="shared" si="11"/>
        <v>1125</v>
      </c>
      <c r="I159" s="1346">
        <f>H159/' ข้อมูลการใช้ไฟฟ้า '!$F$20*100</f>
        <v>1.0152755232694852E-2</v>
      </c>
      <c r="J159" s="1346">
        <v>15</v>
      </c>
      <c r="K159" s="1346" t="s">
        <v>958</v>
      </c>
      <c r="L159" s="1347">
        <v>15</v>
      </c>
      <c r="M159" s="1346" t="s">
        <v>958</v>
      </c>
      <c r="N159" s="1338"/>
      <c r="O159" s="1339"/>
      <c r="P159" s="127"/>
      <c r="Q159" s="674"/>
      <c r="R159" s="680"/>
      <c r="S159" s="387"/>
      <c r="T159" s="387"/>
      <c r="U159" s="127"/>
      <c r="V159" s="127"/>
      <c r="W159" s="127"/>
    </row>
    <row r="160" spans="1:23" ht="23.4">
      <c r="A160" s="1333" t="s">
        <v>271</v>
      </c>
      <c r="B160" s="1333" t="s">
        <v>458</v>
      </c>
      <c r="C160" s="705">
        <v>2000</v>
      </c>
      <c r="D160" s="1333" t="s">
        <v>160</v>
      </c>
      <c r="E160" s="705">
        <v>72</v>
      </c>
      <c r="F160" s="1334">
        <v>79</v>
      </c>
      <c r="G160" s="705">
        <v>1000</v>
      </c>
      <c r="H160" s="1335">
        <f>(C160/12000)*L160*E160*G160*75/100</f>
        <v>125999.99999999999</v>
      </c>
      <c r="I160" s="1336">
        <f>H160/' ข้อมูลการใช้ไฟฟ้า '!$F$20*100</f>
        <v>1.1371085860618233</v>
      </c>
      <c r="J160" s="1336">
        <v>15</v>
      </c>
      <c r="K160" s="1336" t="s">
        <v>993</v>
      </c>
      <c r="L160" s="1337">
        <v>14</v>
      </c>
      <c r="M160" s="1336" t="s">
        <v>1178</v>
      </c>
      <c r="N160" s="1338"/>
      <c r="O160" s="1339"/>
      <c r="P160" s="127"/>
      <c r="Q160" s="674"/>
      <c r="R160" s="680"/>
      <c r="S160" s="387"/>
      <c r="T160" s="387"/>
      <c r="U160" s="127"/>
      <c r="V160" s="127"/>
      <c r="W160" s="127"/>
    </row>
    <row r="161" spans="1:23" ht="23.4">
      <c r="A161" s="1333" t="s">
        <v>271</v>
      </c>
      <c r="B161" s="1333" t="s">
        <v>458</v>
      </c>
      <c r="C161" s="705">
        <v>400</v>
      </c>
      <c r="D161" s="1333" t="s">
        <v>160</v>
      </c>
      <c r="E161" s="705">
        <v>116</v>
      </c>
      <c r="F161" s="1334">
        <v>79</v>
      </c>
      <c r="G161" s="705">
        <v>1000</v>
      </c>
      <c r="H161" s="1335">
        <f t="shared" si="11"/>
        <v>43500</v>
      </c>
      <c r="I161" s="1336">
        <f>H161/' ข้อมูลการใช้ไฟฟ้า '!$F$20*100</f>
        <v>0.39257320233086757</v>
      </c>
      <c r="J161" s="1336">
        <v>15</v>
      </c>
      <c r="K161" s="1336" t="s">
        <v>958</v>
      </c>
      <c r="L161" s="1337">
        <v>15</v>
      </c>
      <c r="M161" s="1336" t="s">
        <v>958</v>
      </c>
      <c r="N161" s="1338"/>
      <c r="O161" s="1339"/>
      <c r="P161" s="127"/>
      <c r="Q161" s="674"/>
      <c r="R161" s="680"/>
      <c r="S161" s="387"/>
      <c r="T161" s="387"/>
      <c r="U161" s="127"/>
      <c r="V161" s="127"/>
      <c r="W161" s="127"/>
    </row>
    <row r="162" spans="1:23" ht="23.4">
      <c r="A162" s="1333" t="s">
        <v>271</v>
      </c>
      <c r="B162" s="1333" t="s">
        <v>458</v>
      </c>
      <c r="C162" s="705">
        <v>300</v>
      </c>
      <c r="D162" s="1333" t="s">
        <v>160</v>
      </c>
      <c r="E162" s="705">
        <v>1</v>
      </c>
      <c r="F162" s="1334">
        <v>79</v>
      </c>
      <c r="G162" s="705">
        <v>1000</v>
      </c>
      <c r="H162" s="1335">
        <f>(C162/12000)*L162*E162*G162*75/100</f>
        <v>281.25</v>
      </c>
      <c r="I162" s="1336">
        <f>H162/' ข้อมูลการใช้ไฟฟ้า '!$F$20*100</f>
        <v>2.5381888081737131E-3</v>
      </c>
      <c r="J162" s="1336">
        <v>15</v>
      </c>
      <c r="K162" s="1336" t="s">
        <v>994</v>
      </c>
      <c r="L162" s="1337">
        <v>15</v>
      </c>
      <c r="M162" s="1336" t="s">
        <v>958</v>
      </c>
      <c r="N162" s="1338"/>
      <c r="O162" s="1339"/>
      <c r="P162" s="127"/>
      <c r="Q162" s="674"/>
      <c r="R162" s="680"/>
      <c r="S162" s="387"/>
      <c r="T162" s="387"/>
      <c r="U162" s="127"/>
      <c r="V162" s="127"/>
      <c r="W162" s="127"/>
    </row>
    <row r="163" spans="1:23" ht="23.4">
      <c r="A163" s="1333" t="s">
        <v>271</v>
      </c>
      <c r="B163" s="1333" t="s">
        <v>458</v>
      </c>
      <c r="C163" s="705">
        <v>250</v>
      </c>
      <c r="D163" s="1333" t="s">
        <v>160</v>
      </c>
      <c r="E163" s="705">
        <v>151</v>
      </c>
      <c r="F163" s="1334">
        <v>79</v>
      </c>
      <c r="G163" s="705">
        <v>1000</v>
      </c>
      <c r="H163" s="1335">
        <f t="shared" si="11"/>
        <v>35390.625</v>
      </c>
      <c r="I163" s="1336">
        <f>H163/' ข้อมูลการใช้ไฟฟ้า '!$F$20*100</f>
        <v>0.31938875836185887</v>
      </c>
      <c r="J163" s="1336">
        <v>15</v>
      </c>
      <c r="K163" s="1336" t="s">
        <v>958</v>
      </c>
      <c r="L163" s="1337">
        <v>15</v>
      </c>
      <c r="M163" s="1336" t="s">
        <v>958</v>
      </c>
      <c r="N163" s="1338"/>
      <c r="O163" s="1339"/>
      <c r="P163" s="127"/>
      <c r="Q163" s="674"/>
      <c r="R163" s="580"/>
      <c r="S163" s="387"/>
      <c r="T163" s="387"/>
      <c r="U163" s="127"/>
      <c r="V163" s="127"/>
      <c r="W163" s="127"/>
    </row>
    <row r="164" spans="1:23" ht="23.4">
      <c r="A164" s="1333" t="s">
        <v>271</v>
      </c>
      <c r="B164" s="1333" t="s">
        <v>458</v>
      </c>
      <c r="C164" s="705">
        <v>150</v>
      </c>
      <c r="D164" s="1333" t="s">
        <v>160</v>
      </c>
      <c r="E164" s="705">
        <v>20</v>
      </c>
      <c r="F164" s="1334">
        <v>79</v>
      </c>
      <c r="G164" s="705">
        <v>1000</v>
      </c>
      <c r="H164" s="1335">
        <f t="shared" si="11"/>
        <v>2812.5</v>
      </c>
      <c r="I164" s="1336">
        <f>H164/' ข้อมูลการใช้ไฟฟ้า '!$F$20*100</f>
        <v>2.5381888081737129E-2</v>
      </c>
      <c r="J164" s="1336">
        <v>15</v>
      </c>
      <c r="K164" s="1336" t="s">
        <v>958</v>
      </c>
      <c r="L164" s="1337">
        <v>15</v>
      </c>
      <c r="M164" s="1336" t="s">
        <v>958</v>
      </c>
      <c r="N164" s="1338"/>
      <c r="O164" s="1339"/>
    </row>
    <row r="165" spans="1:23" ht="23.4">
      <c r="A165" s="638" t="s">
        <v>271</v>
      </c>
      <c r="B165" s="638" t="s">
        <v>458</v>
      </c>
      <c r="C165" s="636">
        <v>70</v>
      </c>
      <c r="D165" s="638" t="s">
        <v>160</v>
      </c>
      <c r="E165" s="636">
        <v>10</v>
      </c>
      <c r="F165" s="635">
        <v>79</v>
      </c>
      <c r="G165" s="636">
        <v>1000</v>
      </c>
      <c r="H165" s="560">
        <f t="shared" si="11"/>
        <v>656.25000000000011</v>
      </c>
      <c r="I165" s="561">
        <f>H165/' ข้อมูลการใช้ไฟฟ้า '!$F$20*100</f>
        <v>5.9224405524053308E-3</v>
      </c>
      <c r="J165" s="561">
        <v>15</v>
      </c>
      <c r="K165" s="561" t="s">
        <v>958</v>
      </c>
      <c r="L165" s="678">
        <v>15</v>
      </c>
      <c r="M165" s="561" t="s">
        <v>958</v>
      </c>
      <c r="N165" s="1043"/>
      <c r="O165" s="564"/>
    </row>
    <row r="166" spans="1:23">
      <c r="A166" s="1466" t="s">
        <v>25</v>
      </c>
      <c r="B166" s="1466" t="s">
        <v>1358</v>
      </c>
      <c r="I166" s="574"/>
      <c r="Q166" s="675"/>
    </row>
    <row r="167" spans="1:23" ht="33.6">
      <c r="C167" s="649"/>
      <c r="O167" s="650"/>
    </row>
  </sheetData>
  <mergeCells count="16">
    <mergeCell ref="A1:O1"/>
    <mergeCell ref="A3:A5"/>
    <mergeCell ref="B3:B5"/>
    <mergeCell ref="C4:C5"/>
    <mergeCell ref="D4:D5"/>
    <mergeCell ref="O3:O5"/>
    <mergeCell ref="E3:E5"/>
    <mergeCell ref="G3:G5"/>
    <mergeCell ref="F3:F5"/>
    <mergeCell ref="H3:H5"/>
    <mergeCell ref="M4:M5"/>
    <mergeCell ref="I3:I5"/>
    <mergeCell ref="J4:J5"/>
    <mergeCell ref="K4:K5"/>
    <mergeCell ref="L4:L5"/>
    <mergeCell ref="N3:N5"/>
  </mergeCells>
  <phoneticPr fontId="5" type="noConversion"/>
  <pageMargins left="0.59055118110236227" right="0.59055118110236227" top="0.78740157480314965" bottom="0.78740157480314965" header="0.31496062992125984" footer="0.31496062992125984"/>
  <pageSetup paperSize="9" scale="90" firstPageNumber="40" orientation="landscape" useFirstPageNumber="1" r:id="rId1"/>
  <headerFooter>
    <oddFooter xml:space="preserve">&amp;C45
</oddFooter>
  </headerFooter>
  <colBreaks count="1" manualBreakCount="1">
    <brk id="16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theme="0" tint="-0.14999847407452621"/>
  </sheetPr>
  <dimension ref="A1:T21"/>
  <sheetViews>
    <sheetView showGridLines="0" view="pageBreakPreview" zoomScaleNormal="100" zoomScaleSheetLayoutView="100" workbookViewId="0">
      <selection activeCell="M17" sqref="M17"/>
    </sheetView>
  </sheetViews>
  <sheetFormatPr defaultColWidth="9" defaultRowHeight="21"/>
  <cols>
    <col min="1" max="1" width="12.69921875" style="87" customWidth="1"/>
    <col min="2" max="2" width="9.69921875" style="87" customWidth="1"/>
    <col min="3" max="3" width="7.09765625" style="87" customWidth="1"/>
    <col min="4" max="4" width="6.5" style="87" customWidth="1"/>
    <col min="5" max="5" width="6.3984375" style="87" customWidth="1"/>
    <col min="6" max="6" width="9.3984375" style="87" customWidth="1"/>
    <col min="7" max="7" width="6.3984375" style="87" customWidth="1"/>
    <col min="8" max="8" width="6.8984375" style="87" customWidth="1"/>
    <col min="9" max="9" width="6.19921875" style="87" customWidth="1"/>
    <col min="10" max="10" width="11.8984375" style="87" customWidth="1"/>
    <col min="11" max="11" width="10.5" style="87" customWidth="1"/>
    <col min="12" max="12" width="7.69921875" style="87" customWidth="1"/>
    <col min="13" max="13" width="7.09765625" style="87" customWidth="1"/>
    <col min="14" max="14" width="8.19921875" style="87" customWidth="1"/>
    <col min="15" max="15" width="7.09765625" style="87" customWidth="1"/>
    <col min="16" max="16" width="12.19921875" style="87" customWidth="1"/>
    <col min="17" max="17" width="10.69921875" style="87" bestFit="1" customWidth="1"/>
    <col min="18" max="16384" width="9" style="87"/>
  </cols>
  <sheetData>
    <row r="1" spans="1:17" ht="24.6">
      <c r="A1" s="1709" t="s">
        <v>1274</v>
      </c>
      <c r="B1" s="1709"/>
      <c r="C1" s="1709"/>
      <c r="D1" s="1709"/>
      <c r="E1" s="1709"/>
      <c r="F1" s="1709"/>
      <c r="G1" s="1709"/>
      <c r="H1" s="1709"/>
      <c r="I1" s="1709"/>
      <c r="J1" s="1709"/>
      <c r="K1" s="1709"/>
      <c r="L1" s="1709"/>
      <c r="M1" s="1709"/>
      <c r="N1" s="1709"/>
      <c r="O1" s="1709"/>
      <c r="P1" s="1709"/>
      <c r="Q1" s="1709"/>
    </row>
    <row r="2" spans="1:17" ht="12.75" customHeight="1"/>
    <row r="3" spans="1:17" ht="21" customHeight="1">
      <c r="A3" s="1680" t="s">
        <v>700</v>
      </c>
      <c r="B3" s="1680" t="s">
        <v>718</v>
      </c>
      <c r="C3" s="1677" t="s">
        <v>414</v>
      </c>
      <c r="D3" s="1677"/>
      <c r="E3" s="1680" t="s">
        <v>701</v>
      </c>
      <c r="F3" s="1746" t="s">
        <v>47</v>
      </c>
      <c r="G3" s="1737" t="s">
        <v>717</v>
      </c>
      <c r="H3" s="1740" t="s">
        <v>721</v>
      </c>
      <c r="I3" s="1740"/>
      <c r="J3" s="1743" t="s">
        <v>49</v>
      </c>
      <c r="K3" s="1751" t="s">
        <v>50</v>
      </c>
      <c r="L3" s="1680" t="s">
        <v>17</v>
      </c>
      <c r="M3" s="1680"/>
      <c r="N3" s="1680"/>
      <c r="O3" s="1680"/>
      <c r="P3" s="1669" t="s">
        <v>1140</v>
      </c>
      <c r="Q3" s="1680" t="s">
        <v>398</v>
      </c>
    </row>
    <row r="4" spans="1:17">
      <c r="A4" s="1680"/>
      <c r="B4" s="1680"/>
      <c r="C4" s="1680" t="s">
        <v>349</v>
      </c>
      <c r="D4" s="1680" t="s">
        <v>401</v>
      </c>
      <c r="E4" s="1680"/>
      <c r="F4" s="1747"/>
      <c r="G4" s="1738"/>
      <c r="H4" s="1742" t="s">
        <v>372</v>
      </c>
      <c r="I4" s="1742" t="s">
        <v>401</v>
      </c>
      <c r="J4" s="1749"/>
      <c r="K4" s="1752"/>
      <c r="L4" s="1743" t="s">
        <v>130</v>
      </c>
      <c r="M4" s="1741" t="s">
        <v>401</v>
      </c>
      <c r="N4" s="1745" t="s">
        <v>63</v>
      </c>
      <c r="O4" s="1741" t="s">
        <v>401</v>
      </c>
      <c r="P4" s="1670"/>
      <c r="Q4" s="1680"/>
    </row>
    <row r="5" spans="1:17" ht="44.25" customHeight="1">
      <c r="A5" s="1680"/>
      <c r="B5" s="1680"/>
      <c r="C5" s="1680"/>
      <c r="D5" s="1680"/>
      <c r="E5" s="1680"/>
      <c r="F5" s="1748"/>
      <c r="G5" s="1739"/>
      <c r="H5" s="1742"/>
      <c r="I5" s="1742"/>
      <c r="J5" s="1750"/>
      <c r="K5" s="1753"/>
      <c r="L5" s="1744"/>
      <c r="M5" s="1741"/>
      <c r="N5" s="1745"/>
      <c r="O5" s="1741"/>
      <c r="P5" s="1671"/>
      <c r="Q5" s="1680"/>
    </row>
    <row r="6" spans="1:17">
      <c r="A6" s="125" t="s">
        <v>1125</v>
      </c>
      <c r="B6" s="125"/>
      <c r="C6" s="120"/>
      <c r="D6" s="123"/>
      <c r="E6" s="120"/>
      <c r="F6" s="120"/>
      <c r="G6" s="120"/>
      <c r="H6" s="129"/>
      <c r="I6" s="129"/>
      <c r="J6" s="121"/>
      <c r="K6" s="121"/>
      <c r="L6" s="121"/>
      <c r="M6" s="122"/>
      <c r="N6" s="122"/>
      <c r="O6" s="123"/>
      <c r="P6" s="123"/>
      <c r="Q6" s="122"/>
    </row>
    <row r="7" spans="1:17">
      <c r="A7" s="125"/>
      <c r="B7" s="125"/>
      <c r="C7" s="120"/>
      <c r="D7" s="123"/>
      <c r="E7" s="120"/>
      <c r="F7" s="120"/>
      <c r="G7" s="120"/>
      <c r="H7" s="129"/>
      <c r="I7" s="129"/>
      <c r="J7" s="121"/>
      <c r="K7" s="121"/>
      <c r="L7" s="121"/>
      <c r="M7" s="122"/>
      <c r="N7" s="122"/>
      <c r="O7" s="123"/>
      <c r="P7" s="123"/>
      <c r="Q7" s="122"/>
    </row>
    <row r="8" spans="1:17">
      <c r="A8" s="125"/>
      <c r="B8" s="125"/>
      <c r="C8" s="120"/>
      <c r="D8" s="123"/>
      <c r="E8" s="120"/>
      <c r="F8" s="120"/>
      <c r="G8" s="120"/>
      <c r="H8" s="129"/>
      <c r="I8" s="129"/>
      <c r="J8" s="121"/>
      <c r="K8" s="121"/>
      <c r="L8" s="121"/>
      <c r="M8" s="122"/>
      <c r="N8" s="122"/>
      <c r="O8" s="125"/>
      <c r="P8" s="125"/>
      <c r="Q8" s="124"/>
    </row>
    <row r="9" spans="1:17">
      <c r="A9" s="125" t="s">
        <v>1126</v>
      </c>
      <c r="B9" s="125"/>
      <c r="C9" s="120"/>
      <c r="D9" s="123"/>
      <c r="E9" s="120"/>
      <c r="F9" s="120"/>
      <c r="G9" s="120"/>
      <c r="H9" s="129"/>
      <c r="I9" s="129"/>
      <c r="J9" s="121"/>
      <c r="K9" s="121"/>
      <c r="L9" s="121"/>
      <c r="M9" s="122"/>
      <c r="N9" s="122"/>
      <c r="O9" s="125"/>
      <c r="P9" s="125"/>
      <c r="Q9" s="124"/>
    </row>
    <row r="10" spans="1:17">
      <c r="A10" s="125"/>
      <c r="B10" s="125"/>
      <c r="C10" s="120"/>
      <c r="D10" s="123"/>
      <c r="E10" s="120"/>
      <c r="F10" s="120"/>
      <c r="G10" s="120"/>
      <c r="H10" s="129"/>
      <c r="I10" s="129"/>
      <c r="J10" s="121"/>
      <c r="K10" s="121"/>
      <c r="L10" s="121"/>
      <c r="M10" s="122"/>
      <c r="N10" s="122"/>
      <c r="O10" s="125"/>
      <c r="P10" s="125"/>
      <c r="Q10" s="124"/>
    </row>
    <row r="11" spans="1:17">
      <c r="A11" s="125"/>
      <c r="B11" s="125"/>
      <c r="C11" s="120"/>
      <c r="D11" s="123"/>
      <c r="E11" s="120"/>
      <c r="F11" s="120"/>
      <c r="G11" s="120"/>
      <c r="H11" s="129"/>
      <c r="I11" s="129"/>
      <c r="J11" s="121"/>
      <c r="K11" s="121"/>
      <c r="L11" s="121"/>
      <c r="M11" s="122"/>
      <c r="N11" s="122"/>
      <c r="O11" s="125"/>
      <c r="P11" s="125"/>
      <c r="Q11" s="124"/>
    </row>
    <row r="12" spans="1:17">
      <c r="A12" s="125"/>
      <c r="B12" s="125"/>
      <c r="C12" s="120"/>
      <c r="D12" s="123"/>
      <c r="E12" s="120"/>
      <c r="F12" s="120"/>
      <c r="G12" s="120"/>
      <c r="H12" s="129"/>
      <c r="I12" s="129"/>
      <c r="J12" s="121"/>
      <c r="K12" s="121"/>
      <c r="L12" s="121"/>
      <c r="M12" s="122"/>
      <c r="N12" s="122"/>
      <c r="O12" s="125"/>
      <c r="P12" s="125"/>
      <c r="Q12" s="124"/>
    </row>
    <row r="13" spans="1:17">
      <c r="A13" s="125"/>
      <c r="B13" s="125"/>
      <c r="C13" s="120"/>
      <c r="D13" s="123"/>
      <c r="E13" s="120"/>
      <c r="F13" s="120"/>
      <c r="G13" s="120"/>
      <c r="H13" s="129"/>
      <c r="I13" s="129"/>
      <c r="J13" s="121"/>
      <c r="K13" s="121"/>
      <c r="L13" s="121"/>
      <c r="M13" s="122"/>
      <c r="N13" s="122"/>
      <c r="O13" s="125"/>
      <c r="P13" s="125"/>
      <c r="Q13" s="124"/>
    </row>
    <row r="14" spans="1:17">
      <c r="A14" s="125"/>
      <c r="B14" s="125"/>
      <c r="C14" s="120"/>
      <c r="D14" s="123"/>
      <c r="E14" s="120"/>
      <c r="F14" s="120"/>
      <c r="G14" s="120"/>
      <c r="H14" s="129"/>
      <c r="I14" s="129"/>
      <c r="J14" s="121"/>
      <c r="K14" s="121"/>
      <c r="L14" s="121"/>
      <c r="M14" s="122"/>
      <c r="N14" s="122"/>
      <c r="O14" s="125"/>
      <c r="P14" s="125"/>
      <c r="Q14" s="124"/>
    </row>
    <row r="15" spans="1:17">
      <c r="A15" s="125"/>
      <c r="B15" s="125"/>
      <c r="C15" s="120"/>
      <c r="D15" s="123"/>
      <c r="E15" s="120"/>
      <c r="F15" s="120"/>
      <c r="G15" s="120"/>
      <c r="H15" s="129"/>
      <c r="I15" s="129"/>
      <c r="J15" s="121"/>
      <c r="K15" s="121"/>
      <c r="L15" s="121"/>
      <c r="M15" s="122"/>
      <c r="N15" s="122"/>
      <c r="O15" s="125"/>
      <c r="P15" s="125"/>
      <c r="Q15" s="124"/>
    </row>
    <row r="16" spans="1:17">
      <c r="A16" s="125"/>
      <c r="B16" s="125"/>
      <c r="C16" s="120"/>
      <c r="D16" s="123"/>
      <c r="E16" s="120"/>
      <c r="F16" s="120"/>
      <c r="G16" s="120"/>
      <c r="H16" s="129"/>
      <c r="I16" s="129"/>
      <c r="J16" s="121"/>
      <c r="K16" s="121"/>
      <c r="L16" s="121"/>
      <c r="M16" s="122"/>
      <c r="N16" s="122"/>
      <c r="O16" s="125"/>
      <c r="P16" s="125"/>
      <c r="Q16" s="124"/>
    </row>
    <row r="17" spans="1:20">
      <c r="A17" s="125"/>
      <c r="B17" s="125"/>
      <c r="C17" s="120"/>
      <c r="D17" s="123"/>
      <c r="E17" s="120"/>
      <c r="F17" s="120"/>
      <c r="G17" s="120"/>
      <c r="H17" s="129"/>
      <c r="I17" s="129"/>
      <c r="J17" s="121"/>
      <c r="K17" s="121"/>
      <c r="L17" s="121"/>
      <c r="M17" s="124"/>
      <c r="N17" s="124"/>
      <c r="O17" s="125"/>
      <c r="P17" s="125"/>
      <c r="Q17" s="124"/>
    </row>
    <row r="18" spans="1:20">
      <c r="A18" s="125"/>
      <c r="B18" s="125"/>
      <c r="C18" s="120"/>
      <c r="D18" s="123"/>
      <c r="E18" s="120"/>
      <c r="F18" s="120"/>
      <c r="G18" s="120"/>
      <c r="H18" s="129"/>
      <c r="I18" s="129"/>
      <c r="J18" s="121"/>
      <c r="K18" s="121"/>
      <c r="L18" s="121"/>
      <c r="M18" s="124"/>
      <c r="N18" s="124"/>
      <c r="O18" s="125"/>
      <c r="P18" s="125"/>
      <c r="Q18" s="124"/>
    </row>
    <row r="19" spans="1:20">
      <c r="A19" s="125"/>
      <c r="B19" s="125"/>
      <c r="C19" s="126"/>
      <c r="D19" s="125"/>
      <c r="E19" s="126"/>
      <c r="F19" s="126"/>
      <c r="G19" s="126"/>
      <c r="H19" s="129"/>
      <c r="I19" s="129"/>
      <c r="J19" s="121"/>
      <c r="K19" s="121"/>
      <c r="L19" s="121"/>
      <c r="M19" s="124"/>
      <c r="N19" s="124"/>
      <c r="O19" s="125"/>
      <c r="P19" s="125"/>
      <c r="Q19" s="124"/>
    </row>
    <row r="20" spans="1:20" s="242" customFormat="1">
      <c r="A20" s="240" t="s">
        <v>46</v>
      </c>
    </row>
    <row r="21" spans="1:20" s="128" customFormat="1">
      <c r="A21" s="130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</row>
  </sheetData>
  <mergeCells count="21">
    <mergeCell ref="N4:N5"/>
    <mergeCell ref="F3:F5"/>
    <mergeCell ref="J3:J5"/>
    <mergeCell ref="K3:K5"/>
    <mergeCell ref="P3:P5"/>
    <mergeCell ref="A1:Q1"/>
    <mergeCell ref="A3:A5"/>
    <mergeCell ref="B3:B5"/>
    <mergeCell ref="C3:D3"/>
    <mergeCell ref="E3:E5"/>
    <mergeCell ref="G3:G5"/>
    <mergeCell ref="H3:I3"/>
    <mergeCell ref="Q3:Q5"/>
    <mergeCell ref="C4:C5"/>
    <mergeCell ref="O4:O5"/>
    <mergeCell ref="L3:O3"/>
    <mergeCell ref="H4:H5"/>
    <mergeCell ref="I4:I5"/>
    <mergeCell ref="D4:D5"/>
    <mergeCell ref="L4:L5"/>
    <mergeCell ref="M4:M5"/>
  </mergeCells>
  <phoneticPr fontId="5" type="noConversion"/>
  <pageMargins left="0.59055118110236227" right="0.78740157480314965" top="0.78740157480314965" bottom="0.59055118110236227" header="0.31496062992125984" footer="0.31496062992125984"/>
  <pageSetup paperSize="9" scale="84" firstPageNumber="49" orientation="landscape" useFirstPageNumber="1" r:id="rId1"/>
  <headerFooter>
    <oddFooter>&amp;C &amp;P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1">
    <tabColor rgb="FFFF0000"/>
  </sheetPr>
  <dimension ref="A1:G17"/>
  <sheetViews>
    <sheetView showGridLines="0" view="pageBreakPreview" zoomScaleNormal="100" zoomScaleSheetLayoutView="100" zoomScalePageLayoutView="90" workbookViewId="0">
      <selection activeCell="H10" sqref="H10:H11"/>
    </sheetView>
  </sheetViews>
  <sheetFormatPr defaultColWidth="9" defaultRowHeight="21"/>
  <cols>
    <col min="1" max="1" width="10.19921875" style="87" customWidth="1"/>
    <col min="2" max="6" width="9" style="87"/>
    <col min="7" max="7" width="10" style="87" customWidth="1"/>
    <col min="8" max="8" width="14.3984375" style="87" customWidth="1"/>
    <col min="9" max="16384" width="9" style="87"/>
  </cols>
  <sheetData>
    <row r="1" spans="1:7" ht="24.6">
      <c r="A1" s="131" t="s">
        <v>702</v>
      </c>
      <c r="B1" s="64" t="s">
        <v>64</v>
      </c>
    </row>
    <row r="2" spans="1:7" ht="24.6">
      <c r="A2" s="131"/>
      <c r="B2" s="64" t="s">
        <v>65</v>
      </c>
    </row>
    <row r="3" spans="1:7" s="30" customFormat="1" ht="24.6">
      <c r="A3" s="30" t="s">
        <v>120</v>
      </c>
    </row>
    <row r="4" spans="1:7" s="30" customFormat="1" ht="24.6"/>
    <row r="5" spans="1:7" s="30" customFormat="1" ht="24.6">
      <c r="A5" s="64" t="s">
        <v>66</v>
      </c>
    </row>
    <row r="6" spans="1:7" s="30" customFormat="1" ht="24.6">
      <c r="A6" s="64" t="s">
        <v>67</v>
      </c>
    </row>
    <row r="7" spans="1:7" ht="24.6">
      <c r="A7" s="1756" t="s">
        <v>2</v>
      </c>
      <c r="B7" s="1756"/>
      <c r="C7" s="1756"/>
      <c r="D7" s="1756"/>
      <c r="E7" s="1756"/>
      <c r="F7" s="1756"/>
      <c r="G7" s="132" t="s">
        <v>5</v>
      </c>
    </row>
    <row r="8" spans="1:7" ht="24.6">
      <c r="A8" s="133" t="s">
        <v>800</v>
      </c>
      <c r="B8" s="1754" t="s">
        <v>6</v>
      </c>
      <c r="C8" s="1754"/>
      <c r="D8" s="1754"/>
      <c r="E8" s="1754"/>
      <c r="F8" s="1755"/>
      <c r="G8" s="1057">
        <v>10</v>
      </c>
    </row>
    <row r="9" spans="1:7" ht="24.6">
      <c r="A9" s="133"/>
      <c r="B9" s="134" t="s">
        <v>7</v>
      </c>
      <c r="C9" s="134"/>
      <c r="D9" s="134"/>
      <c r="E9" s="134"/>
      <c r="F9" s="135"/>
      <c r="G9" s="1044">
        <f>'SEC (ทุกกรณี)'!F22*1.05</f>
        <v>9.9431601555476199</v>
      </c>
    </row>
    <row r="10" spans="1:7">
      <c r="A10" s="136"/>
    </row>
    <row r="11" spans="1:7" ht="24.6">
      <c r="A11" s="137" t="s">
        <v>68</v>
      </c>
    </row>
    <row r="12" spans="1:7" ht="24.6">
      <c r="A12" s="1756" t="s">
        <v>2</v>
      </c>
      <c r="B12" s="1756"/>
      <c r="C12" s="1756"/>
      <c r="D12" s="1756"/>
      <c r="E12" s="1756"/>
      <c r="F12" s="1756"/>
      <c r="G12" s="132" t="s">
        <v>5</v>
      </c>
    </row>
    <row r="13" spans="1:7" ht="24.6">
      <c r="A13" s="133" t="s">
        <v>800</v>
      </c>
      <c r="B13" s="1754" t="s">
        <v>6</v>
      </c>
      <c r="C13" s="1754"/>
      <c r="D13" s="1754"/>
      <c r="E13" s="1754"/>
      <c r="F13" s="1755"/>
      <c r="G13" s="132"/>
    </row>
    <row r="14" spans="1:7" ht="24.6">
      <c r="A14" s="138"/>
      <c r="B14" s="139" t="s">
        <v>7</v>
      </c>
      <c r="C14" s="139"/>
      <c r="D14" s="139"/>
      <c r="E14" s="139"/>
      <c r="F14" s="140"/>
      <c r="G14" s="132"/>
    </row>
    <row r="15" spans="1:7" ht="24.6">
      <c r="A15" s="141"/>
      <c r="B15" s="28" t="s">
        <v>7</v>
      </c>
      <c r="C15" s="29"/>
      <c r="D15" s="29"/>
      <c r="E15" s="29"/>
      <c r="F15" s="142"/>
      <c r="G15" s="118"/>
    </row>
    <row r="16" spans="1:7" ht="24.6">
      <c r="A16" s="143"/>
      <c r="B16" s="65" t="s">
        <v>7</v>
      </c>
      <c r="C16" s="144"/>
      <c r="D16" s="144"/>
      <c r="E16" s="144"/>
      <c r="F16" s="145"/>
      <c r="G16" s="118"/>
    </row>
    <row r="17" spans="1:1">
      <c r="A17" s="87" t="s">
        <v>8</v>
      </c>
    </row>
  </sheetData>
  <mergeCells count="4">
    <mergeCell ref="B13:F13"/>
    <mergeCell ref="B8:F8"/>
    <mergeCell ref="A7:F7"/>
    <mergeCell ref="A12:F12"/>
  </mergeCells>
  <phoneticPr fontId="5" type="noConversion"/>
  <pageMargins left="0.78740157480314965" right="0.59055118110236227" top="0.78740157480314965" bottom="0.59055118110236227" header="0.31496062992125984" footer="0.31496062992125984"/>
  <pageSetup paperSize="9" firstPageNumber="50" orientation="portrait" useFirstPageNumber="1" r:id="rId1"/>
  <headerFooter>
    <oddFooter>&amp;C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91586" r:id="rId4" name="Check Box 2">
              <controlPr defaultSize="0" autoFill="0" autoLine="0" autoPict="0">
                <anchor moveWithCells="1">
                  <from>
                    <xdr:col>0</xdr:col>
                    <xdr:colOff>388620</xdr:colOff>
                    <xdr:row>7</xdr:row>
                    <xdr:rowOff>22860</xdr:rowOff>
                  </from>
                  <to>
                    <xdr:col>0</xdr:col>
                    <xdr:colOff>693420</xdr:colOff>
                    <xdr:row>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588" r:id="rId5" name="Check Box 4">
              <controlPr defaultSize="0" autoFill="0" autoLine="0" autoPict="0">
                <anchor moveWithCells="1">
                  <from>
                    <xdr:col>0</xdr:col>
                    <xdr:colOff>388620</xdr:colOff>
                    <xdr:row>8</xdr:row>
                    <xdr:rowOff>0</xdr:rowOff>
                  </from>
                  <to>
                    <xdr:col>0</xdr:col>
                    <xdr:colOff>693420</xdr:colOff>
                    <xdr:row>8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591" r:id="rId6" name="Check Box 7">
              <controlPr defaultSize="0" autoFill="0" autoLine="0" autoPict="0">
                <anchor moveWithCells="1">
                  <from>
                    <xdr:col>0</xdr:col>
                    <xdr:colOff>388620</xdr:colOff>
                    <xdr:row>12</xdr:row>
                    <xdr:rowOff>22860</xdr:rowOff>
                  </from>
                  <to>
                    <xdr:col>0</xdr:col>
                    <xdr:colOff>693420</xdr:colOff>
                    <xdr:row>12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592" r:id="rId7" name="Check Box 8">
              <controlPr defaultSize="0" autoFill="0" autoLine="0" autoPict="0">
                <anchor moveWithCells="1">
                  <from>
                    <xdr:col>0</xdr:col>
                    <xdr:colOff>388620</xdr:colOff>
                    <xdr:row>13</xdr:row>
                    <xdr:rowOff>0</xdr:rowOff>
                  </from>
                  <to>
                    <xdr:col>0</xdr:col>
                    <xdr:colOff>693420</xdr:colOff>
                    <xdr:row>13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593" r:id="rId8" name="Check Box 9">
              <controlPr defaultSize="0" autoFill="0" autoLine="0" autoPict="0">
                <anchor moveWithCells="1">
                  <from>
                    <xdr:col>0</xdr:col>
                    <xdr:colOff>388620</xdr:colOff>
                    <xdr:row>14</xdr:row>
                    <xdr:rowOff>0</xdr:rowOff>
                  </from>
                  <to>
                    <xdr:col>0</xdr:col>
                    <xdr:colOff>693420</xdr:colOff>
                    <xdr:row>14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594" r:id="rId9" name="Check Box 10">
              <controlPr defaultSize="0" autoFill="0" autoLine="0" autoPict="0">
                <anchor moveWithCells="1">
                  <from>
                    <xdr:col>0</xdr:col>
                    <xdr:colOff>388620</xdr:colOff>
                    <xdr:row>15</xdr:row>
                    <xdr:rowOff>0</xdr:rowOff>
                  </from>
                  <to>
                    <xdr:col>0</xdr:col>
                    <xdr:colOff>693420</xdr:colOff>
                    <xdr:row>15</xdr:row>
                    <xdr:rowOff>236220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tabColor theme="9"/>
  </sheetPr>
  <dimension ref="A1:O28"/>
  <sheetViews>
    <sheetView showGridLines="0" view="pageBreakPreview" zoomScaleNormal="100" zoomScaleSheetLayoutView="100" workbookViewId="0">
      <selection activeCell="I22" sqref="I22"/>
    </sheetView>
  </sheetViews>
  <sheetFormatPr defaultColWidth="9" defaultRowHeight="21"/>
  <cols>
    <col min="1" max="1" width="6.09765625" style="87" customWidth="1"/>
    <col min="2" max="2" width="12.09765625" style="87" customWidth="1"/>
    <col min="3" max="3" width="5.69921875" style="87" customWidth="1"/>
    <col min="4" max="4" width="9.69921875" style="87" customWidth="1"/>
    <col min="5" max="5" width="7.19921875" style="87" customWidth="1"/>
    <col min="6" max="7" width="10.8984375" style="87" customWidth="1"/>
    <col min="8" max="8" width="8.5" style="87" customWidth="1"/>
    <col min="9" max="9" width="10.8984375" style="87" bestFit="1" customWidth="1"/>
    <col min="10" max="10" width="8.59765625" style="87" bestFit="1" customWidth="1"/>
    <col min="11" max="11" width="8.5" style="87" customWidth="1"/>
    <col min="12" max="12" width="8.09765625" style="87" bestFit="1" customWidth="1"/>
    <col min="13" max="13" width="10.8984375" style="87" customWidth="1"/>
    <col min="14" max="14" width="7.3984375" style="87" bestFit="1" customWidth="1"/>
    <col min="15" max="16384" width="9" style="87"/>
  </cols>
  <sheetData>
    <row r="1" spans="1:14" ht="24.6">
      <c r="A1" s="1644" t="s">
        <v>1301</v>
      </c>
      <c r="B1" s="1644"/>
      <c r="C1" s="1644"/>
      <c r="D1" s="1644"/>
      <c r="E1" s="1644"/>
      <c r="F1" s="1644"/>
      <c r="G1" s="1644"/>
      <c r="H1" s="1644"/>
      <c r="I1" s="1644"/>
      <c r="J1" s="1644"/>
      <c r="K1" s="1644"/>
      <c r="L1" s="1644"/>
      <c r="M1" s="1644"/>
      <c r="N1" s="1644"/>
    </row>
    <row r="2" spans="1:14" ht="9.75" customHeight="1"/>
    <row r="3" spans="1:14" s="439" customFormat="1">
      <c r="A3" s="1764" t="s">
        <v>724</v>
      </c>
      <c r="B3" s="1761" t="s">
        <v>417</v>
      </c>
      <c r="C3" s="1761"/>
      <c r="D3" s="1761"/>
      <c r="E3" s="1763" t="s">
        <v>418</v>
      </c>
      <c r="F3" s="1763"/>
      <c r="G3" s="1763"/>
      <c r="H3" s="1763"/>
      <c r="I3" s="1763"/>
      <c r="J3" s="1763"/>
      <c r="K3" s="1763"/>
      <c r="L3" s="1761" t="s">
        <v>725</v>
      </c>
      <c r="M3" s="1761" t="s">
        <v>720</v>
      </c>
      <c r="N3" s="1761" t="s">
        <v>719</v>
      </c>
    </row>
    <row r="4" spans="1:14" s="439" customFormat="1">
      <c r="A4" s="1765"/>
      <c r="B4" s="1761"/>
      <c r="C4" s="1761"/>
      <c r="D4" s="1761"/>
      <c r="E4" s="1763" t="s">
        <v>410</v>
      </c>
      <c r="F4" s="1763"/>
      <c r="G4" s="1763"/>
      <c r="H4" s="1763" t="s">
        <v>421</v>
      </c>
      <c r="I4" s="1763"/>
      <c r="J4" s="1763"/>
      <c r="K4" s="1763"/>
      <c r="L4" s="1761"/>
      <c r="M4" s="1761"/>
      <c r="N4" s="1761"/>
    </row>
    <row r="5" spans="1:14" s="439" customFormat="1">
      <c r="A5" s="1765"/>
      <c r="B5" s="1761"/>
      <c r="C5" s="1761"/>
      <c r="D5" s="1761"/>
      <c r="E5" s="1167" t="s">
        <v>419</v>
      </c>
      <c r="F5" s="1167" t="s">
        <v>405</v>
      </c>
      <c r="G5" s="1167" t="s">
        <v>420</v>
      </c>
      <c r="H5" s="1167" t="s">
        <v>372</v>
      </c>
      <c r="I5" s="1167" t="s">
        <v>422</v>
      </c>
      <c r="J5" s="1167" t="s">
        <v>716</v>
      </c>
      <c r="K5" s="1167" t="s">
        <v>420</v>
      </c>
      <c r="L5" s="1761"/>
      <c r="M5" s="1761"/>
      <c r="N5" s="1761"/>
    </row>
    <row r="6" spans="1:14" s="439" customFormat="1">
      <c r="A6" s="146" t="s">
        <v>424</v>
      </c>
      <c r="B6" s="440"/>
      <c r="C6" s="440"/>
      <c r="D6" s="440"/>
      <c r="E6" s="440"/>
      <c r="F6" s="440"/>
      <c r="G6" s="440"/>
      <c r="H6" s="440"/>
      <c r="I6" s="440"/>
      <c r="J6" s="440"/>
      <c r="K6" s="440"/>
      <c r="L6" s="440"/>
      <c r="M6" s="440"/>
      <c r="N6" s="441"/>
    </row>
    <row r="7" spans="1:14">
      <c r="A7" s="442">
        <v>1</v>
      </c>
      <c r="B7" s="1762" t="str">
        <f>'มาตรการไฟฟ้า '!E6</f>
        <v>บำรุงรักษาเครื่องปรับอากาศแบบแยกส่วน</v>
      </c>
      <c r="C7" s="1762"/>
      <c r="D7" s="1762"/>
      <c r="E7" s="443"/>
      <c r="F7" s="703">
        <f>'มาตรการไฟฟ้า '!K16</f>
        <v>303091.42499999981</v>
      </c>
      <c r="G7" s="703">
        <f>'มาตรการไฟฟ้า '!L16</f>
        <v>1145458.2247831859</v>
      </c>
      <c r="H7" s="390"/>
      <c r="I7" s="390"/>
      <c r="J7" s="390"/>
      <c r="K7" s="391"/>
      <c r="L7" s="443">
        <f>F7*100/'4.1.2การใช้ไฟฟ้า_62'!F20</f>
        <v>2.7353004899143887</v>
      </c>
      <c r="M7" s="701">
        <f>'มาตรการไฟฟ้า '!K17</f>
        <v>1088172</v>
      </c>
      <c r="N7" s="444">
        <f>M7/G7</f>
        <v>0.94998837710207273</v>
      </c>
    </row>
    <row r="8" spans="1:14">
      <c r="A8" s="389">
        <v>2</v>
      </c>
      <c r="B8" s="1766" t="str">
        <f>'มาตรการไฟฟ้า '!E66</f>
        <v>ลดชั่วโมงการใช้งานเครื่องปรับอากาศ</v>
      </c>
      <c r="C8" s="1767"/>
      <c r="D8" s="1768"/>
      <c r="E8" s="443"/>
      <c r="F8" s="703">
        <f>'มาตรการไฟฟ้า '!K77</f>
        <v>850720.50000000186</v>
      </c>
      <c r="G8" s="703">
        <f>'มาตรการไฟฟ้า '!L77</f>
        <v>3215085.328516528</v>
      </c>
      <c r="H8" s="390"/>
      <c r="I8" s="390"/>
      <c r="J8" s="390"/>
      <c r="K8" s="391"/>
      <c r="L8" s="443">
        <f>F8*100/'4.1.2การใช้ไฟฟ้า_62'!F20</f>
        <v>7.6774728959429321</v>
      </c>
      <c r="M8" s="701">
        <f>'มาตรการไฟฟ้า '!K78</f>
        <v>0</v>
      </c>
      <c r="N8" s="444">
        <v>0</v>
      </c>
    </row>
    <row r="9" spans="1:14" hidden="1">
      <c r="A9" s="389">
        <v>3</v>
      </c>
      <c r="B9" s="1772" t="str">
        <f>'มาตรการไฟฟ้า '!E130</f>
        <v>เปลี่ยนหลอด T8 (36W) เป็นหลอด LED (18W)</v>
      </c>
      <c r="C9" s="1762"/>
      <c r="D9" s="1762"/>
      <c r="E9" s="443"/>
      <c r="F9" s="703">
        <f>'มาตรการไฟฟ้า '!K139</f>
        <v>0</v>
      </c>
      <c r="G9" s="703">
        <f>'มาตรการไฟฟ้า '!L139</f>
        <v>0</v>
      </c>
      <c r="H9" s="390"/>
      <c r="I9" s="390"/>
      <c r="J9" s="390"/>
      <c r="K9" s="391"/>
      <c r="L9" s="443">
        <f>F9*100/' ข้อมูลการใช้ไฟฟ้า '!$F$20</f>
        <v>0</v>
      </c>
      <c r="M9" s="701">
        <f>'มาตรการไฟฟ้า '!K142</f>
        <v>0</v>
      </c>
      <c r="N9" s="444" t="e">
        <f>M9/G9</f>
        <v>#DIV/0!</v>
      </c>
    </row>
    <row r="10" spans="1:14" hidden="1">
      <c r="A10" s="389">
        <v>4</v>
      </c>
      <c r="B10" s="1772" t="str">
        <f>'มาตรการไฟฟ้า '!E191</f>
        <v>เปลี่ยนหลอด T8 (18W) เป็นหลอด LED (9W)</v>
      </c>
      <c r="C10" s="1762"/>
      <c r="D10" s="1762"/>
      <c r="E10" s="443"/>
      <c r="F10" s="703">
        <f>'มาตรการไฟฟ้า '!K199</f>
        <v>0</v>
      </c>
      <c r="G10" s="703">
        <f>'มาตรการไฟฟ้า '!L199</f>
        <v>0</v>
      </c>
      <c r="H10" s="390"/>
      <c r="I10" s="390"/>
      <c r="J10" s="390"/>
      <c r="K10" s="391"/>
      <c r="L10" s="443">
        <f>F10*100/' ข้อมูลการใช้ไฟฟ้า '!$F$20</f>
        <v>0</v>
      </c>
      <c r="M10" s="701">
        <f>'มาตรการไฟฟ้า '!K202</f>
        <v>0</v>
      </c>
      <c r="N10" s="444" t="e">
        <f>M10/G10</f>
        <v>#DIV/0!</v>
      </c>
    </row>
    <row r="11" spans="1:14" hidden="1">
      <c r="A11" s="389">
        <v>5</v>
      </c>
      <c r="B11" s="1762" t="str">
        <f>'มาตรการไฟฟ้า '!E251</f>
        <v>เครื่องปรับอากาศประสิทธิภาพสูง Inverter</v>
      </c>
      <c r="C11" s="1762"/>
      <c r="D11" s="1762"/>
      <c r="E11" s="443"/>
      <c r="F11" s="703">
        <f>'มาตรการไฟฟ้า '!K260</f>
        <v>2160</v>
      </c>
      <c r="G11" s="703">
        <f>'มาตรการไฟฟ้า '!L260</f>
        <v>8164.7999999999975</v>
      </c>
      <c r="H11" s="390"/>
      <c r="I11" s="390"/>
      <c r="J11" s="390"/>
      <c r="K11" s="391"/>
      <c r="L11" s="443">
        <f>F11*100/' ข้อมูลการใช้ไฟฟ้า '!$F$20</f>
        <v>1.9493290046774116E-2</v>
      </c>
      <c r="M11" s="702">
        <f>'มาตรการไฟฟ้า '!K263</f>
        <v>0</v>
      </c>
      <c r="N11" s="444">
        <f>M11/G11</f>
        <v>0</v>
      </c>
    </row>
    <row r="12" spans="1:14" hidden="1">
      <c r="A12" s="389"/>
      <c r="B12" s="1762"/>
      <c r="C12" s="1762"/>
      <c r="D12" s="1762"/>
      <c r="E12" s="443"/>
      <c r="F12" s="703"/>
      <c r="G12" s="703"/>
      <c r="H12" s="390"/>
      <c r="I12" s="390"/>
      <c r="J12" s="390"/>
      <c r="K12" s="391"/>
      <c r="L12" s="443"/>
      <c r="M12" s="447"/>
      <c r="N12" s="448"/>
    </row>
    <row r="13" spans="1:14" hidden="1">
      <c r="A13" s="389"/>
      <c r="B13" s="1762"/>
      <c r="C13" s="1762"/>
      <c r="D13" s="1762"/>
      <c r="E13" s="443"/>
      <c r="F13" s="703"/>
      <c r="G13" s="703"/>
      <c r="H13" s="390"/>
      <c r="I13" s="390"/>
      <c r="J13" s="390"/>
      <c r="K13" s="391"/>
      <c r="L13" s="443"/>
      <c r="M13" s="447"/>
      <c r="N13" s="448"/>
    </row>
    <row r="14" spans="1:14" hidden="1">
      <c r="A14" s="389"/>
      <c r="B14" s="1766"/>
      <c r="C14" s="1767"/>
      <c r="D14" s="1773"/>
      <c r="E14" s="450"/>
      <c r="F14" s="704"/>
      <c r="G14" s="703"/>
      <c r="H14" s="392"/>
      <c r="I14" s="392"/>
      <c r="J14" s="392"/>
      <c r="K14" s="393"/>
      <c r="L14" s="443"/>
      <c r="M14" s="447"/>
      <c r="N14" s="448"/>
    </row>
    <row r="15" spans="1:14" hidden="1">
      <c r="A15" s="389"/>
      <c r="B15" s="445"/>
      <c r="C15" s="446"/>
      <c r="D15" s="449"/>
      <c r="E15" s="450"/>
      <c r="F15" s="704"/>
      <c r="G15" s="703"/>
      <c r="H15" s="392"/>
      <c r="I15" s="392"/>
      <c r="J15" s="392"/>
      <c r="K15" s="393"/>
      <c r="L15" s="443"/>
      <c r="M15" s="451"/>
      <c r="N15" s="448"/>
    </row>
    <row r="16" spans="1:14" hidden="1">
      <c r="A16" s="389"/>
      <c r="B16" s="445"/>
      <c r="C16" s="446"/>
      <c r="D16" s="449"/>
      <c r="E16" s="450"/>
      <c r="F16" s="704"/>
      <c r="G16" s="703"/>
      <c r="H16" s="392"/>
      <c r="I16" s="392"/>
      <c r="J16" s="392"/>
      <c r="K16" s="393"/>
      <c r="L16" s="443"/>
      <c r="M16" s="451"/>
      <c r="N16" s="448"/>
    </row>
    <row r="17" spans="1:15" s="439" customFormat="1" hidden="1">
      <c r="A17" s="389"/>
      <c r="B17" s="1772"/>
      <c r="C17" s="1762"/>
      <c r="D17" s="1762"/>
      <c r="E17" s="452"/>
      <c r="F17" s="703"/>
      <c r="G17" s="703"/>
      <c r="H17" s="390"/>
      <c r="I17" s="390"/>
      <c r="J17" s="390"/>
      <c r="K17" s="391"/>
      <c r="L17" s="443"/>
      <c r="M17" s="444"/>
      <c r="N17" s="457"/>
    </row>
    <row r="18" spans="1:15" s="439" customFormat="1">
      <c r="A18" s="453"/>
      <c r="B18" s="454" t="s">
        <v>722</v>
      </c>
      <c r="C18" s="454"/>
      <c r="D18" s="454"/>
      <c r="E18" s="455"/>
      <c r="F18" s="700">
        <f>SUM(F7:F16)</f>
        <v>1155971.9250000017</v>
      </c>
      <c r="G18" s="700">
        <f>SUM(G7:G16)</f>
        <v>4368708.3532997137</v>
      </c>
      <c r="H18" s="1292"/>
      <c r="I18" s="458"/>
      <c r="J18" s="1292"/>
      <c r="K18" s="458"/>
      <c r="L18" s="456">
        <f>SUM(L7:L16)</f>
        <v>10.432266675904096</v>
      </c>
      <c r="M18" s="700">
        <f>SUM(M7:M16)</f>
        <v>1088172</v>
      </c>
      <c r="N18" s="924">
        <f>M18/G18</f>
        <v>0.24908323284572123</v>
      </c>
    </row>
    <row r="19" spans="1:15" s="439" customFormat="1">
      <c r="A19" s="146" t="s">
        <v>423</v>
      </c>
      <c r="B19" s="440"/>
      <c r="C19" s="440"/>
      <c r="D19" s="440"/>
      <c r="E19" s="459"/>
      <c r="F19" s="459"/>
      <c r="G19" s="459"/>
      <c r="H19" s="459"/>
      <c r="I19" s="459"/>
      <c r="J19" s="459"/>
      <c r="K19" s="459"/>
      <c r="L19" s="460"/>
      <c r="M19" s="461"/>
      <c r="N19" s="462"/>
    </row>
    <row r="20" spans="1:15" s="439" customFormat="1" ht="17.25" customHeight="1">
      <c r="A20" s="463">
        <v>1</v>
      </c>
      <c r="B20" s="1758"/>
      <c r="C20" s="1759"/>
      <c r="D20" s="1760"/>
      <c r="E20" s="464"/>
      <c r="F20" s="464"/>
      <c r="G20" s="464"/>
      <c r="H20" s="458"/>
      <c r="I20" s="458"/>
      <c r="J20" s="458"/>
      <c r="K20" s="465"/>
      <c r="L20" s="466"/>
      <c r="M20" s="467"/>
      <c r="N20" s="464"/>
      <c r="O20" s="128"/>
    </row>
    <row r="21" spans="1:15" s="439" customFormat="1" ht="17.25" customHeight="1">
      <c r="A21" s="463">
        <v>2</v>
      </c>
      <c r="B21" s="1769"/>
      <c r="C21" s="1770"/>
      <c r="D21" s="1771"/>
      <c r="E21" s="464"/>
      <c r="F21" s="464"/>
      <c r="G21" s="464"/>
      <c r="H21" s="458"/>
      <c r="I21" s="458"/>
      <c r="J21" s="458"/>
      <c r="K21" s="465"/>
      <c r="L21" s="466"/>
      <c r="M21" s="467"/>
      <c r="N21" s="464"/>
      <c r="O21" s="128"/>
    </row>
    <row r="22" spans="1:15" s="439" customFormat="1" ht="17.25" customHeight="1">
      <c r="A22" s="463">
        <v>3</v>
      </c>
      <c r="B22" s="1757"/>
      <c r="C22" s="1757"/>
      <c r="D22" s="1757"/>
      <c r="E22" s="464"/>
      <c r="F22" s="464"/>
      <c r="G22" s="464"/>
      <c r="H22" s="458"/>
      <c r="I22" s="458"/>
      <c r="J22" s="458"/>
      <c r="K22" s="465"/>
      <c r="L22" s="466"/>
      <c r="M22" s="467"/>
      <c r="N22" s="464"/>
      <c r="O22" s="128"/>
    </row>
    <row r="23" spans="1:15" s="439" customFormat="1" ht="17.25" hidden="1" customHeight="1">
      <c r="A23" s="463">
        <v>4</v>
      </c>
      <c r="B23" s="1757"/>
      <c r="C23" s="1757"/>
      <c r="D23" s="1757"/>
      <c r="E23" s="464"/>
      <c r="F23" s="464"/>
      <c r="G23" s="464"/>
      <c r="H23" s="458"/>
      <c r="I23" s="458"/>
      <c r="J23" s="458"/>
      <c r="K23" s="465"/>
      <c r="L23" s="466"/>
      <c r="M23" s="467"/>
      <c r="N23" s="464"/>
      <c r="O23" s="128"/>
    </row>
    <row r="24" spans="1:15" s="439" customFormat="1" ht="17.25" hidden="1" customHeight="1">
      <c r="A24" s="463">
        <v>5</v>
      </c>
      <c r="B24" s="1757"/>
      <c r="C24" s="1757"/>
      <c r="D24" s="1757"/>
      <c r="E24" s="464"/>
      <c r="F24" s="464"/>
      <c r="G24" s="464"/>
      <c r="H24" s="464"/>
      <c r="I24" s="464"/>
      <c r="J24" s="464"/>
      <c r="K24" s="464"/>
      <c r="L24" s="466"/>
      <c r="M24" s="467"/>
      <c r="N24" s="464"/>
      <c r="O24" s="128"/>
    </row>
    <row r="25" spans="1:15" s="439" customFormat="1" ht="17.25" customHeight="1">
      <c r="A25" s="453"/>
      <c r="B25" s="454" t="s">
        <v>723</v>
      </c>
      <c r="C25" s="454"/>
      <c r="D25" s="454"/>
      <c r="E25" s="455"/>
      <c r="F25" s="464"/>
      <c r="G25" s="464"/>
      <c r="H25" s="1292"/>
      <c r="I25" s="458"/>
      <c r="J25" s="1292"/>
      <c r="K25" s="458"/>
      <c r="L25" s="464"/>
      <c r="M25" s="467"/>
      <c r="N25" s="1292"/>
    </row>
    <row r="26" spans="1:15">
      <c r="A26" s="468" t="s">
        <v>368</v>
      </c>
      <c r="B26" s="468" t="s">
        <v>703</v>
      </c>
      <c r="C26" s="468"/>
      <c r="D26" s="468"/>
    </row>
    <row r="27" spans="1:15" s="439" customFormat="1">
      <c r="A27" s="87"/>
      <c r="B27" s="92" t="s">
        <v>425</v>
      </c>
      <c r="C27" s="438">
        <f>'4.1.2การใช้ไฟฟ้า_62'!L21</f>
        <v>3.779249857640107</v>
      </c>
      <c r="D27" s="92" t="s">
        <v>1379</v>
      </c>
      <c r="E27" s="147"/>
      <c r="F27" s="92"/>
    </row>
    <row r="28" spans="1:15">
      <c r="A28" s="439"/>
      <c r="B28" s="468" t="s">
        <v>426</v>
      </c>
      <c r="C28" s="469" t="s">
        <v>149</v>
      </c>
      <c r="D28" s="92" t="s">
        <v>1380</v>
      </c>
      <c r="E28" s="470"/>
      <c r="F28" s="468"/>
    </row>
  </sheetData>
  <mergeCells count="23">
    <mergeCell ref="B24:D24"/>
    <mergeCell ref="N3:N5"/>
    <mergeCell ref="B8:D8"/>
    <mergeCell ref="B21:D21"/>
    <mergeCell ref="B10:D10"/>
    <mergeCell ref="B11:D11"/>
    <mergeCell ref="E4:G4"/>
    <mergeCell ref="B9:D9"/>
    <mergeCell ref="B17:D17"/>
    <mergeCell ref="B14:D14"/>
    <mergeCell ref="B7:D7"/>
    <mergeCell ref="H4:K4"/>
    <mergeCell ref="B12:D12"/>
    <mergeCell ref="A1:N1"/>
    <mergeCell ref="B23:D23"/>
    <mergeCell ref="B20:D20"/>
    <mergeCell ref="L3:L5"/>
    <mergeCell ref="M3:M5"/>
    <mergeCell ref="B22:D22"/>
    <mergeCell ref="B13:D13"/>
    <mergeCell ref="E3:K3"/>
    <mergeCell ref="A3:A5"/>
    <mergeCell ref="B3:D5"/>
  </mergeCells>
  <phoneticPr fontId="5" type="noConversion"/>
  <pageMargins left="0.59055118110236227" right="0.59055118110236227" top="0.78740157480314965" bottom="0.59055118110236227" header="0.31496062992125984" footer="0.31496062992125984"/>
  <pageSetup paperSize="9" firstPageNumber="51" orientation="landscape" useFirstPageNumber="1" r:id="rId1"/>
  <headerFooter>
    <oddFooter>&amp;C 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tabColor rgb="FFFFFF00"/>
  </sheetPr>
  <dimension ref="A1:G17"/>
  <sheetViews>
    <sheetView showGridLines="0" view="pageBreakPreview" zoomScaleNormal="100" zoomScaleSheetLayoutView="100" workbookViewId="0">
      <selection activeCell="G15" sqref="G15"/>
    </sheetView>
  </sheetViews>
  <sheetFormatPr defaultColWidth="9" defaultRowHeight="21"/>
  <cols>
    <col min="1" max="1" width="5.19921875" style="87" customWidth="1"/>
    <col min="2" max="2" width="33.8984375" style="87" customWidth="1"/>
    <col min="3" max="3" width="28.09765625" style="87" customWidth="1"/>
    <col min="4" max="5" width="13.09765625" style="87" customWidth="1"/>
    <col min="6" max="6" width="10" style="87" customWidth="1"/>
    <col min="7" max="7" width="19.69921875" style="87" customWidth="1"/>
    <col min="8" max="16384" width="9" style="87"/>
  </cols>
  <sheetData>
    <row r="1" spans="1:7" s="30" customFormat="1" ht="24.6">
      <c r="A1" s="1644" t="s">
        <v>1302</v>
      </c>
      <c r="B1" s="1644"/>
      <c r="C1" s="1644"/>
      <c r="D1" s="1644"/>
      <c r="E1" s="1644"/>
      <c r="F1" s="1644"/>
      <c r="G1" s="1644"/>
    </row>
    <row r="2" spans="1:7" ht="11.25" customHeight="1"/>
    <row r="3" spans="1:7">
      <c r="A3" s="1680" t="s">
        <v>724</v>
      </c>
      <c r="B3" s="1665" t="s">
        <v>417</v>
      </c>
      <c r="C3" s="1680" t="s">
        <v>427</v>
      </c>
      <c r="D3" s="1677" t="s">
        <v>428</v>
      </c>
      <c r="E3" s="1677"/>
      <c r="F3" s="1665" t="s">
        <v>790</v>
      </c>
      <c r="G3" s="1665" t="s">
        <v>590</v>
      </c>
    </row>
    <row r="4" spans="1:7">
      <c r="A4" s="1680"/>
      <c r="B4" s="1665"/>
      <c r="C4" s="1680"/>
      <c r="D4" s="148" t="s">
        <v>429</v>
      </c>
      <c r="E4" s="148" t="s">
        <v>448</v>
      </c>
      <c r="F4" s="1665"/>
      <c r="G4" s="1665"/>
    </row>
    <row r="5" spans="1:7">
      <c r="A5" s="1680"/>
      <c r="B5" s="1665"/>
      <c r="C5" s="1680"/>
      <c r="D5" s="149" t="s">
        <v>447</v>
      </c>
      <c r="E5" s="149" t="s">
        <v>447</v>
      </c>
      <c r="F5" s="1665"/>
      <c r="G5" s="1665"/>
    </row>
    <row r="6" spans="1:7" ht="42">
      <c r="A6" s="1479">
        <v>1</v>
      </c>
      <c r="B6" s="1480" t="str">
        <f>มาตรการและเป้าหมายปี_63!B7:D7</f>
        <v>บำรุงรักษาเครื่องปรับอากาศแบบแยกส่วน</v>
      </c>
      <c r="C6" s="1481" t="str">
        <f>'มาตรการไฟฟ้า '!E11</f>
        <v>เพื่อให้เครื่องปรับอากาศทำงานอย่างมีประสิทธิภาพ และยืดอายุการใช้งาน</v>
      </c>
      <c r="D6" s="1482" t="s">
        <v>1307</v>
      </c>
      <c r="E6" s="1483" t="s">
        <v>1308</v>
      </c>
      <c r="F6" s="1484">
        <f>'มาตรการไฟฟ้า '!K17</f>
        <v>1088172</v>
      </c>
      <c r="G6" s="1485" t="str">
        <f>'มาตรการไฟฟ้า '!E7</f>
        <v>นายสุรเดช  คิดการงาน</v>
      </c>
    </row>
    <row r="7" spans="1:7" ht="63">
      <c r="A7" s="1479">
        <v>2</v>
      </c>
      <c r="B7" s="1480" t="str">
        <f>มาตรการและเป้าหมายปี_63!B8:D8</f>
        <v>ลดชั่วโมงการใช้งานเครื่องปรับอากาศ</v>
      </c>
      <c r="C7" s="1481" t="s">
        <v>1050</v>
      </c>
      <c r="D7" s="1482" t="s">
        <v>1307</v>
      </c>
      <c r="E7" s="1483" t="s">
        <v>1308</v>
      </c>
      <c r="F7" s="1484" t="s">
        <v>149</v>
      </c>
      <c r="G7" s="1485" t="str">
        <f>'มาตรการไฟฟ้า '!E67</f>
        <v>นายรัฐพล  ญาติมิตรหนุน</v>
      </c>
    </row>
    <row r="8" spans="1:7" ht="39.6" hidden="1">
      <c r="A8" s="247">
        <v>3</v>
      </c>
      <c r="B8" s="397" t="str">
        <f>มาตรการและเป้าหมายปี_63!B9:D9</f>
        <v>เปลี่ยนหลอด T8 (36W) เป็นหลอด LED (18W)</v>
      </c>
      <c r="C8" s="248" t="str">
        <f>'มาตรการไฟฟ้า '!E135</f>
        <v>เพื่อเพิ่มประสิทธิภาพการใช้พลังงานในระบบแสงสว่าง</v>
      </c>
      <c r="D8" s="690" t="s">
        <v>1051</v>
      </c>
      <c r="E8" s="690" t="s">
        <v>1052</v>
      </c>
      <c r="F8" s="395">
        <f>'มาตรการไฟฟ้า '!K142</f>
        <v>0</v>
      </c>
      <c r="G8" s="396">
        <f>'มาตรการไฟฟ้า '!E131</f>
        <v>0</v>
      </c>
    </row>
    <row r="9" spans="1:7" ht="39.6" hidden="1">
      <c r="A9" s="247">
        <v>4</v>
      </c>
      <c r="B9" s="397" t="str">
        <f>มาตรการและเป้าหมายปี_63!B10:D10</f>
        <v>เปลี่ยนหลอด T8 (18W) เป็นหลอด LED (9W)</v>
      </c>
      <c r="C9" s="248" t="str">
        <f>'มาตรการไฟฟ้า '!E196</f>
        <v>เพื่อเพิ่มประสิทธิภาพการใช้พลังงานในระบบแสงสว่าง</v>
      </c>
      <c r="D9" s="690" t="s">
        <v>1051</v>
      </c>
      <c r="E9" s="690" t="s">
        <v>1052</v>
      </c>
      <c r="F9" s="395">
        <f>'มาตรการไฟฟ้า '!K202</f>
        <v>0</v>
      </c>
      <c r="G9" s="396">
        <f>'มาตรการไฟฟ้า '!E192</f>
        <v>0</v>
      </c>
    </row>
    <row r="10" spans="1:7" ht="39.6" hidden="1">
      <c r="A10" s="247">
        <v>5</v>
      </c>
      <c r="B10" s="397" t="str">
        <f>'มาตรการไฟฟ้า '!E251</f>
        <v>เครื่องปรับอากาศประสิทธิภาพสูง Inverter</v>
      </c>
      <c r="C10" s="248" t="str">
        <f>'มาตรการไฟฟ้า '!E256</f>
        <v>เพื่อให้เครื่องปรับอากาศทำงานอย่างมีประสิทธิภาพ และยืดอายุการใช้งาน</v>
      </c>
      <c r="D10" s="690" t="s">
        <v>1051</v>
      </c>
      <c r="E10" s="690" t="s">
        <v>1052</v>
      </c>
      <c r="F10" s="395">
        <f>'มาตรการไฟฟ้า '!K263</f>
        <v>0</v>
      </c>
      <c r="G10" s="396">
        <f>'มาตรการไฟฟ้า '!E252</f>
        <v>0</v>
      </c>
    </row>
    <row r="11" spans="1:7">
      <c r="A11" s="247"/>
      <c r="B11" s="397"/>
      <c r="C11" s="248"/>
      <c r="D11" s="394"/>
      <c r="E11" s="394"/>
      <c r="F11" s="395"/>
      <c r="G11" s="396"/>
    </row>
    <row r="12" spans="1:7">
      <c r="A12" s="247"/>
      <c r="B12" s="397"/>
      <c r="C12" s="248"/>
      <c r="D12" s="394"/>
      <c r="E12" s="394"/>
      <c r="F12" s="395"/>
      <c r="G12" s="396"/>
    </row>
    <row r="13" spans="1:7">
      <c r="A13" s="249"/>
      <c r="B13" s="397"/>
      <c r="C13" s="250"/>
      <c r="D13" s="394"/>
      <c r="E13" s="394"/>
      <c r="F13" s="395"/>
      <c r="G13" s="396"/>
    </row>
    <row r="14" spans="1:7">
      <c r="A14" s="249"/>
      <c r="B14" s="397"/>
      <c r="C14" s="250"/>
      <c r="D14" s="394"/>
      <c r="E14" s="394"/>
      <c r="F14" s="395"/>
      <c r="G14" s="396"/>
    </row>
    <row r="15" spans="1:7">
      <c r="A15" s="249"/>
      <c r="B15" s="397"/>
      <c r="C15" s="250"/>
      <c r="D15" s="394"/>
      <c r="E15" s="394"/>
      <c r="F15" s="395"/>
      <c r="G15" s="396"/>
    </row>
    <row r="16" spans="1:7">
      <c r="A16" s="150"/>
      <c r="B16" s="153"/>
      <c r="C16" s="154"/>
      <c r="D16" s="150"/>
      <c r="E16" s="150"/>
      <c r="F16" s="151"/>
      <c r="G16" s="155"/>
    </row>
    <row r="17" spans="1:2">
      <c r="A17" s="327" t="s">
        <v>51</v>
      </c>
      <c r="B17" s="47"/>
    </row>
  </sheetData>
  <mergeCells count="7">
    <mergeCell ref="A1:G1"/>
    <mergeCell ref="A3:A5"/>
    <mergeCell ref="B3:B5"/>
    <mergeCell ref="C3:C5"/>
    <mergeCell ref="D3:E3"/>
    <mergeCell ref="F3:F5"/>
    <mergeCell ref="G3:G5"/>
  </mergeCells>
  <phoneticPr fontId="5" type="noConversion"/>
  <pageMargins left="0.59055118110236227" right="0.78740157480314965" top="0.78740157480314965" bottom="0.59055118110236227" header="0.31496062992125984" footer="0.31496062992125984"/>
  <pageSetup paperSize="9" firstPageNumber="52" orientation="landscape" useFirstPageNumber="1" r:id="rId1"/>
  <headerFooter>
    <oddFooter>&amp;C 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theme="0" tint="-0.14999847407452621"/>
  </sheetPr>
  <dimension ref="A1:G15"/>
  <sheetViews>
    <sheetView showGridLines="0" view="pageBreakPreview" zoomScaleNormal="100" zoomScaleSheetLayoutView="100" zoomScalePageLayoutView="90" workbookViewId="0">
      <selection activeCell="C17" sqref="C17"/>
    </sheetView>
  </sheetViews>
  <sheetFormatPr defaultColWidth="9" defaultRowHeight="21"/>
  <cols>
    <col min="1" max="1" width="5.19921875" style="87" customWidth="1"/>
    <col min="2" max="2" width="33.8984375" style="87" customWidth="1"/>
    <col min="3" max="3" width="28.09765625" style="87" customWidth="1"/>
    <col min="4" max="5" width="13.09765625" style="87" customWidth="1"/>
    <col min="6" max="6" width="10" style="87" customWidth="1"/>
    <col min="7" max="7" width="19.69921875" style="87" customWidth="1"/>
    <col min="8" max="16384" width="9" style="87"/>
  </cols>
  <sheetData>
    <row r="1" spans="1:7" s="30" customFormat="1" ht="24.6">
      <c r="A1" s="1644" t="s">
        <v>1300</v>
      </c>
      <c r="B1" s="1644"/>
      <c r="C1" s="1644"/>
      <c r="D1" s="1644"/>
      <c r="E1" s="1644"/>
      <c r="F1" s="1644"/>
      <c r="G1" s="1644"/>
    </row>
    <row r="2" spans="1:7" ht="11.25" customHeight="1"/>
    <row r="3" spans="1:7">
      <c r="A3" s="1680" t="s">
        <v>724</v>
      </c>
      <c r="B3" s="1665" t="s">
        <v>417</v>
      </c>
      <c r="C3" s="1680" t="s">
        <v>427</v>
      </c>
      <c r="D3" s="1677" t="s">
        <v>428</v>
      </c>
      <c r="E3" s="1677"/>
      <c r="F3" s="1665" t="s">
        <v>790</v>
      </c>
      <c r="G3" s="1665" t="s">
        <v>590</v>
      </c>
    </row>
    <row r="4" spans="1:7">
      <c r="A4" s="1680"/>
      <c r="B4" s="1665"/>
      <c r="C4" s="1680"/>
      <c r="D4" s="148" t="s">
        <v>429</v>
      </c>
      <c r="E4" s="148" t="s">
        <v>448</v>
      </c>
      <c r="F4" s="1665"/>
      <c r="G4" s="1665"/>
    </row>
    <row r="5" spans="1:7">
      <c r="A5" s="1680"/>
      <c r="B5" s="1665"/>
      <c r="C5" s="1680"/>
      <c r="D5" s="149" t="s">
        <v>447</v>
      </c>
      <c r="E5" s="149" t="s">
        <v>447</v>
      </c>
      <c r="F5" s="1665"/>
      <c r="G5" s="1665"/>
    </row>
    <row r="6" spans="1:7">
      <c r="A6" s="156"/>
      <c r="B6" s="157"/>
      <c r="C6" s="157"/>
      <c r="D6" s="158"/>
      <c r="E6" s="158"/>
      <c r="F6" s="159"/>
      <c r="G6" s="152"/>
    </row>
    <row r="7" spans="1:7">
      <c r="A7" s="156"/>
      <c r="B7" s="160"/>
      <c r="C7" s="160"/>
      <c r="D7" s="161"/>
      <c r="E7" s="158"/>
      <c r="F7" s="159"/>
      <c r="G7" s="152"/>
    </row>
    <row r="8" spans="1:7">
      <c r="A8" s="150"/>
      <c r="B8" s="153"/>
      <c r="C8" s="154"/>
      <c r="D8" s="150"/>
      <c r="E8" s="150"/>
      <c r="F8" s="151"/>
      <c r="G8" s="155"/>
    </row>
    <row r="9" spans="1:7">
      <c r="A9" s="150"/>
      <c r="B9" s="153"/>
      <c r="C9" s="154"/>
      <c r="D9" s="150"/>
      <c r="E9" s="150"/>
      <c r="F9" s="151"/>
      <c r="G9" s="155"/>
    </row>
    <row r="10" spans="1:7">
      <c r="A10" s="150"/>
      <c r="B10" s="153"/>
      <c r="C10" s="154"/>
      <c r="D10" s="150"/>
      <c r="E10" s="150"/>
      <c r="F10" s="151"/>
      <c r="G10" s="155"/>
    </row>
    <row r="11" spans="1:7">
      <c r="A11" s="150"/>
      <c r="B11" s="153"/>
      <c r="C11" s="154"/>
      <c r="D11" s="150"/>
      <c r="E11" s="150"/>
      <c r="F11" s="151"/>
      <c r="G11" s="155"/>
    </row>
    <row r="12" spans="1:7">
      <c r="A12" s="150"/>
      <c r="B12" s="153"/>
      <c r="C12" s="154"/>
      <c r="D12" s="150"/>
      <c r="E12" s="150"/>
      <c r="F12" s="151"/>
      <c r="G12" s="155"/>
    </row>
    <row r="13" spans="1:7">
      <c r="A13" s="150"/>
      <c r="B13" s="153"/>
      <c r="C13" s="154"/>
      <c r="D13" s="150"/>
      <c r="E13" s="150"/>
      <c r="F13" s="151"/>
      <c r="G13" s="155"/>
    </row>
    <row r="14" spans="1:7">
      <c r="A14" s="150"/>
      <c r="B14" s="153"/>
      <c r="C14" s="154"/>
      <c r="D14" s="150"/>
      <c r="E14" s="150"/>
      <c r="F14" s="151"/>
      <c r="G14" s="155"/>
    </row>
    <row r="15" spans="1:7">
      <c r="A15" s="328" t="s">
        <v>51</v>
      </c>
      <c r="B15" s="47"/>
    </row>
  </sheetData>
  <mergeCells count="7">
    <mergeCell ref="A1:G1"/>
    <mergeCell ref="A3:A5"/>
    <mergeCell ref="B3:B5"/>
    <mergeCell ref="C3:C5"/>
    <mergeCell ref="D3:E3"/>
    <mergeCell ref="F3:F5"/>
    <mergeCell ref="G3:G5"/>
  </mergeCells>
  <phoneticPr fontId="5" type="noConversion"/>
  <pageMargins left="0.59055118110236227" right="0.78740157480314965" top="0.78740157480314965" bottom="0.59055118110236227" header="0.31496062992125984" footer="0.31496062992125984"/>
  <pageSetup paperSize="9" firstPageNumber="53" orientation="landscape" useFirstPageNumber="1" r:id="rId1"/>
  <headerFooter>
    <oddFooter>&amp;C &amp;P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P446"/>
  <sheetViews>
    <sheetView showGridLines="0" showWhiteSpace="0" view="pageBreakPreview" topLeftCell="A70" zoomScaleNormal="100" zoomScaleSheetLayoutView="100" workbookViewId="0">
      <selection activeCell="L16" sqref="L16"/>
    </sheetView>
  </sheetViews>
  <sheetFormatPr defaultColWidth="9" defaultRowHeight="24.6"/>
  <cols>
    <col min="1" max="1" width="3" style="1293" customWidth="1"/>
    <col min="2" max="2" width="8.3984375" style="1293" customWidth="1"/>
    <col min="3" max="3" width="11" style="1293" customWidth="1"/>
    <col min="4" max="4" width="3.09765625" style="1293" customWidth="1"/>
    <col min="5" max="5" width="6.19921875" style="1293" customWidth="1"/>
    <col min="6" max="9" width="4.69921875" style="1293" customWidth="1"/>
    <col min="10" max="10" width="8.3984375" style="1293" customWidth="1"/>
    <col min="11" max="11" width="12.19921875" style="1293" customWidth="1"/>
    <col min="12" max="12" width="13.3984375" style="1293" bestFit="1" customWidth="1"/>
    <col min="13" max="13" width="9" style="1293"/>
    <col min="14" max="14" width="11.09765625" style="1293" bestFit="1" customWidth="1"/>
    <col min="15" max="15" width="9" style="1293"/>
    <col min="16" max="16" width="12.5" style="1293" bestFit="1" customWidth="1"/>
    <col min="17" max="16384" width="9" style="1293"/>
  </cols>
  <sheetData>
    <row r="1" spans="1:12" s="1397" customFormat="1" ht="22.5" customHeight="1"/>
    <row r="2" spans="1:12">
      <c r="A2" s="1774" t="s">
        <v>591</v>
      </c>
      <c r="B2" s="1774"/>
      <c r="C2" s="1774"/>
      <c r="D2" s="1774"/>
      <c r="E2" s="1774"/>
      <c r="F2" s="1774"/>
      <c r="G2" s="1774"/>
      <c r="H2" s="1774"/>
      <c r="I2" s="1774"/>
      <c r="J2" s="1774"/>
      <c r="K2" s="1774"/>
      <c r="L2" s="1774"/>
    </row>
    <row r="3" spans="1:12">
      <c r="A3" s="1774" t="s">
        <v>592</v>
      </c>
      <c r="B3" s="1774"/>
      <c r="C3" s="1774"/>
      <c r="D3" s="1774"/>
      <c r="E3" s="1774"/>
      <c r="F3" s="1774"/>
      <c r="G3" s="1774"/>
      <c r="H3" s="1774"/>
      <c r="I3" s="1774"/>
      <c r="J3" s="1774"/>
      <c r="K3" s="1774"/>
      <c r="L3" s="1774"/>
    </row>
    <row r="5" spans="1:12">
      <c r="A5" s="1293" t="s">
        <v>593</v>
      </c>
      <c r="B5" s="1293" t="s">
        <v>146</v>
      </c>
      <c r="D5" s="1293" t="s">
        <v>147</v>
      </c>
      <c r="E5" s="1398">
        <v>1</v>
      </c>
      <c r="F5" s="1399"/>
      <c r="G5" s="1399"/>
      <c r="H5" s="1294"/>
      <c r="I5" s="1294"/>
      <c r="J5" s="1294"/>
      <c r="K5" s="1294"/>
      <c r="L5" s="1294"/>
    </row>
    <row r="6" spans="1:12">
      <c r="A6" s="1293" t="s">
        <v>595</v>
      </c>
      <c r="B6" s="1293" t="s">
        <v>148</v>
      </c>
      <c r="D6" s="1293" t="s">
        <v>147</v>
      </c>
      <c r="E6" s="1400" t="s">
        <v>233</v>
      </c>
      <c r="F6" s="1401"/>
      <c r="G6" s="1401"/>
      <c r="H6" s="1401"/>
      <c r="I6" s="1401"/>
      <c r="J6" s="1294"/>
      <c r="K6" s="1294"/>
      <c r="L6" s="1294"/>
    </row>
    <row r="7" spans="1:12">
      <c r="A7" s="1293" t="s">
        <v>597</v>
      </c>
      <c r="B7" s="1293" t="s">
        <v>193</v>
      </c>
      <c r="D7" s="1293" t="s">
        <v>147</v>
      </c>
      <c r="E7" s="1401" t="str">
        <f>ข้อมูลเบื้องต้น!D37</f>
        <v>นายสุรเดช  คิดการงาน</v>
      </c>
      <c r="F7" s="1401"/>
      <c r="G7" s="1401"/>
      <c r="H7" s="1401"/>
      <c r="I7" s="1401"/>
      <c r="J7" s="1402" t="s">
        <v>599</v>
      </c>
      <c r="K7" s="1401" t="str">
        <f>ข้อมูลเบื้องต้น!N37</f>
        <v>ผอส.04244</v>
      </c>
      <c r="L7" s="1401"/>
    </row>
    <row r="8" spans="1:12">
      <c r="A8" s="1293" t="s">
        <v>600</v>
      </c>
      <c r="B8" s="1293" t="s">
        <v>194</v>
      </c>
      <c r="D8" s="1293" t="s">
        <v>147</v>
      </c>
      <c r="E8" s="1401" t="s">
        <v>234</v>
      </c>
      <c r="F8" s="1401"/>
      <c r="G8" s="1401"/>
      <c r="H8" s="1401"/>
      <c r="I8" s="1401"/>
      <c r="J8" s="1401"/>
      <c r="K8" s="1401"/>
      <c r="L8" s="1401"/>
    </row>
    <row r="9" spans="1:12">
      <c r="A9" s="1293" t="s">
        <v>602</v>
      </c>
      <c r="B9" s="1293" t="s">
        <v>150</v>
      </c>
      <c r="D9" s="1293" t="s">
        <v>147</v>
      </c>
      <c r="E9" s="1403">
        <f>L37</f>
        <v>1572</v>
      </c>
      <c r="F9" s="1294" t="s">
        <v>151</v>
      </c>
      <c r="I9" s="1294"/>
      <c r="J9" s="1294"/>
      <c r="K9" s="1294"/>
      <c r="L9" s="1294"/>
    </row>
    <row r="10" spans="1:12">
      <c r="A10" s="1293" t="s">
        <v>603</v>
      </c>
      <c r="B10" s="1293" t="s">
        <v>191</v>
      </c>
      <c r="D10" s="1293" t="s">
        <v>147</v>
      </c>
      <c r="E10" s="1294" t="s">
        <v>430</v>
      </c>
      <c r="F10" s="1294"/>
      <c r="G10" s="1294"/>
      <c r="H10" s="1294"/>
      <c r="I10" s="1294"/>
      <c r="J10" s="1294"/>
      <c r="K10" s="1294"/>
      <c r="L10" s="1294"/>
    </row>
    <row r="11" spans="1:12">
      <c r="A11" s="1293" t="s">
        <v>605</v>
      </c>
      <c r="B11" s="1293" t="s">
        <v>192</v>
      </c>
      <c r="D11" s="1293" t="s">
        <v>147</v>
      </c>
      <c r="E11" s="1294" t="s">
        <v>235</v>
      </c>
      <c r="F11" s="1294"/>
      <c r="G11" s="1294"/>
      <c r="H11" s="1294"/>
      <c r="I11" s="1294"/>
      <c r="J11" s="1294"/>
      <c r="K11" s="1294"/>
      <c r="L11" s="1294"/>
    </row>
    <row r="13" spans="1:12">
      <c r="J13" s="1404" t="s">
        <v>419</v>
      </c>
      <c r="K13" s="1404" t="s">
        <v>405</v>
      </c>
      <c r="L13" s="1404" t="s">
        <v>420</v>
      </c>
    </row>
    <row r="14" spans="1:12">
      <c r="A14" s="1293" t="s">
        <v>608</v>
      </c>
      <c r="B14" s="1293" t="s">
        <v>613</v>
      </c>
      <c r="J14" s="1405">
        <v>0</v>
      </c>
      <c r="K14" s="1406">
        <f>L46</f>
        <v>6061828.5</v>
      </c>
      <c r="L14" s="1406">
        <f>L46*L43</f>
        <v>22909164.495663743</v>
      </c>
    </row>
    <row r="15" spans="1:12">
      <c r="A15" s="1293" t="s">
        <v>610</v>
      </c>
      <c r="B15" s="1293" t="s">
        <v>612</v>
      </c>
      <c r="J15" s="1405">
        <v>0</v>
      </c>
      <c r="K15" s="1406">
        <f>L46-L47</f>
        <v>5758737.0750000002</v>
      </c>
      <c r="L15" s="1406">
        <f>(L46-L47)*L43</f>
        <v>21763706.270880558</v>
      </c>
    </row>
    <row r="16" spans="1:12">
      <c r="A16" s="1293" t="s">
        <v>611</v>
      </c>
      <c r="B16" s="1293" t="s">
        <v>1141</v>
      </c>
      <c r="J16" s="1405">
        <v>0</v>
      </c>
      <c r="K16" s="1406">
        <f>+K14-K15</f>
        <v>303091.42499999981</v>
      </c>
      <c r="L16" s="1406">
        <f>+L14-L15</f>
        <v>1145458.2247831859</v>
      </c>
    </row>
    <row r="17" spans="1:12">
      <c r="A17" s="1293" t="s">
        <v>614</v>
      </c>
      <c r="B17" s="1293" t="s">
        <v>615</v>
      </c>
      <c r="J17" s="1407"/>
      <c r="K17" s="1405">
        <v>1088172</v>
      </c>
      <c r="L17" s="1404" t="s">
        <v>383</v>
      </c>
    </row>
    <row r="18" spans="1:12">
      <c r="A18" s="1293" t="s">
        <v>616</v>
      </c>
      <c r="B18" s="1293" t="s">
        <v>617</v>
      </c>
      <c r="J18" s="1407"/>
      <c r="K18" s="1405">
        <f>+K17/L16</f>
        <v>0.94998837710207273</v>
      </c>
      <c r="L18" s="1404" t="s">
        <v>607</v>
      </c>
    </row>
    <row r="19" spans="1:12">
      <c r="A19" s="1293" t="s">
        <v>618</v>
      </c>
      <c r="B19" s="1293" t="s">
        <v>619</v>
      </c>
    </row>
    <row r="20" spans="1:12">
      <c r="B20" s="1294" t="s">
        <v>1045</v>
      </c>
      <c r="C20" s="1294"/>
      <c r="D20" s="1294"/>
      <c r="E20" s="1294"/>
      <c r="F20" s="1294"/>
      <c r="G20" s="1294"/>
      <c r="H20" s="1294"/>
      <c r="I20" s="1294"/>
      <c r="J20" s="1294"/>
      <c r="K20" s="1294"/>
      <c r="L20" s="1294"/>
    </row>
    <row r="21" spans="1:12">
      <c r="B21" s="1294" t="s">
        <v>237</v>
      </c>
      <c r="C21" s="1294"/>
      <c r="D21" s="1294"/>
      <c r="E21" s="1294"/>
      <c r="F21" s="1294"/>
      <c r="G21" s="1294"/>
      <c r="H21" s="1294"/>
      <c r="I21" s="1294"/>
      <c r="J21" s="1294"/>
      <c r="K21" s="1294"/>
      <c r="L21" s="1294"/>
    </row>
    <row r="22" spans="1:12">
      <c r="B22" s="1294"/>
      <c r="C22" s="1294"/>
      <c r="D22" s="1294"/>
      <c r="E22" s="1294"/>
      <c r="F22" s="1294"/>
      <c r="G22" s="1294"/>
      <c r="H22" s="1294"/>
      <c r="I22" s="1294"/>
      <c r="J22" s="1294"/>
      <c r="K22" s="1294"/>
      <c r="L22" s="1294"/>
    </row>
    <row r="23" spans="1:12">
      <c r="B23" s="1294"/>
      <c r="C23" s="1294"/>
      <c r="D23" s="1294"/>
      <c r="E23" s="1294"/>
      <c r="F23" s="1294"/>
      <c r="G23" s="1294"/>
      <c r="H23" s="1294"/>
      <c r="I23" s="1294"/>
      <c r="J23" s="1294"/>
      <c r="K23" s="1294"/>
      <c r="L23" s="1294"/>
    </row>
    <row r="24" spans="1:12">
      <c r="B24" s="1294"/>
      <c r="C24" s="1294"/>
      <c r="D24" s="1294"/>
      <c r="E24" s="1294"/>
      <c r="F24" s="1294"/>
      <c r="G24" s="1294"/>
      <c r="H24" s="1294"/>
      <c r="I24" s="1294"/>
      <c r="J24" s="1294"/>
      <c r="K24" s="1294"/>
      <c r="L24" s="1294"/>
    </row>
    <row r="25" spans="1:12">
      <c r="B25" s="1294"/>
      <c r="C25" s="1294"/>
      <c r="D25" s="1294"/>
      <c r="E25" s="1294"/>
      <c r="F25" s="1294"/>
      <c r="G25" s="1294"/>
      <c r="H25" s="1294"/>
      <c r="I25" s="1294"/>
      <c r="J25" s="1294"/>
      <c r="K25" s="1294"/>
      <c r="L25" s="1294"/>
    </row>
    <row r="26" spans="1:12">
      <c r="B26" s="1294"/>
      <c r="C26" s="1294"/>
      <c r="D26" s="1294"/>
      <c r="E26" s="1294"/>
      <c r="F26" s="1294"/>
      <c r="G26" s="1294"/>
      <c r="H26" s="1294"/>
      <c r="I26" s="1294"/>
      <c r="J26" s="1294"/>
      <c r="K26" s="1294"/>
      <c r="L26" s="1294"/>
    </row>
    <row r="27" spans="1:12">
      <c r="B27" s="1294"/>
      <c r="C27" s="1294"/>
      <c r="D27" s="1294"/>
      <c r="E27" s="1294"/>
      <c r="F27" s="1294"/>
      <c r="G27" s="1294"/>
      <c r="H27" s="1294"/>
      <c r="I27" s="1294"/>
      <c r="J27" s="1294"/>
      <c r="K27" s="1294"/>
      <c r="L27" s="1294"/>
    </row>
    <row r="28" spans="1:12">
      <c r="B28" s="1294"/>
      <c r="C28" s="1294"/>
      <c r="D28" s="1294"/>
      <c r="E28" s="1294"/>
      <c r="F28" s="1294"/>
      <c r="G28" s="1294"/>
      <c r="H28" s="1294"/>
      <c r="I28" s="1294"/>
      <c r="J28" s="1294"/>
      <c r="K28" s="1294"/>
      <c r="L28" s="1294"/>
    </row>
    <row r="29" spans="1:12">
      <c r="B29" s="1294"/>
      <c r="C29" s="1294"/>
      <c r="D29" s="1294"/>
      <c r="E29" s="1294"/>
      <c r="F29" s="1294"/>
      <c r="G29" s="1294"/>
      <c r="H29" s="1294"/>
      <c r="I29" s="1294"/>
      <c r="J29" s="1294"/>
      <c r="K29" s="1294"/>
      <c r="L29" s="1294"/>
    </row>
    <row r="30" spans="1:12">
      <c r="B30" s="1294"/>
      <c r="C30" s="1294"/>
      <c r="D30" s="1294"/>
      <c r="E30" s="1294"/>
      <c r="F30" s="1294"/>
      <c r="G30" s="1294"/>
      <c r="H30" s="1294"/>
      <c r="I30" s="1294"/>
      <c r="J30" s="1294"/>
      <c r="K30" s="1294"/>
      <c r="L30" s="1294"/>
    </row>
    <row r="31" spans="1:12">
      <c r="B31" s="1294"/>
      <c r="C31" s="1294"/>
      <c r="D31" s="1294"/>
      <c r="E31" s="1294"/>
      <c r="F31" s="1294"/>
      <c r="G31" s="1294"/>
      <c r="H31" s="1294"/>
      <c r="I31" s="1294"/>
      <c r="J31" s="1294"/>
      <c r="K31" s="1294"/>
      <c r="L31" s="1294"/>
    </row>
    <row r="32" spans="1:12">
      <c r="A32" s="1293" t="s">
        <v>620</v>
      </c>
      <c r="B32" s="1293" t="s">
        <v>621</v>
      </c>
    </row>
    <row r="33" spans="1:12">
      <c r="B33" s="1294" t="s">
        <v>219</v>
      </c>
      <c r="C33" s="1294"/>
      <c r="D33" s="1294"/>
      <c r="E33" s="1294"/>
      <c r="F33" s="1294"/>
      <c r="G33" s="1294"/>
      <c r="H33" s="1294"/>
      <c r="I33" s="1294"/>
      <c r="J33" s="1294"/>
      <c r="K33" s="1294"/>
      <c r="L33" s="1294"/>
    </row>
    <row r="34" spans="1:12">
      <c r="A34" s="1293" t="s">
        <v>622</v>
      </c>
      <c r="B34" s="1293" t="s">
        <v>623</v>
      </c>
    </row>
    <row r="35" spans="1:12">
      <c r="B35" s="1294"/>
      <c r="C35" s="1294"/>
      <c r="D35" s="1408"/>
      <c r="E35" s="1294"/>
      <c r="F35" s="1294"/>
      <c r="G35" s="1294"/>
      <c r="H35" s="1294"/>
      <c r="I35" s="1408"/>
      <c r="J35" s="1294"/>
      <c r="K35" s="1294"/>
      <c r="L35" s="1401"/>
    </row>
    <row r="36" spans="1:12">
      <c r="B36" s="1775" t="s">
        <v>156</v>
      </c>
      <c r="C36" s="1776"/>
      <c r="D36" s="1776"/>
      <c r="E36" s="1776"/>
      <c r="F36" s="1776"/>
      <c r="G36" s="1776"/>
      <c r="H36" s="1776"/>
      <c r="I36" s="1777"/>
      <c r="J36" s="1409" t="s">
        <v>401</v>
      </c>
      <c r="K36" s="1409" t="s">
        <v>157</v>
      </c>
      <c r="L36" s="1410" t="s">
        <v>365</v>
      </c>
    </row>
    <row r="37" spans="1:12">
      <c r="B37" s="1778" t="s">
        <v>220</v>
      </c>
      <c r="C37" s="1779"/>
      <c r="D37" s="1779"/>
      <c r="E37" s="1779"/>
      <c r="F37" s="1779"/>
      <c r="G37" s="1779"/>
      <c r="H37" s="1780"/>
      <c r="I37" s="1781"/>
      <c r="J37" s="1411" t="s">
        <v>151</v>
      </c>
      <c r="K37" s="1412" t="s">
        <v>158</v>
      </c>
      <c r="L37" s="1413">
        <v>1572</v>
      </c>
    </row>
    <row r="38" spans="1:12">
      <c r="B38" s="1782" t="s">
        <v>221</v>
      </c>
      <c r="C38" s="1783"/>
      <c r="D38" s="1783"/>
      <c r="E38" s="1783"/>
      <c r="F38" s="1783"/>
      <c r="G38" s="1783"/>
      <c r="H38" s="1784"/>
      <c r="I38" s="1785"/>
      <c r="J38" s="1414" t="s">
        <v>222</v>
      </c>
      <c r="K38" s="1412" t="s">
        <v>160</v>
      </c>
      <c r="L38" s="1415">
        <v>3.39</v>
      </c>
    </row>
    <row r="39" spans="1:12">
      <c r="B39" s="1782" t="s">
        <v>223</v>
      </c>
      <c r="C39" s="1783"/>
      <c r="D39" s="1783"/>
      <c r="E39" s="1783"/>
      <c r="F39" s="1783"/>
      <c r="G39" s="1783"/>
      <c r="H39" s="1784"/>
      <c r="I39" s="1785"/>
      <c r="J39" s="1414" t="s">
        <v>161</v>
      </c>
      <c r="K39" s="1412" t="s">
        <v>177</v>
      </c>
      <c r="L39" s="1415">
        <v>6.5</v>
      </c>
    </row>
    <row r="40" spans="1:12">
      <c r="B40" s="1782" t="s">
        <v>224</v>
      </c>
      <c r="C40" s="1783"/>
      <c r="D40" s="1783"/>
      <c r="E40" s="1783"/>
      <c r="F40" s="1783"/>
      <c r="G40" s="1783"/>
      <c r="H40" s="1416"/>
      <c r="I40" s="1417"/>
      <c r="J40" s="1414" t="s">
        <v>181</v>
      </c>
      <c r="K40" s="1412" t="s">
        <v>182</v>
      </c>
      <c r="L40" s="1415">
        <v>70</v>
      </c>
    </row>
    <row r="41" spans="1:12">
      <c r="B41" s="1418" t="s">
        <v>164</v>
      </c>
      <c r="C41" s="1419"/>
      <c r="D41" s="1419"/>
      <c r="E41" s="1419"/>
      <c r="F41" s="1419"/>
      <c r="G41" s="1419"/>
      <c r="H41" s="1784"/>
      <c r="I41" s="1785"/>
      <c r="J41" s="1414" t="s">
        <v>165</v>
      </c>
      <c r="K41" s="1412" t="s">
        <v>166</v>
      </c>
      <c r="L41" s="1415">
        <v>250</v>
      </c>
    </row>
    <row r="42" spans="1:12">
      <c r="B42" s="1420" t="s">
        <v>238</v>
      </c>
      <c r="C42" s="1421"/>
      <c r="D42" s="1421"/>
      <c r="E42" s="1421"/>
      <c r="F42" s="1421"/>
      <c r="G42" s="1421"/>
      <c r="H42" s="1422"/>
      <c r="I42" s="1423"/>
      <c r="J42" s="1424" t="s">
        <v>181</v>
      </c>
      <c r="K42" s="1425" t="s">
        <v>239</v>
      </c>
      <c r="L42" s="1426">
        <v>5</v>
      </c>
    </row>
    <row r="43" spans="1:12">
      <c r="B43" s="1427" t="s">
        <v>167</v>
      </c>
      <c r="C43" s="1428"/>
      <c r="D43" s="1428"/>
      <c r="E43" s="1428"/>
      <c r="F43" s="1428"/>
      <c r="G43" s="1428"/>
      <c r="H43" s="1428"/>
      <c r="I43" s="1429"/>
      <c r="J43" s="1430" t="s">
        <v>383</v>
      </c>
      <c r="K43" s="1430" t="s">
        <v>168</v>
      </c>
      <c r="L43" s="1431">
        <f>'4.1.2การใช้ไฟฟ้า_62'!L21</f>
        <v>3.779249857640107</v>
      </c>
    </row>
    <row r="44" spans="1:12">
      <c r="B44" s="1294"/>
      <c r="C44" s="1294"/>
      <c r="D44" s="1294"/>
      <c r="E44" s="1294"/>
      <c r="F44" s="1294"/>
      <c r="G44" s="1294"/>
      <c r="H44" s="1294"/>
      <c r="I44" s="1294"/>
      <c r="J44" s="1408"/>
      <c r="K44" s="1408"/>
      <c r="L44" s="1294"/>
    </row>
    <row r="45" spans="1:12">
      <c r="B45" s="1775" t="s">
        <v>169</v>
      </c>
      <c r="C45" s="1776"/>
      <c r="D45" s="1776"/>
      <c r="E45" s="1776"/>
      <c r="F45" s="1776"/>
      <c r="G45" s="1776"/>
      <c r="H45" s="1776"/>
      <c r="I45" s="1777"/>
      <c r="J45" s="1409" t="s">
        <v>401</v>
      </c>
      <c r="K45" s="1409" t="s">
        <v>157</v>
      </c>
      <c r="L45" s="1410" t="s">
        <v>365</v>
      </c>
    </row>
    <row r="46" spans="1:12">
      <c r="B46" s="1786" t="s">
        <v>226</v>
      </c>
      <c r="C46" s="1787"/>
      <c r="D46" s="1787"/>
      <c r="E46" s="1787"/>
      <c r="F46" s="1787"/>
      <c r="G46" s="1787"/>
      <c r="H46" s="1787"/>
      <c r="I46" s="1788"/>
      <c r="J46" s="1412" t="s">
        <v>170</v>
      </c>
      <c r="K46" s="1412" t="s">
        <v>171</v>
      </c>
      <c r="L46" s="1493">
        <f>L37*L38*L39*L40*L41/100</f>
        <v>6061828.5</v>
      </c>
    </row>
    <row r="47" spans="1:12">
      <c r="B47" s="1782" t="s">
        <v>240</v>
      </c>
      <c r="C47" s="1783"/>
      <c r="D47" s="1783"/>
      <c r="E47" s="1783"/>
      <c r="F47" s="1783"/>
      <c r="G47" s="1783"/>
      <c r="H47" s="1433"/>
      <c r="I47" s="1434"/>
      <c r="J47" s="1414" t="s">
        <v>170</v>
      </c>
      <c r="K47" s="1414" t="s">
        <v>174</v>
      </c>
      <c r="L47" s="1494">
        <f>L46*L42/100</f>
        <v>303091.42499999999</v>
      </c>
    </row>
    <row r="48" spans="1:12">
      <c r="B48" s="1436" t="s">
        <v>175</v>
      </c>
      <c r="C48" s="1294"/>
      <c r="D48" s="1294"/>
      <c r="E48" s="1294"/>
      <c r="F48" s="1294"/>
      <c r="G48" s="1294"/>
      <c r="H48" s="1294"/>
      <c r="I48" s="1437"/>
      <c r="J48" s="1425" t="s">
        <v>420</v>
      </c>
      <c r="K48" s="1425" t="s">
        <v>176</v>
      </c>
      <c r="L48" s="1495">
        <f>L43*L47</f>
        <v>1145458.224783187</v>
      </c>
    </row>
    <row r="49" spans="1:12">
      <c r="B49" s="1427"/>
      <c r="C49" s="1428"/>
      <c r="D49" s="1428"/>
      <c r="E49" s="1428"/>
      <c r="F49" s="1428"/>
      <c r="G49" s="1428"/>
      <c r="H49" s="1428"/>
      <c r="I49" s="1429"/>
      <c r="J49" s="1439"/>
      <c r="K49" s="1439"/>
      <c r="L49" s="1439"/>
    </row>
    <row r="50" spans="1:12">
      <c r="B50" s="1294"/>
      <c r="C50" s="1294"/>
      <c r="D50" s="1294"/>
      <c r="E50" s="1294"/>
      <c r="F50" s="1294"/>
      <c r="G50" s="1294"/>
      <c r="H50" s="1294"/>
      <c r="I50" s="1294"/>
      <c r="J50" s="1294"/>
      <c r="K50" s="1294"/>
      <c r="L50" s="1294"/>
    </row>
    <row r="51" spans="1:12">
      <c r="B51" s="1294"/>
      <c r="C51" s="1294"/>
      <c r="D51" s="1294"/>
      <c r="E51" s="1294"/>
      <c r="F51" s="1294"/>
      <c r="G51" s="1294"/>
      <c r="H51" s="1294"/>
      <c r="I51" s="1294"/>
      <c r="J51" s="1294"/>
      <c r="K51" s="1294"/>
      <c r="L51" s="1294"/>
    </row>
    <row r="52" spans="1:12">
      <c r="B52" s="1294"/>
      <c r="C52" s="1294"/>
      <c r="D52" s="1294"/>
      <c r="E52" s="1294"/>
      <c r="F52" s="1294"/>
      <c r="G52" s="1294"/>
      <c r="H52" s="1294"/>
      <c r="I52" s="1294"/>
      <c r="J52" s="1294"/>
      <c r="K52" s="1294"/>
      <c r="L52" s="1294"/>
    </row>
    <row r="53" spans="1:12">
      <c r="B53" s="1294"/>
      <c r="C53" s="1294"/>
      <c r="D53" s="1294"/>
      <c r="E53" s="1294"/>
      <c r="F53" s="1294"/>
      <c r="G53" s="1294"/>
      <c r="H53" s="1294"/>
      <c r="I53" s="1294"/>
      <c r="J53" s="1294"/>
      <c r="K53" s="1294"/>
      <c r="L53" s="1294"/>
    </row>
    <row r="54" spans="1:12">
      <c r="B54" s="1294"/>
      <c r="C54" s="1294"/>
      <c r="D54" s="1294"/>
      <c r="E54" s="1294"/>
      <c r="F54" s="1294"/>
      <c r="G54" s="1294"/>
      <c r="H54" s="1294"/>
      <c r="I54" s="1294"/>
      <c r="J54" s="1294"/>
      <c r="K54" s="1294"/>
      <c r="L54" s="1294"/>
    </row>
    <row r="55" spans="1:12">
      <c r="B55" s="1294"/>
      <c r="C55" s="1294"/>
      <c r="D55" s="1294"/>
      <c r="E55" s="1294"/>
      <c r="F55" s="1294"/>
      <c r="G55" s="1294"/>
      <c r="H55" s="1294"/>
      <c r="I55" s="1294"/>
      <c r="J55" s="1294"/>
      <c r="K55" s="1294"/>
      <c r="L55" s="1294"/>
    </row>
    <row r="56" spans="1:12">
      <c r="B56" s="1294"/>
      <c r="C56" s="1294"/>
      <c r="D56" s="1294"/>
      <c r="E56" s="1294"/>
      <c r="F56" s="1294"/>
      <c r="G56" s="1294"/>
      <c r="H56" s="1294"/>
      <c r="I56" s="1294"/>
      <c r="J56" s="1294"/>
      <c r="K56" s="1294"/>
      <c r="L56" s="1294"/>
    </row>
    <row r="57" spans="1:12">
      <c r="B57" s="1294"/>
      <c r="C57" s="1294"/>
      <c r="D57" s="1294"/>
      <c r="E57" s="1294"/>
      <c r="F57" s="1294"/>
      <c r="G57" s="1294"/>
      <c r="H57" s="1294"/>
      <c r="I57" s="1294"/>
      <c r="J57" s="1294"/>
      <c r="K57" s="1294"/>
      <c r="L57" s="1294"/>
    </row>
    <row r="58" spans="1:12">
      <c r="B58" s="1294"/>
      <c r="C58" s="1294"/>
      <c r="D58" s="1294"/>
      <c r="E58" s="1294"/>
      <c r="F58" s="1294"/>
      <c r="G58" s="1294"/>
      <c r="H58" s="1294"/>
      <c r="I58" s="1294"/>
      <c r="J58" s="1294"/>
      <c r="K58" s="1294"/>
      <c r="L58" s="1294"/>
    </row>
    <row r="59" spans="1:12">
      <c r="B59" s="1294"/>
      <c r="C59" s="1294"/>
      <c r="D59" s="1294"/>
      <c r="E59" s="1294"/>
      <c r="F59" s="1294"/>
      <c r="G59" s="1294"/>
      <c r="H59" s="1294"/>
      <c r="I59" s="1294"/>
      <c r="J59" s="1294"/>
      <c r="K59" s="1294"/>
      <c r="L59" s="1294"/>
    </row>
    <row r="60" spans="1:12" ht="26.25" customHeight="1">
      <c r="B60" s="1294"/>
      <c r="C60" s="1294"/>
      <c r="D60" s="1294"/>
      <c r="E60" s="1294"/>
      <c r="F60" s="1294"/>
      <c r="G60" s="1440"/>
      <c r="I60" s="1294"/>
      <c r="J60" s="1294"/>
      <c r="K60" s="1294"/>
    </row>
    <row r="61" spans="1:12" ht="26.25" customHeight="1">
      <c r="B61" s="1294"/>
      <c r="C61" s="1294"/>
      <c r="D61" s="1294"/>
      <c r="E61" s="1294"/>
      <c r="F61" s="1294"/>
      <c r="G61" s="1440"/>
      <c r="I61" s="1294"/>
      <c r="J61" s="1294"/>
      <c r="K61" s="1294"/>
    </row>
    <row r="62" spans="1:12" ht="23.25" customHeight="1">
      <c r="A62" s="1774" t="s">
        <v>591</v>
      </c>
      <c r="B62" s="1774"/>
      <c r="C62" s="1774"/>
      <c r="D62" s="1774"/>
      <c r="E62" s="1774"/>
      <c r="F62" s="1774"/>
      <c r="G62" s="1774"/>
      <c r="H62" s="1774"/>
      <c r="I62" s="1774"/>
      <c r="J62" s="1774"/>
      <c r="K62" s="1774"/>
      <c r="L62" s="1774"/>
    </row>
    <row r="63" spans="1:12" ht="23.25" customHeight="1">
      <c r="A63" s="1774" t="s">
        <v>592</v>
      </c>
      <c r="B63" s="1774"/>
      <c r="C63" s="1774"/>
      <c r="D63" s="1774"/>
      <c r="E63" s="1774"/>
      <c r="F63" s="1774"/>
      <c r="G63" s="1774"/>
      <c r="H63" s="1774"/>
      <c r="I63" s="1774"/>
      <c r="J63" s="1774"/>
      <c r="K63" s="1774"/>
      <c r="L63" s="1774"/>
    </row>
    <row r="64" spans="1:12" ht="23.25" customHeight="1"/>
    <row r="65" spans="1:12" ht="23.25" customHeight="1">
      <c r="A65" s="1293" t="s">
        <v>593</v>
      </c>
      <c r="B65" s="1293" t="s">
        <v>146</v>
      </c>
      <c r="D65" s="1293" t="s">
        <v>147</v>
      </c>
      <c r="E65" s="1398">
        <v>2</v>
      </c>
      <c r="F65" s="1399"/>
      <c r="G65" s="1399"/>
      <c r="H65" s="1294"/>
      <c r="I65" s="1294"/>
      <c r="J65" s="1294"/>
      <c r="K65" s="1294"/>
      <c r="L65" s="1294"/>
    </row>
    <row r="66" spans="1:12" ht="23.25" customHeight="1">
      <c r="A66" s="1293" t="s">
        <v>595</v>
      </c>
      <c r="B66" s="1293" t="s">
        <v>148</v>
      </c>
      <c r="D66" s="1293" t="s">
        <v>147</v>
      </c>
      <c r="E66" s="1400" t="s">
        <v>183</v>
      </c>
      <c r="F66" s="1401"/>
      <c r="G66" s="1401"/>
      <c r="H66" s="1401"/>
      <c r="I66" s="1401"/>
      <c r="J66" s="1294"/>
      <c r="K66" s="1294"/>
      <c r="L66" s="1294"/>
    </row>
    <row r="67" spans="1:12" ht="23.25" customHeight="1">
      <c r="A67" s="1293" t="s">
        <v>597</v>
      </c>
      <c r="B67" s="1293" t="s">
        <v>193</v>
      </c>
      <c r="D67" s="1293" t="s">
        <v>147</v>
      </c>
      <c r="E67" s="1401" t="str">
        <f>ข้อมูลเบื้องต้น!D39</f>
        <v>นายรัฐพล  ญาติมิตรหนุน</v>
      </c>
      <c r="F67" s="1401"/>
      <c r="G67" s="1401"/>
      <c r="H67" s="1401"/>
      <c r="I67" s="1401"/>
      <c r="J67" s="1402" t="s">
        <v>599</v>
      </c>
      <c r="K67" s="1401" t="str">
        <f>ข้อมูลเบื้องต้น!N39</f>
        <v>ผชอ.03430</v>
      </c>
      <c r="L67" s="1401"/>
    </row>
    <row r="68" spans="1:12" ht="23.25" customHeight="1">
      <c r="A68" s="1293" t="s">
        <v>600</v>
      </c>
      <c r="B68" s="1293" t="s">
        <v>194</v>
      </c>
      <c r="D68" s="1293" t="s">
        <v>147</v>
      </c>
      <c r="E68" s="1401" t="s">
        <v>234</v>
      </c>
      <c r="F68" s="1401"/>
      <c r="G68" s="1401"/>
      <c r="H68" s="1401"/>
      <c r="I68" s="1401"/>
      <c r="J68" s="1401"/>
      <c r="K68" s="1401"/>
      <c r="L68" s="1401"/>
    </row>
    <row r="69" spans="1:12" ht="23.25" customHeight="1">
      <c r="A69" s="1293" t="s">
        <v>602</v>
      </c>
      <c r="B69" s="1293" t="s">
        <v>150</v>
      </c>
      <c r="D69" s="1293" t="s">
        <v>147</v>
      </c>
      <c r="E69" s="1403">
        <f>L100</f>
        <v>2868</v>
      </c>
      <c r="F69" s="1294" t="s">
        <v>151</v>
      </c>
      <c r="I69" s="1294"/>
      <c r="J69" s="1294"/>
      <c r="K69" s="1294"/>
      <c r="L69" s="1294"/>
    </row>
    <row r="70" spans="1:12" ht="23.25" customHeight="1">
      <c r="A70" s="1293" t="s">
        <v>603</v>
      </c>
      <c r="B70" s="1293" t="s">
        <v>191</v>
      </c>
      <c r="D70" s="1293" t="s">
        <v>147</v>
      </c>
      <c r="E70" s="1294" t="s">
        <v>152</v>
      </c>
      <c r="F70" s="1294"/>
      <c r="G70" s="1294"/>
      <c r="H70" s="1294"/>
      <c r="I70" s="1294"/>
      <c r="J70" s="1294"/>
      <c r="K70" s="1294"/>
      <c r="L70" s="1294"/>
    </row>
    <row r="71" spans="1:12" ht="23.25" customHeight="1">
      <c r="A71" s="1293" t="s">
        <v>605</v>
      </c>
      <c r="B71" s="1293" t="s">
        <v>192</v>
      </c>
      <c r="D71" s="1293" t="s">
        <v>147</v>
      </c>
      <c r="E71" s="1294" t="s">
        <v>214</v>
      </c>
      <c r="F71" s="1294"/>
      <c r="G71" s="1294"/>
      <c r="H71" s="1294"/>
      <c r="I71" s="1294"/>
      <c r="J71" s="1294"/>
      <c r="K71" s="1294"/>
      <c r="L71" s="1294"/>
    </row>
    <row r="72" spans="1:12" ht="23.25" customHeight="1">
      <c r="B72" s="1294"/>
      <c r="C72" s="1294"/>
      <c r="D72" s="1294"/>
      <c r="E72" s="1294" t="s">
        <v>215</v>
      </c>
      <c r="F72" s="1294"/>
      <c r="G72" s="1294"/>
      <c r="H72" s="1294"/>
      <c r="I72" s="1294"/>
      <c r="J72" s="1294"/>
      <c r="K72" s="1294"/>
      <c r="L72" s="1294"/>
    </row>
    <row r="73" spans="1:12" ht="23.25" customHeight="1">
      <c r="B73" s="1294"/>
      <c r="C73" s="1294"/>
      <c r="D73" s="1294"/>
      <c r="E73" s="1294"/>
      <c r="F73" s="1294"/>
      <c r="G73" s="1294"/>
      <c r="H73" s="1294"/>
      <c r="I73" s="1294"/>
      <c r="J73" s="1294"/>
      <c r="K73" s="1294"/>
      <c r="L73" s="1294"/>
    </row>
    <row r="74" spans="1:12" ht="23.25" customHeight="1">
      <c r="J74" s="1404" t="s">
        <v>419</v>
      </c>
      <c r="K74" s="1404" t="s">
        <v>405</v>
      </c>
      <c r="L74" s="1404" t="s">
        <v>420</v>
      </c>
    </row>
    <row r="75" spans="1:12" ht="23.25" customHeight="1">
      <c r="A75" s="1293" t="s">
        <v>608</v>
      </c>
      <c r="B75" s="1293" t="s">
        <v>613</v>
      </c>
      <c r="J75" s="1405">
        <v>0</v>
      </c>
      <c r="K75" s="1406">
        <f>L109</f>
        <v>11059366.500000002</v>
      </c>
      <c r="L75" s="1406">
        <f>L109*L106</f>
        <v>41796109.270714775</v>
      </c>
    </row>
    <row r="76" spans="1:12" ht="23.25" customHeight="1">
      <c r="A76" s="1293" t="s">
        <v>610</v>
      </c>
      <c r="B76" s="1293" t="s">
        <v>612</v>
      </c>
      <c r="J76" s="1405">
        <v>0</v>
      </c>
      <c r="K76" s="1406">
        <f>L109-L111</f>
        <v>10208646</v>
      </c>
      <c r="L76" s="1406">
        <f>(L109-L111)*L106</f>
        <v>38581023.942198247</v>
      </c>
    </row>
    <row r="77" spans="1:12" ht="23.25" customHeight="1">
      <c r="A77" s="1293" t="s">
        <v>611</v>
      </c>
      <c r="B77" s="1293" t="s">
        <v>1141</v>
      </c>
      <c r="J77" s="1405">
        <v>0</v>
      </c>
      <c r="K77" s="1406">
        <f>+K75-K76</f>
        <v>850720.50000000186</v>
      </c>
      <c r="L77" s="1406">
        <f>+L75-L76</f>
        <v>3215085.328516528</v>
      </c>
    </row>
    <row r="78" spans="1:12" ht="23.25" customHeight="1">
      <c r="A78" s="1293" t="s">
        <v>614</v>
      </c>
      <c r="B78" s="1293" t="s">
        <v>615</v>
      </c>
      <c r="J78" s="1407"/>
      <c r="K78" s="1405">
        <v>0</v>
      </c>
      <c r="L78" s="1404" t="s">
        <v>383</v>
      </c>
    </row>
    <row r="79" spans="1:12" ht="23.25" customHeight="1">
      <c r="A79" s="1293" t="s">
        <v>616</v>
      </c>
      <c r="B79" s="1293" t="s">
        <v>617</v>
      </c>
      <c r="J79" s="1407"/>
      <c r="K79" s="1405">
        <f>+K78/L77</f>
        <v>0</v>
      </c>
      <c r="L79" s="1404" t="s">
        <v>607</v>
      </c>
    </row>
    <row r="80" spans="1:12" ht="23.25" customHeight="1">
      <c r="A80" s="1293" t="s">
        <v>618</v>
      </c>
      <c r="B80" s="1293" t="s">
        <v>619</v>
      </c>
    </row>
    <row r="81" spans="1:12" ht="23.25" customHeight="1">
      <c r="B81" s="1294" t="s">
        <v>216</v>
      </c>
      <c r="C81" s="1294"/>
      <c r="D81" s="1294"/>
      <c r="E81" s="1294"/>
      <c r="F81" s="1294"/>
      <c r="G81" s="1294"/>
      <c r="H81" s="1294"/>
      <c r="I81" s="1294"/>
      <c r="J81" s="1294"/>
      <c r="K81" s="1294"/>
      <c r="L81" s="1294"/>
    </row>
    <row r="82" spans="1:12" ht="23.25" customHeight="1">
      <c r="B82" s="1294" t="s">
        <v>217</v>
      </c>
      <c r="C82" s="1294"/>
      <c r="D82" s="1294"/>
      <c r="E82" s="1294"/>
      <c r="F82" s="1294"/>
      <c r="G82" s="1294"/>
      <c r="H82" s="1294"/>
      <c r="I82" s="1294"/>
      <c r="J82" s="1294"/>
      <c r="K82" s="1294"/>
      <c r="L82" s="1294"/>
    </row>
    <row r="83" spans="1:12" ht="23.25" customHeight="1">
      <c r="B83" s="1294" t="s">
        <v>218</v>
      </c>
      <c r="C83" s="1294"/>
      <c r="D83" s="1294"/>
      <c r="E83" s="1294"/>
      <c r="F83" s="1294"/>
      <c r="G83" s="1294"/>
      <c r="H83" s="1294"/>
      <c r="I83" s="1294"/>
      <c r="J83" s="1294"/>
      <c r="K83" s="1294"/>
      <c r="L83" s="1294"/>
    </row>
    <row r="84" spans="1:12" ht="23.25" customHeight="1">
      <c r="B84" s="1294" t="s">
        <v>970</v>
      </c>
      <c r="C84" s="1294"/>
      <c r="D84" s="1294"/>
      <c r="E84" s="1294"/>
      <c r="F84" s="1294"/>
      <c r="G84" s="1294"/>
      <c r="H84" s="1294"/>
      <c r="I84" s="1294"/>
      <c r="J84" s="1294"/>
      <c r="K84" s="1294"/>
      <c r="L84" s="1294"/>
    </row>
    <row r="85" spans="1:12" ht="23.25" customHeight="1">
      <c r="B85" s="1294"/>
      <c r="C85" s="1294"/>
      <c r="D85" s="1294"/>
      <c r="E85" s="1294"/>
      <c r="F85" s="1294"/>
      <c r="G85" s="1294"/>
      <c r="H85" s="1294"/>
      <c r="I85" s="1294"/>
      <c r="J85" s="1294"/>
      <c r="K85" s="1294"/>
      <c r="L85" s="1294"/>
    </row>
    <row r="86" spans="1:12" ht="23.25" customHeight="1">
      <c r="B86" s="1294"/>
      <c r="C86" s="1294"/>
      <c r="D86" s="1294"/>
      <c r="E86" s="1294"/>
      <c r="F86" s="1294"/>
      <c r="G86" s="1294"/>
      <c r="H86" s="1294"/>
      <c r="I86" s="1294"/>
      <c r="J86" s="1294"/>
      <c r="K86" s="1294"/>
      <c r="L86" s="1294"/>
    </row>
    <row r="87" spans="1:12" ht="23.25" customHeight="1">
      <c r="B87" s="1294"/>
      <c r="C87" s="1294"/>
      <c r="D87" s="1294"/>
      <c r="E87" s="1294"/>
      <c r="F87" s="1294"/>
      <c r="G87" s="1294"/>
      <c r="H87" s="1294"/>
      <c r="I87" s="1294"/>
      <c r="J87" s="1294"/>
      <c r="K87" s="1294"/>
      <c r="L87" s="1294"/>
    </row>
    <row r="88" spans="1:12" ht="23.25" customHeight="1">
      <c r="B88" s="1294"/>
      <c r="C88" s="1294"/>
      <c r="D88" s="1294"/>
      <c r="E88" s="1294"/>
      <c r="F88" s="1294"/>
      <c r="G88" s="1294"/>
      <c r="H88" s="1294"/>
      <c r="I88" s="1294"/>
      <c r="J88" s="1294"/>
      <c r="K88" s="1294"/>
      <c r="L88" s="1294"/>
    </row>
    <row r="89" spans="1:12" ht="23.25" customHeight="1">
      <c r="B89" s="1294"/>
      <c r="C89" s="1294"/>
      <c r="D89" s="1294"/>
      <c r="E89" s="1294"/>
      <c r="F89" s="1294"/>
      <c r="G89" s="1294"/>
      <c r="H89" s="1294"/>
      <c r="I89" s="1294"/>
      <c r="J89" s="1294"/>
      <c r="K89" s="1294"/>
      <c r="L89" s="1294"/>
    </row>
    <row r="90" spans="1:12" ht="23.25" customHeight="1">
      <c r="B90" s="1294"/>
      <c r="C90" s="1294"/>
      <c r="D90" s="1294"/>
      <c r="E90" s="1294"/>
      <c r="F90" s="1294"/>
      <c r="G90" s="1294"/>
      <c r="H90" s="1294"/>
      <c r="I90" s="1294"/>
      <c r="J90" s="1294"/>
      <c r="K90" s="1294"/>
      <c r="L90" s="1294"/>
    </row>
    <row r="91" spans="1:12" ht="23.25" customHeight="1">
      <c r="B91" s="1294"/>
      <c r="C91" s="1294"/>
      <c r="D91" s="1294"/>
      <c r="E91" s="1294"/>
      <c r="F91" s="1294"/>
      <c r="G91" s="1294"/>
      <c r="H91" s="1294"/>
      <c r="I91" s="1294"/>
      <c r="J91" s="1294"/>
      <c r="K91" s="1294"/>
      <c r="L91" s="1294"/>
    </row>
    <row r="92" spans="1:12" ht="23.25" customHeight="1">
      <c r="B92" s="1294"/>
      <c r="C92" s="1294"/>
      <c r="D92" s="1294"/>
      <c r="E92" s="1294"/>
      <c r="F92" s="1294"/>
      <c r="G92" s="1294"/>
      <c r="H92" s="1294"/>
      <c r="I92" s="1294"/>
      <c r="J92" s="1294"/>
      <c r="K92" s="1294"/>
      <c r="L92" s="1294"/>
    </row>
    <row r="93" spans="1:12" ht="23.25" customHeight="1">
      <c r="B93" s="1294"/>
      <c r="C93" s="1294"/>
      <c r="D93" s="1294"/>
      <c r="E93" s="1294"/>
      <c r="F93" s="1294"/>
      <c r="G93" s="1294"/>
      <c r="H93" s="1294"/>
      <c r="I93" s="1294"/>
      <c r="J93" s="1294"/>
      <c r="K93" s="1294"/>
      <c r="L93" s="1294"/>
    </row>
    <row r="94" spans="1:12" ht="23.25" customHeight="1">
      <c r="A94" s="1293" t="s">
        <v>620</v>
      </c>
      <c r="B94" s="1293" t="s">
        <v>621</v>
      </c>
    </row>
    <row r="95" spans="1:12" ht="23.25" customHeight="1">
      <c r="B95" s="1294" t="s">
        <v>219</v>
      </c>
      <c r="C95" s="1294"/>
      <c r="D95" s="1294"/>
      <c r="E95" s="1294"/>
      <c r="F95" s="1294"/>
      <c r="G95" s="1294"/>
      <c r="H95" s="1294"/>
      <c r="I95" s="1294"/>
      <c r="J95" s="1294"/>
      <c r="K95" s="1294"/>
      <c r="L95" s="1294"/>
    </row>
    <row r="96" spans="1:12" ht="23.25" customHeight="1"/>
    <row r="97" spans="1:12" ht="23.25" customHeight="1">
      <c r="A97" s="1293" t="s">
        <v>622</v>
      </c>
      <c r="B97" s="1293" t="s">
        <v>623</v>
      </c>
    </row>
    <row r="98" spans="1:12" ht="23.25" customHeight="1">
      <c r="B98" s="1294"/>
      <c r="C98" s="1294"/>
      <c r="D98" s="1408"/>
      <c r="E98" s="1294"/>
      <c r="F98" s="1294"/>
      <c r="G98" s="1294"/>
      <c r="H98" s="1294"/>
      <c r="I98" s="1408"/>
      <c r="J98" s="1294"/>
      <c r="K98" s="1294"/>
      <c r="L98" s="1401"/>
    </row>
    <row r="99" spans="1:12" ht="23.25" customHeight="1">
      <c r="B99" s="1775" t="s">
        <v>156</v>
      </c>
      <c r="C99" s="1776"/>
      <c r="D99" s="1776"/>
      <c r="E99" s="1776"/>
      <c r="F99" s="1776"/>
      <c r="G99" s="1776"/>
      <c r="H99" s="1776"/>
      <c r="I99" s="1777"/>
      <c r="J99" s="1409" t="s">
        <v>401</v>
      </c>
      <c r="K99" s="1409" t="s">
        <v>157</v>
      </c>
      <c r="L99" s="1410" t="s">
        <v>365</v>
      </c>
    </row>
    <row r="100" spans="1:12" ht="23.25" customHeight="1">
      <c r="B100" s="1778" t="s">
        <v>220</v>
      </c>
      <c r="C100" s="1779"/>
      <c r="D100" s="1779"/>
      <c r="E100" s="1779"/>
      <c r="F100" s="1779"/>
      <c r="G100" s="1779"/>
      <c r="H100" s="1780"/>
      <c r="I100" s="1781"/>
      <c r="J100" s="1411" t="s">
        <v>151</v>
      </c>
      <c r="K100" s="1412" t="s">
        <v>158</v>
      </c>
      <c r="L100" s="1413">
        <v>2868</v>
      </c>
    </row>
    <row r="101" spans="1:12" ht="23.25" customHeight="1">
      <c r="B101" s="1782" t="s">
        <v>221</v>
      </c>
      <c r="C101" s="1783"/>
      <c r="D101" s="1783"/>
      <c r="E101" s="1783"/>
      <c r="F101" s="1783"/>
      <c r="G101" s="1783"/>
      <c r="H101" s="1784"/>
      <c r="I101" s="1785"/>
      <c r="J101" s="1414" t="s">
        <v>222</v>
      </c>
      <c r="K101" s="1412" t="s">
        <v>160</v>
      </c>
      <c r="L101" s="1415">
        <v>3.39</v>
      </c>
    </row>
    <row r="102" spans="1:12" ht="23.25" customHeight="1">
      <c r="B102" s="1782" t="s">
        <v>223</v>
      </c>
      <c r="C102" s="1783"/>
      <c r="D102" s="1783"/>
      <c r="E102" s="1783"/>
      <c r="F102" s="1783"/>
      <c r="G102" s="1783"/>
      <c r="H102" s="1784"/>
      <c r="I102" s="1785"/>
      <c r="J102" s="1414" t="s">
        <v>161</v>
      </c>
      <c r="K102" s="1412" t="s">
        <v>162</v>
      </c>
      <c r="L102" s="1415">
        <v>6.5</v>
      </c>
    </row>
    <row r="103" spans="1:12" ht="23.25" customHeight="1">
      <c r="B103" s="1782" t="s">
        <v>224</v>
      </c>
      <c r="C103" s="1783"/>
      <c r="D103" s="1783"/>
      <c r="E103" s="1783"/>
      <c r="F103" s="1783"/>
      <c r="G103" s="1783"/>
      <c r="H103" s="1416"/>
      <c r="I103" s="1417"/>
      <c r="J103" s="1414" t="s">
        <v>181</v>
      </c>
      <c r="K103" s="1412" t="s">
        <v>182</v>
      </c>
      <c r="L103" s="1415">
        <v>70</v>
      </c>
    </row>
    <row r="104" spans="1:12" ht="23.25" customHeight="1">
      <c r="B104" s="1418" t="s">
        <v>164</v>
      </c>
      <c r="C104" s="1419"/>
      <c r="D104" s="1419"/>
      <c r="E104" s="1419"/>
      <c r="F104" s="1419"/>
      <c r="G104" s="1419"/>
      <c r="H104" s="1784"/>
      <c r="I104" s="1785"/>
      <c r="J104" s="1414" t="s">
        <v>165</v>
      </c>
      <c r="K104" s="1412" t="s">
        <v>166</v>
      </c>
      <c r="L104" s="1415">
        <v>250</v>
      </c>
    </row>
    <row r="105" spans="1:12" ht="23.25" customHeight="1">
      <c r="B105" s="1420" t="s">
        <v>225</v>
      </c>
      <c r="C105" s="1421"/>
      <c r="D105" s="1421"/>
      <c r="E105" s="1421"/>
      <c r="F105" s="1421"/>
      <c r="G105" s="1421"/>
      <c r="H105" s="1422"/>
      <c r="I105" s="1423"/>
      <c r="J105" s="1414" t="s">
        <v>161</v>
      </c>
      <c r="K105" s="1412" t="s">
        <v>163</v>
      </c>
      <c r="L105" s="1415">
        <v>0.5</v>
      </c>
    </row>
    <row r="106" spans="1:12" ht="23.25" customHeight="1">
      <c r="B106" s="1427" t="s">
        <v>167</v>
      </c>
      <c r="C106" s="1428"/>
      <c r="D106" s="1428"/>
      <c r="E106" s="1428"/>
      <c r="F106" s="1428"/>
      <c r="G106" s="1428"/>
      <c r="H106" s="1428"/>
      <c r="I106" s="1429"/>
      <c r="J106" s="1430" t="s">
        <v>383</v>
      </c>
      <c r="K106" s="1430" t="s">
        <v>168</v>
      </c>
      <c r="L106" s="1431">
        <f>'4.1.2การใช้ไฟฟ้า_62'!L21</f>
        <v>3.779249857640107</v>
      </c>
    </row>
    <row r="107" spans="1:12" ht="23.25" customHeight="1">
      <c r="B107" s="1294"/>
      <c r="C107" s="1294"/>
      <c r="D107" s="1294"/>
      <c r="E107" s="1294"/>
      <c r="F107" s="1294"/>
      <c r="G107" s="1294"/>
      <c r="H107" s="1294"/>
      <c r="I107" s="1294"/>
      <c r="J107" s="1408"/>
      <c r="K107" s="1408"/>
      <c r="L107" s="1294"/>
    </row>
    <row r="108" spans="1:12" ht="23.25" customHeight="1">
      <c r="B108" s="1775" t="s">
        <v>169</v>
      </c>
      <c r="C108" s="1776"/>
      <c r="D108" s="1776"/>
      <c r="E108" s="1776"/>
      <c r="F108" s="1776"/>
      <c r="G108" s="1776"/>
      <c r="H108" s="1776"/>
      <c r="I108" s="1777"/>
      <c r="J108" s="1409" t="s">
        <v>401</v>
      </c>
      <c r="K108" s="1409" t="s">
        <v>157</v>
      </c>
      <c r="L108" s="1410" t="s">
        <v>365</v>
      </c>
    </row>
    <row r="109" spans="1:12" ht="23.25" customHeight="1">
      <c r="B109" s="1786" t="s">
        <v>226</v>
      </c>
      <c r="C109" s="1787"/>
      <c r="D109" s="1787"/>
      <c r="E109" s="1787"/>
      <c r="F109" s="1787"/>
      <c r="G109" s="1787"/>
      <c r="H109" s="1787"/>
      <c r="I109" s="1788"/>
      <c r="J109" s="1412" t="s">
        <v>170</v>
      </c>
      <c r="K109" s="1412" t="s">
        <v>171</v>
      </c>
      <c r="L109" s="1493">
        <f>L100*L101*L102*L103*L104/100</f>
        <v>11059366.500000002</v>
      </c>
    </row>
    <row r="110" spans="1:12" ht="23.25" customHeight="1">
      <c r="B110" s="1786" t="s">
        <v>227</v>
      </c>
      <c r="C110" s="1787"/>
      <c r="D110" s="1787"/>
      <c r="E110" s="1787"/>
      <c r="F110" s="1787"/>
      <c r="G110" s="1787"/>
      <c r="H110" s="1787"/>
      <c r="I110" s="1788"/>
      <c r="J110" s="1412" t="s">
        <v>170</v>
      </c>
      <c r="K110" s="1412" t="s">
        <v>172</v>
      </c>
      <c r="L110" s="1493">
        <f>L100*L101*(L102-L105)*L104*L103/100</f>
        <v>10208646</v>
      </c>
    </row>
    <row r="111" spans="1:12" ht="23.25" customHeight="1">
      <c r="B111" s="1782" t="s">
        <v>228</v>
      </c>
      <c r="C111" s="1783"/>
      <c r="D111" s="1783"/>
      <c r="E111" s="1783"/>
      <c r="F111" s="1783"/>
      <c r="G111" s="1783"/>
      <c r="H111" s="1433"/>
      <c r="I111" s="1434"/>
      <c r="J111" s="1414" t="s">
        <v>170</v>
      </c>
      <c r="K111" s="1414" t="s">
        <v>174</v>
      </c>
      <c r="L111" s="1494">
        <f>L109-L110</f>
        <v>850720.50000000186</v>
      </c>
    </row>
    <row r="112" spans="1:12" ht="23.25" customHeight="1">
      <c r="B112" s="1436" t="s">
        <v>175</v>
      </c>
      <c r="C112" s="1294"/>
      <c r="D112" s="1294"/>
      <c r="E112" s="1294"/>
      <c r="F112" s="1294"/>
      <c r="G112" s="1294"/>
      <c r="H112" s="1294"/>
      <c r="I112" s="1437"/>
      <c r="J112" s="1425" t="s">
        <v>420</v>
      </c>
      <c r="K112" s="1425" t="s">
        <v>176</v>
      </c>
      <c r="L112" s="1495">
        <f>L106*L111</f>
        <v>3215085.3285165275</v>
      </c>
    </row>
    <row r="113" spans="1:12" ht="23.25" customHeight="1">
      <c r="B113" s="1427"/>
      <c r="C113" s="1428"/>
      <c r="D113" s="1428"/>
      <c r="E113" s="1428"/>
      <c r="F113" s="1428"/>
      <c r="G113" s="1428"/>
      <c r="H113" s="1428"/>
      <c r="I113" s="1429"/>
      <c r="J113" s="1439"/>
      <c r="K113" s="1439"/>
      <c r="L113" s="1439"/>
    </row>
    <row r="114" spans="1:12" ht="23.25" customHeight="1">
      <c r="B114" s="1294"/>
      <c r="C114" s="1294"/>
      <c r="D114" s="1294"/>
      <c r="E114" s="1294"/>
      <c r="F114" s="1294"/>
      <c r="G114" s="1294"/>
      <c r="H114" s="1294"/>
      <c r="I114" s="1294"/>
      <c r="J114" s="1294"/>
      <c r="K114" s="1294"/>
      <c r="L114" s="1294"/>
    </row>
    <row r="115" spans="1:12" ht="23.25" customHeight="1">
      <c r="B115" s="1294"/>
      <c r="C115" s="1294"/>
      <c r="D115" s="1294"/>
      <c r="E115" s="1294"/>
      <c r="F115" s="1294"/>
      <c r="G115" s="1294"/>
      <c r="H115" s="1294"/>
      <c r="I115" s="1294"/>
      <c r="J115" s="1294"/>
      <c r="K115" s="1294"/>
      <c r="L115" s="1294"/>
    </row>
    <row r="116" spans="1:12" ht="23.25" customHeight="1">
      <c r="B116" s="1294"/>
      <c r="C116" s="1294"/>
      <c r="D116" s="1294"/>
      <c r="E116" s="1294"/>
      <c r="F116" s="1294"/>
      <c r="G116" s="1294"/>
      <c r="H116" s="1294"/>
      <c r="I116" s="1294"/>
      <c r="J116" s="1294"/>
      <c r="K116" s="1294"/>
      <c r="L116" s="1294"/>
    </row>
    <row r="117" spans="1:12" ht="23.25" customHeight="1">
      <c r="B117" s="1294"/>
      <c r="C117" s="1294"/>
      <c r="D117" s="1294"/>
      <c r="E117" s="1294"/>
      <c r="F117" s="1294"/>
      <c r="G117" s="1294"/>
      <c r="H117" s="1294"/>
      <c r="I117" s="1294"/>
      <c r="J117" s="1294"/>
      <c r="K117" s="1294"/>
      <c r="L117" s="1294"/>
    </row>
    <row r="118" spans="1:12" ht="23.25" customHeight="1">
      <c r="B118" s="1294"/>
      <c r="C118" s="1294"/>
      <c r="D118" s="1294"/>
      <c r="E118" s="1294"/>
      <c r="F118" s="1294"/>
      <c r="G118" s="1294"/>
      <c r="H118" s="1294"/>
      <c r="I118" s="1294"/>
      <c r="J118" s="1294"/>
      <c r="K118" s="1294"/>
      <c r="L118" s="1294"/>
    </row>
    <row r="119" spans="1:12" ht="23.25" customHeight="1">
      <c r="B119" s="1294"/>
      <c r="C119" s="1294"/>
      <c r="D119" s="1294"/>
      <c r="E119" s="1294"/>
      <c r="F119" s="1294"/>
      <c r="G119" s="1294"/>
      <c r="H119" s="1294"/>
      <c r="I119" s="1294"/>
      <c r="J119" s="1294"/>
      <c r="K119" s="1294"/>
      <c r="L119" s="1294"/>
    </row>
    <row r="120" spans="1:12" ht="23.25" customHeight="1">
      <c r="B120" s="1294"/>
      <c r="C120" s="1294"/>
      <c r="D120" s="1294"/>
      <c r="E120" s="1294"/>
      <c r="F120" s="1294"/>
      <c r="G120" s="1294"/>
      <c r="H120" s="1294"/>
      <c r="I120" s="1294"/>
      <c r="J120" s="1294"/>
      <c r="K120" s="1294"/>
      <c r="L120" s="1294"/>
    </row>
    <row r="121" spans="1:12" ht="23.25" customHeight="1">
      <c r="B121" s="1294"/>
      <c r="C121" s="1294"/>
      <c r="D121" s="1294"/>
      <c r="E121" s="1294"/>
      <c r="F121" s="1294"/>
      <c r="G121" s="1294"/>
      <c r="H121" s="1294"/>
      <c r="I121" s="1294"/>
      <c r="J121" s="1294"/>
      <c r="K121" s="1294"/>
      <c r="L121" s="1294"/>
    </row>
    <row r="122" spans="1:12" ht="23.25" customHeight="1">
      <c r="B122" s="1294"/>
      <c r="C122" s="1294"/>
      <c r="D122" s="1294"/>
      <c r="E122" s="1294"/>
      <c r="F122" s="1294"/>
      <c r="G122" s="1294"/>
      <c r="H122" s="1294"/>
      <c r="I122" s="1294"/>
      <c r="J122" s="1294"/>
      <c r="K122" s="1294"/>
      <c r="L122" s="1294"/>
    </row>
    <row r="123" spans="1:12" ht="23.25" customHeight="1">
      <c r="B123" s="1294"/>
      <c r="C123" s="1294"/>
      <c r="D123" s="1294"/>
      <c r="E123" s="1294"/>
      <c r="F123" s="1294"/>
      <c r="G123" s="1294"/>
      <c r="H123" s="1294"/>
      <c r="I123" s="1294"/>
      <c r="J123" s="1294"/>
      <c r="K123" s="1294"/>
      <c r="L123" s="1294"/>
    </row>
    <row r="124" spans="1:12" ht="23.25" customHeight="1">
      <c r="B124" s="1294"/>
      <c r="C124" s="1294"/>
      <c r="D124" s="1294"/>
      <c r="E124" s="1294"/>
      <c r="F124" s="1294"/>
      <c r="G124" s="1294"/>
      <c r="H124" s="1294"/>
      <c r="I124" s="1294"/>
      <c r="J124" s="1294"/>
      <c r="K124" s="1294"/>
      <c r="L124" s="1294"/>
    </row>
    <row r="125" spans="1:12" ht="23.25" customHeight="1">
      <c r="B125" s="1294"/>
      <c r="C125" s="1294"/>
      <c r="D125" s="1294"/>
      <c r="E125" s="1294"/>
      <c r="F125" s="1294"/>
      <c r="G125" s="1294"/>
      <c r="H125" s="1294"/>
      <c r="I125" s="1294"/>
      <c r="J125" s="1294"/>
      <c r="K125" s="1294"/>
      <c r="L125" s="1294"/>
    </row>
    <row r="126" spans="1:12" hidden="1">
      <c r="A126" s="1774" t="s">
        <v>591</v>
      </c>
      <c r="B126" s="1774"/>
      <c r="C126" s="1774"/>
      <c r="D126" s="1774"/>
      <c r="E126" s="1774"/>
      <c r="F126" s="1774"/>
      <c r="G126" s="1774"/>
      <c r="H126" s="1774"/>
      <c r="I126" s="1774"/>
      <c r="J126" s="1774"/>
      <c r="K126" s="1774"/>
      <c r="L126" s="1774"/>
    </row>
    <row r="127" spans="1:12" hidden="1">
      <c r="A127" s="1774" t="s">
        <v>592</v>
      </c>
      <c r="B127" s="1774"/>
      <c r="C127" s="1774"/>
      <c r="D127" s="1774"/>
      <c r="E127" s="1774"/>
      <c r="F127" s="1774"/>
      <c r="G127" s="1774"/>
      <c r="H127" s="1774"/>
      <c r="I127" s="1774"/>
      <c r="J127" s="1774"/>
      <c r="K127" s="1774"/>
      <c r="L127" s="1774"/>
    </row>
    <row r="128" spans="1:12" hidden="1"/>
    <row r="129" spans="1:12" hidden="1">
      <c r="A129" s="1293" t="s">
        <v>593</v>
      </c>
      <c r="B129" s="1293" t="s">
        <v>146</v>
      </c>
      <c r="D129" s="1293" t="s">
        <v>147</v>
      </c>
      <c r="E129" s="1398">
        <v>3</v>
      </c>
      <c r="F129" s="1399"/>
      <c r="G129" s="1399"/>
      <c r="H129" s="1294"/>
      <c r="I129" s="1294"/>
      <c r="J129" s="1294"/>
      <c r="K129" s="1294"/>
      <c r="L129" s="1294"/>
    </row>
    <row r="130" spans="1:12" hidden="1">
      <c r="A130" s="1293" t="s">
        <v>595</v>
      </c>
      <c r="B130" s="1293" t="s">
        <v>148</v>
      </c>
      <c r="D130" s="1293" t="s">
        <v>147</v>
      </c>
      <c r="E130" s="1400" t="s">
        <v>1046</v>
      </c>
      <c r="F130" s="1401"/>
      <c r="G130" s="1401"/>
      <c r="H130" s="1401"/>
      <c r="I130" s="1401"/>
      <c r="J130" s="1294"/>
      <c r="K130" s="1294"/>
      <c r="L130" s="1294"/>
    </row>
    <row r="131" spans="1:12" hidden="1">
      <c r="A131" s="1293" t="s">
        <v>597</v>
      </c>
      <c r="B131" s="1293" t="s">
        <v>193</v>
      </c>
      <c r="D131" s="1293" t="s">
        <v>147</v>
      </c>
      <c r="E131" s="1401">
        <f>ข้อมูลเบื้องต้น!D41</f>
        <v>0</v>
      </c>
      <c r="F131" s="1401"/>
      <c r="G131" s="1401"/>
      <c r="H131" s="1401"/>
      <c r="I131" s="1401"/>
      <c r="J131" s="1402" t="s">
        <v>599</v>
      </c>
      <c r="K131" s="1401">
        <f>ข้อมูลเบื้องต้น!N41</f>
        <v>0</v>
      </c>
      <c r="L131" s="1401"/>
    </row>
    <row r="132" spans="1:12" hidden="1">
      <c r="A132" s="1293" t="s">
        <v>600</v>
      </c>
      <c r="B132" s="1293" t="s">
        <v>194</v>
      </c>
      <c r="D132" s="1293" t="s">
        <v>147</v>
      </c>
      <c r="E132" s="1401" t="s">
        <v>241</v>
      </c>
      <c r="F132" s="1401"/>
      <c r="G132" s="1401"/>
      <c r="H132" s="1401"/>
      <c r="I132" s="1401"/>
      <c r="J132" s="1401"/>
      <c r="K132" s="1401"/>
      <c r="L132" s="1401"/>
    </row>
    <row r="133" spans="1:12" hidden="1">
      <c r="A133" s="1293" t="s">
        <v>602</v>
      </c>
      <c r="B133" s="1293" t="s">
        <v>150</v>
      </c>
      <c r="D133" s="1293" t="s">
        <v>147</v>
      </c>
      <c r="E133" s="1403">
        <f>L162</f>
        <v>0</v>
      </c>
      <c r="F133" s="1294" t="s">
        <v>230</v>
      </c>
      <c r="I133" s="1294"/>
      <c r="J133" s="1294"/>
      <c r="K133" s="1294"/>
      <c r="L133" s="1294"/>
    </row>
    <row r="134" spans="1:12" hidden="1">
      <c r="A134" s="1293" t="s">
        <v>603</v>
      </c>
      <c r="B134" s="1293" t="s">
        <v>191</v>
      </c>
      <c r="D134" s="1293" t="s">
        <v>147</v>
      </c>
      <c r="E134" s="1294" t="s">
        <v>152</v>
      </c>
      <c r="F134" s="1294"/>
      <c r="G134" s="1294"/>
      <c r="H134" s="1294"/>
      <c r="I134" s="1294"/>
      <c r="J134" s="1294"/>
      <c r="K134" s="1294"/>
      <c r="L134" s="1294"/>
    </row>
    <row r="135" spans="1:12" hidden="1">
      <c r="A135" s="1293" t="s">
        <v>605</v>
      </c>
      <c r="B135" s="1293" t="s">
        <v>192</v>
      </c>
      <c r="D135" s="1293" t="s">
        <v>147</v>
      </c>
      <c r="E135" s="1294" t="s">
        <v>242</v>
      </c>
      <c r="F135" s="1294"/>
      <c r="G135" s="1294"/>
      <c r="H135" s="1294"/>
      <c r="I135" s="1294"/>
      <c r="J135" s="1294"/>
      <c r="K135" s="1294"/>
      <c r="L135" s="1294"/>
    </row>
    <row r="136" spans="1:12" hidden="1">
      <c r="B136" s="1294"/>
      <c r="C136" s="1294"/>
      <c r="D136" s="1294"/>
      <c r="E136" s="1294"/>
      <c r="F136" s="1294"/>
      <c r="G136" s="1294"/>
      <c r="H136" s="1294"/>
      <c r="I136" s="1294"/>
      <c r="J136" s="1294"/>
      <c r="K136" s="1294"/>
      <c r="L136" s="1294"/>
    </row>
    <row r="137" spans="1:12" hidden="1"/>
    <row r="138" spans="1:12" hidden="1">
      <c r="J138" s="1404" t="s">
        <v>419</v>
      </c>
      <c r="K138" s="1404" t="s">
        <v>405</v>
      </c>
      <c r="L138" s="1404" t="s">
        <v>420</v>
      </c>
    </row>
    <row r="139" spans="1:12" hidden="1">
      <c r="A139" s="1293" t="s">
        <v>608</v>
      </c>
      <c r="B139" s="1293" t="s">
        <v>609</v>
      </c>
      <c r="J139" s="1405">
        <f>+J140-J141</f>
        <v>0</v>
      </c>
      <c r="K139" s="1406">
        <f>+K140-K141</f>
        <v>0</v>
      </c>
      <c r="L139" s="1406">
        <f>+L140-L141</f>
        <v>0</v>
      </c>
    </row>
    <row r="140" spans="1:12" hidden="1">
      <c r="A140" s="1293" t="s">
        <v>610</v>
      </c>
      <c r="B140" s="1293" t="s">
        <v>613</v>
      </c>
      <c r="J140" s="1405">
        <v>0</v>
      </c>
      <c r="K140" s="1406">
        <f>L172</f>
        <v>0</v>
      </c>
      <c r="L140" s="1406">
        <f>L172*L$169</f>
        <v>0</v>
      </c>
    </row>
    <row r="141" spans="1:12" hidden="1">
      <c r="A141" s="1293" t="s">
        <v>611</v>
      </c>
      <c r="B141" s="1293" t="s">
        <v>612</v>
      </c>
      <c r="J141" s="1405">
        <v>0</v>
      </c>
      <c r="K141" s="1406">
        <f>L173</f>
        <v>0</v>
      </c>
      <c r="L141" s="1406">
        <f>L173*L$169</f>
        <v>0</v>
      </c>
    </row>
    <row r="142" spans="1:12" hidden="1">
      <c r="A142" s="1293" t="s">
        <v>614</v>
      </c>
      <c r="B142" s="1293" t="s">
        <v>615</v>
      </c>
      <c r="J142" s="1407"/>
      <c r="K142" s="1405">
        <v>0</v>
      </c>
      <c r="L142" s="1404" t="s">
        <v>383</v>
      </c>
    </row>
    <row r="143" spans="1:12" hidden="1">
      <c r="A143" s="1293" t="s">
        <v>616</v>
      </c>
      <c r="B143" s="1293" t="s">
        <v>617</v>
      </c>
      <c r="J143" s="1407"/>
      <c r="K143" s="1405" t="e">
        <f>+K142/L139</f>
        <v>#DIV/0!</v>
      </c>
      <c r="L143" s="1404" t="s">
        <v>607</v>
      </c>
    </row>
    <row r="144" spans="1:12" hidden="1">
      <c r="A144" s="1293" t="s">
        <v>618</v>
      </c>
      <c r="B144" s="1293" t="s">
        <v>619</v>
      </c>
    </row>
    <row r="145" spans="1:12" hidden="1">
      <c r="B145" s="1294" t="s">
        <v>1049</v>
      </c>
      <c r="C145" s="1294"/>
      <c r="D145" s="1294"/>
      <c r="E145" s="1294"/>
      <c r="F145" s="1294"/>
      <c r="G145" s="1294"/>
      <c r="H145" s="1294"/>
      <c r="I145" s="1294"/>
      <c r="J145" s="1294"/>
      <c r="K145" s="1294"/>
      <c r="L145" s="1294"/>
    </row>
    <row r="146" spans="1:12" hidden="1">
      <c r="B146" s="1294"/>
      <c r="C146" s="1294"/>
      <c r="D146" s="1294"/>
      <c r="E146" s="1294"/>
      <c r="F146" s="1294"/>
      <c r="G146" s="1294"/>
      <c r="H146" s="1294"/>
      <c r="I146" s="1294"/>
      <c r="J146" s="1294"/>
      <c r="K146" s="1294"/>
      <c r="L146" s="1294"/>
    </row>
    <row r="147" spans="1:12" hidden="1">
      <c r="B147" s="1294"/>
      <c r="C147" s="1294"/>
      <c r="D147" s="1294"/>
      <c r="E147" s="1294"/>
      <c r="F147" s="1294"/>
      <c r="G147" s="1294"/>
      <c r="H147" s="1294"/>
      <c r="I147" s="1294"/>
      <c r="J147" s="1294"/>
      <c r="K147" s="1294"/>
      <c r="L147" s="1294"/>
    </row>
    <row r="148" spans="1:12" hidden="1">
      <c r="B148" s="1294"/>
      <c r="C148" s="1294"/>
      <c r="D148" s="1294"/>
      <c r="E148" s="1294"/>
      <c r="F148" s="1294"/>
      <c r="G148" s="1294"/>
      <c r="H148" s="1294"/>
      <c r="I148" s="1294"/>
      <c r="J148" s="1294"/>
      <c r="K148" s="1294"/>
      <c r="L148" s="1294"/>
    </row>
    <row r="149" spans="1:12" hidden="1">
      <c r="B149" s="1294"/>
      <c r="C149" s="1294"/>
      <c r="D149" s="1294"/>
      <c r="E149" s="1294"/>
      <c r="F149" s="1294"/>
      <c r="G149" s="1294"/>
      <c r="H149" s="1294"/>
      <c r="I149" s="1294"/>
      <c r="J149" s="1294"/>
      <c r="K149" s="1294"/>
      <c r="L149" s="1294"/>
    </row>
    <row r="150" spans="1:12" hidden="1">
      <c r="B150" s="1294"/>
      <c r="C150" s="1294"/>
      <c r="D150" s="1294"/>
      <c r="E150" s="1294"/>
      <c r="F150" s="1294"/>
      <c r="G150" s="1294"/>
      <c r="H150" s="1294"/>
      <c r="I150" s="1294"/>
      <c r="J150" s="1294"/>
      <c r="K150" s="1294"/>
      <c r="L150" s="1294"/>
    </row>
    <row r="151" spans="1:12" hidden="1">
      <c r="B151" s="1294"/>
      <c r="C151" s="1294"/>
      <c r="D151" s="1294"/>
      <c r="E151" s="1294"/>
      <c r="F151" s="1294"/>
      <c r="G151" s="1294"/>
      <c r="H151" s="1294"/>
      <c r="I151" s="1294"/>
      <c r="J151" s="1294"/>
      <c r="K151" s="1294"/>
      <c r="L151" s="1294"/>
    </row>
    <row r="152" spans="1:12" hidden="1">
      <c r="B152" s="1294"/>
      <c r="C152" s="1294"/>
      <c r="D152" s="1294"/>
      <c r="E152" s="1294"/>
      <c r="F152" s="1294"/>
      <c r="G152" s="1294"/>
      <c r="H152" s="1294"/>
      <c r="I152" s="1294"/>
      <c r="J152" s="1294"/>
      <c r="K152" s="1294"/>
      <c r="L152" s="1294"/>
    </row>
    <row r="153" spans="1:12" hidden="1">
      <c r="B153" s="1294"/>
      <c r="C153" s="1294"/>
      <c r="D153" s="1294"/>
      <c r="E153" s="1294"/>
      <c r="F153" s="1294"/>
      <c r="G153" s="1294"/>
      <c r="H153" s="1294"/>
      <c r="I153" s="1294"/>
      <c r="J153" s="1294"/>
      <c r="K153" s="1294"/>
      <c r="L153" s="1294"/>
    </row>
    <row r="154" spans="1:12" hidden="1">
      <c r="B154" s="1294"/>
      <c r="C154" s="1294"/>
      <c r="D154" s="1294"/>
      <c r="E154" s="1294"/>
      <c r="F154" s="1294"/>
      <c r="G154" s="1294"/>
      <c r="H154" s="1294"/>
      <c r="I154" s="1294"/>
      <c r="J154" s="1294"/>
      <c r="K154" s="1294"/>
      <c r="L154" s="1294"/>
    </row>
    <row r="155" spans="1:12" hidden="1">
      <c r="B155" s="1294"/>
      <c r="C155" s="1294"/>
      <c r="D155" s="1294"/>
      <c r="E155" s="1294"/>
      <c r="F155" s="1294"/>
      <c r="G155" s="1294"/>
      <c r="H155" s="1294"/>
      <c r="I155" s="1294"/>
      <c r="J155" s="1294"/>
      <c r="K155" s="1294"/>
      <c r="L155" s="1294"/>
    </row>
    <row r="156" spans="1:12" hidden="1">
      <c r="B156" s="1294"/>
      <c r="C156" s="1294"/>
      <c r="D156" s="1294"/>
      <c r="E156" s="1294"/>
      <c r="F156" s="1294"/>
      <c r="G156" s="1294"/>
      <c r="H156" s="1294"/>
      <c r="I156" s="1294"/>
      <c r="J156" s="1294"/>
      <c r="K156" s="1294"/>
      <c r="L156" s="1294"/>
    </row>
    <row r="157" spans="1:12" hidden="1">
      <c r="A157" s="1293" t="s">
        <v>620</v>
      </c>
      <c r="B157" s="1293" t="s">
        <v>621</v>
      </c>
    </row>
    <row r="158" spans="1:12" hidden="1">
      <c r="B158" s="1294" t="s">
        <v>219</v>
      </c>
      <c r="C158" s="1294"/>
      <c r="D158" s="1294"/>
      <c r="E158" s="1294"/>
      <c r="F158" s="1294"/>
      <c r="G158" s="1294"/>
      <c r="H158" s="1294"/>
      <c r="I158" s="1294"/>
      <c r="J158" s="1294"/>
      <c r="K158" s="1294"/>
      <c r="L158" s="1294"/>
    </row>
    <row r="159" spans="1:12" hidden="1">
      <c r="A159" s="1293" t="s">
        <v>622</v>
      </c>
      <c r="B159" s="1293" t="s">
        <v>623</v>
      </c>
    </row>
    <row r="160" spans="1:12" hidden="1">
      <c r="B160" s="1294"/>
      <c r="C160" s="1294"/>
      <c r="D160" s="1408"/>
      <c r="E160" s="1294"/>
      <c r="F160" s="1294"/>
      <c r="G160" s="1294"/>
      <c r="H160" s="1294"/>
      <c r="I160" s="1408"/>
      <c r="J160" s="1294"/>
      <c r="K160" s="1294"/>
      <c r="L160" s="1401"/>
    </row>
    <row r="161" spans="2:12" hidden="1">
      <c r="B161" s="1775" t="s">
        <v>156</v>
      </c>
      <c r="C161" s="1776"/>
      <c r="D161" s="1776"/>
      <c r="E161" s="1776"/>
      <c r="F161" s="1776"/>
      <c r="G161" s="1776"/>
      <c r="H161" s="1776"/>
      <c r="I161" s="1777"/>
      <c r="J161" s="1409" t="s">
        <v>401</v>
      </c>
      <c r="K161" s="1409" t="s">
        <v>157</v>
      </c>
      <c r="L161" s="1410" t="s">
        <v>365</v>
      </c>
    </row>
    <row r="162" spans="2:12" hidden="1">
      <c r="B162" s="1778" t="s">
        <v>243</v>
      </c>
      <c r="C162" s="1779"/>
      <c r="D162" s="1779"/>
      <c r="E162" s="1779"/>
      <c r="F162" s="1779"/>
      <c r="G162" s="1779"/>
      <c r="H162" s="1780"/>
      <c r="I162" s="1781"/>
      <c r="J162" s="1411" t="s">
        <v>230</v>
      </c>
      <c r="K162" s="1412" t="s">
        <v>158</v>
      </c>
      <c r="L162" s="1413">
        <v>0</v>
      </c>
    </row>
    <row r="163" spans="2:12" hidden="1">
      <c r="B163" s="1782" t="s">
        <v>244</v>
      </c>
      <c r="C163" s="1783"/>
      <c r="D163" s="1783"/>
      <c r="E163" s="1783"/>
      <c r="F163" s="1783"/>
      <c r="G163" s="1783"/>
      <c r="H163" s="1441"/>
      <c r="I163" s="1442"/>
      <c r="J163" s="1414" t="s">
        <v>159</v>
      </c>
      <c r="K163" s="1412" t="s">
        <v>231</v>
      </c>
      <c r="L163" s="1415">
        <v>36</v>
      </c>
    </row>
    <row r="164" spans="2:12" hidden="1">
      <c r="B164" s="1782" t="s">
        <v>245</v>
      </c>
      <c r="C164" s="1783"/>
      <c r="D164" s="1783"/>
      <c r="E164" s="1783"/>
      <c r="F164" s="1783"/>
      <c r="G164" s="1783"/>
      <c r="H164" s="1784"/>
      <c r="I164" s="1785"/>
      <c r="J164" s="1414" t="s">
        <v>159</v>
      </c>
      <c r="K164" s="1412" t="s">
        <v>232</v>
      </c>
      <c r="L164" s="1415">
        <v>10</v>
      </c>
    </row>
    <row r="165" spans="2:12" hidden="1">
      <c r="B165" s="1782" t="s">
        <v>990</v>
      </c>
      <c r="C165" s="1783"/>
      <c r="D165" s="1783"/>
      <c r="E165" s="1783"/>
      <c r="F165" s="1783"/>
      <c r="G165" s="1783"/>
      <c r="H165" s="1441"/>
      <c r="I165" s="1442"/>
      <c r="J165" s="1414" t="s">
        <v>159</v>
      </c>
      <c r="K165" s="1412" t="s">
        <v>246</v>
      </c>
      <c r="L165" s="1415">
        <v>18</v>
      </c>
    </row>
    <row r="166" spans="2:12" hidden="1">
      <c r="B166" s="1782" t="s">
        <v>247</v>
      </c>
      <c r="C166" s="1783"/>
      <c r="D166" s="1783"/>
      <c r="E166" s="1783"/>
      <c r="F166" s="1783"/>
      <c r="G166" s="1783"/>
      <c r="H166" s="1784"/>
      <c r="I166" s="1785"/>
      <c r="J166" s="1414" t="s">
        <v>159</v>
      </c>
      <c r="K166" s="1412" t="s">
        <v>248</v>
      </c>
      <c r="L166" s="1415">
        <v>0</v>
      </c>
    </row>
    <row r="167" spans="2:12" hidden="1">
      <c r="B167" s="1782" t="s">
        <v>223</v>
      </c>
      <c r="C167" s="1783"/>
      <c r="D167" s="1783"/>
      <c r="E167" s="1783"/>
      <c r="F167" s="1783"/>
      <c r="G167" s="1783"/>
      <c r="H167" s="1784"/>
      <c r="I167" s="1785"/>
      <c r="J167" s="1414" t="s">
        <v>161</v>
      </c>
      <c r="K167" s="1412" t="s">
        <v>177</v>
      </c>
      <c r="L167" s="1415">
        <v>8</v>
      </c>
    </row>
    <row r="168" spans="2:12" hidden="1">
      <c r="B168" s="1418" t="s">
        <v>164</v>
      </c>
      <c r="C168" s="1419"/>
      <c r="D168" s="1419"/>
      <c r="E168" s="1419"/>
      <c r="F168" s="1419"/>
      <c r="G168" s="1419"/>
      <c r="H168" s="1784"/>
      <c r="I168" s="1785"/>
      <c r="J168" s="1414" t="s">
        <v>165</v>
      </c>
      <c r="K168" s="1412" t="s">
        <v>166</v>
      </c>
      <c r="L168" s="1415">
        <v>250</v>
      </c>
    </row>
    <row r="169" spans="2:12" hidden="1">
      <c r="B169" s="1427" t="s">
        <v>167</v>
      </c>
      <c r="C169" s="1428"/>
      <c r="D169" s="1428"/>
      <c r="E169" s="1428"/>
      <c r="F169" s="1428"/>
      <c r="G169" s="1428"/>
      <c r="H169" s="1428"/>
      <c r="I169" s="1429"/>
      <c r="J169" s="1430" t="s">
        <v>383</v>
      </c>
      <c r="K169" s="1430" t="s">
        <v>168</v>
      </c>
      <c r="L169" s="1431">
        <f>' ข้อมูลการใช้ไฟฟ้า '!I21</f>
        <v>3.779249857640107</v>
      </c>
    </row>
    <row r="170" spans="2:12" hidden="1">
      <c r="B170" s="1294"/>
      <c r="C170" s="1294"/>
      <c r="D170" s="1294"/>
      <c r="E170" s="1294"/>
      <c r="F170" s="1294"/>
      <c r="G170" s="1294"/>
      <c r="H170" s="1294"/>
      <c r="I170" s="1294"/>
      <c r="J170" s="1408"/>
      <c r="K170" s="1408"/>
      <c r="L170" s="1294"/>
    </row>
    <row r="171" spans="2:12" hidden="1">
      <c r="B171" s="1775" t="s">
        <v>169</v>
      </c>
      <c r="C171" s="1776"/>
      <c r="D171" s="1776"/>
      <c r="E171" s="1776"/>
      <c r="F171" s="1776"/>
      <c r="G171" s="1776"/>
      <c r="H171" s="1776"/>
      <c r="I171" s="1777"/>
      <c r="J171" s="1409" t="s">
        <v>401</v>
      </c>
      <c r="K171" s="1409" t="s">
        <v>157</v>
      </c>
      <c r="L171" s="1410" t="s">
        <v>365</v>
      </c>
    </row>
    <row r="172" spans="2:12" hidden="1">
      <c r="B172" s="1786" t="s">
        <v>249</v>
      </c>
      <c r="C172" s="1787"/>
      <c r="D172" s="1787"/>
      <c r="E172" s="1787"/>
      <c r="F172" s="1787"/>
      <c r="G172" s="1787"/>
      <c r="H172" s="1787"/>
      <c r="I172" s="1788"/>
      <c r="J172" s="1412" t="s">
        <v>170</v>
      </c>
      <c r="K172" s="1412" t="s">
        <v>171</v>
      </c>
      <c r="L172" s="1432">
        <f>L162*(L163+L164)*L167*L168/1000</f>
        <v>0</v>
      </c>
    </row>
    <row r="173" spans="2:12" hidden="1">
      <c r="B173" s="1782" t="s">
        <v>250</v>
      </c>
      <c r="C173" s="1783"/>
      <c r="D173" s="1783"/>
      <c r="E173" s="1783"/>
      <c r="F173" s="1783"/>
      <c r="G173" s="1783"/>
      <c r="H173" s="1783"/>
      <c r="I173" s="1789"/>
      <c r="J173" s="1414" t="s">
        <v>170</v>
      </c>
      <c r="K173" s="1412" t="s">
        <v>172</v>
      </c>
      <c r="L173" s="1432">
        <f>L162*(L165+L166)*L167*L168/1000</f>
        <v>0</v>
      </c>
    </row>
    <row r="174" spans="2:12" hidden="1">
      <c r="B174" s="1782" t="s">
        <v>173</v>
      </c>
      <c r="C174" s="1783"/>
      <c r="D174" s="1783"/>
      <c r="E174" s="1783"/>
      <c r="F174" s="1783"/>
      <c r="G174" s="1783"/>
      <c r="H174" s="1433"/>
      <c r="I174" s="1434"/>
      <c r="J174" s="1414" t="s">
        <v>170</v>
      </c>
      <c r="K174" s="1414" t="s">
        <v>174</v>
      </c>
      <c r="L174" s="1435">
        <f>L172-L173</f>
        <v>0</v>
      </c>
    </row>
    <row r="175" spans="2:12" hidden="1">
      <c r="B175" s="1436" t="s">
        <v>175</v>
      </c>
      <c r="C175" s="1294"/>
      <c r="D175" s="1294"/>
      <c r="E175" s="1294"/>
      <c r="F175" s="1294"/>
      <c r="G175" s="1294"/>
      <c r="H175" s="1294"/>
      <c r="I175" s="1437"/>
      <c r="J175" s="1425" t="s">
        <v>420</v>
      </c>
      <c r="K175" s="1425" t="s">
        <v>176</v>
      </c>
      <c r="L175" s="1438">
        <f>L169*L174</f>
        <v>0</v>
      </c>
    </row>
    <row r="176" spans="2:12" hidden="1">
      <c r="B176" s="1427"/>
      <c r="C176" s="1428"/>
      <c r="D176" s="1428"/>
      <c r="E176" s="1428"/>
      <c r="F176" s="1428"/>
      <c r="G176" s="1428"/>
      <c r="H176" s="1428"/>
      <c r="I176" s="1429"/>
      <c r="J176" s="1439"/>
      <c r="K176" s="1439"/>
      <c r="L176" s="1439"/>
    </row>
    <row r="177" spans="1:12" hidden="1">
      <c r="B177" s="1443" t="s">
        <v>991</v>
      </c>
      <c r="C177" s="1444"/>
      <c r="D177" s="1444"/>
      <c r="E177" s="1444"/>
      <c r="F177" s="1444"/>
      <c r="G177" s="1444"/>
      <c r="H177" s="1444"/>
      <c r="I177" s="1444"/>
      <c r="J177" s="1444"/>
      <c r="K177" s="1444"/>
      <c r="L177" s="1444"/>
    </row>
    <row r="178" spans="1:12" hidden="1">
      <c r="B178" s="1443"/>
      <c r="C178" s="1294"/>
      <c r="D178" s="1294"/>
      <c r="E178" s="1294"/>
      <c r="F178" s="1294"/>
      <c r="G178" s="1294"/>
      <c r="H178" s="1294"/>
      <c r="I178" s="1294"/>
      <c r="J178" s="1294"/>
      <c r="K178" s="1294"/>
      <c r="L178" s="1294"/>
    </row>
    <row r="179" spans="1:12" hidden="1">
      <c r="B179" s="1443"/>
      <c r="C179" s="1294"/>
      <c r="D179" s="1294"/>
      <c r="E179" s="1294"/>
      <c r="F179" s="1294"/>
      <c r="G179" s="1294"/>
      <c r="H179" s="1294"/>
      <c r="I179" s="1294"/>
      <c r="J179" s="1294"/>
      <c r="K179" s="1294"/>
      <c r="L179" s="1294"/>
    </row>
    <row r="180" spans="1:12" hidden="1">
      <c r="B180" s="1294"/>
      <c r="C180" s="1294"/>
      <c r="D180" s="1294"/>
      <c r="E180" s="1294"/>
      <c r="F180" s="1294"/>
      <c r="G180" s="1294"/>
      <c r="H180" s="1294"/>
      <c r="I180" s="1294"/>
      <c r="J180" s="1294"/>
      <c r="K180" s="1294"/>
      <c r="L180" s="1294"/>
    </row>
    <row r="181" spans="1:12" hidden="1">
      <c r="B181" s="1294"/>
      <c r="C181" s="1294"/>
      <c r="D181" s="1294"/>
      <c r="E181" s="1294"/>
      <c r="F181" s="1294"/>
      <c r="G181" s="1294"/>
      <c r="H181" s="1294"/>
      <c r="I181" s="1294"/>
      <c r="J181" s="1294"/>
      <c r="K181" s="1294"/>
      <c r="L181" s="1294"/>
    </row>
    <row r="182" spans="1:12" hidden="1">
      <c r="B182" s="1294"/>
      <c r="C182" s="1294"/>
      <c r="D182" s="1294"/>
      <c r="E182" s="1294"/>
      <c r="F182" s="1294"/>
      <c r="G182" s="1294"/>
      <c r="H182" s="1294"/>
      <c r="I182" s="1294"/>
      <c r="J182" s="1294"/>
      <c r="K182" s="1294"/>
      <c r="L182" s="1294"/>
    </row>
    <row r="183" spans="1:12" hidden="1">
      <c r="B183" s="1294"/>
      <c r="C183" s="1294"/>
      <c r="D183" s="1294"/>
      <c r="E183" s="1294"/>
      <c r="F183" s="1294"/>
      <c r="G183" s="1294"/>
      <c r="H183" s="1294"/>
      <c r="I183" s="1294"/>
      <c r="J183" s="1294"/>
      <c r="K183" s="1294"/>
      <c r="L183" s="1294"/>
    </row>
    <row r="184" spans="1:12" hidden="1">
      <c r="B184" s="1294"/>
      <c r="C184" s="1294"/>
      <c r="D184" s="1294"/>
      <c r="E184" s="1294"/>
      <c r="F184" s="1294"/>
      <c r="G184" s="1294"/>
      <c r="H184" s="1294"/>
      <c r="I184" s="1294"/>
      <c r="J184" s="1294"/>
      <c r="K184" s="1294"/>
      <c r="L184" s="1294"/>
    </row>
    <row r="185" spans="1:12" hidden="1">
      <c r="B185" s="1294"/>
      <c r="C185" s="1294"/>
      <c r="D185" s="1294"/>
      <c r="E185" s="1294"/>
      <c r="F185" s="1294"/>
      <c r="G185" s="1294"/>
      <c r="H185" s="1294"/>
      <c r="I185" s="1294"/>
      <c r="J185" s="1294"/>
      <c r="K185" s="1294"/>
      <c r="L185" s="1294"/>
    </row>
    <row r="186" spans="1:12" hidden="1">
      <c r="B186" s="1294"/>
      <c r="C186" s="1294"/>
      <c r="D186" s="1294"/>
      <c r="E186" s="1294"/>
      <c r="F186" s="1294"/>
      <c r="G186" s="1294"/>
      <c r="H186" s="1294"/>
      <c r="I186" s="1294"/>
      <c r="J186" s="1294"/>
      <c r="K186" s="1294"/>
      <c r="L186" s="1294"/>
    </row>
    <row r="187" spans="1:12" hidden="1">
      <c r="A187" s="1774" t="s">
        <v>591</v>
      </c>
      <c r="B187" s="1774"/>
      <c r="C187" s="1774"/>
      <c r="D187" s="1774"/>
      <c r="E187" s="1774"/>
      <c r="F187" s="1774"/>
      <c r="G187" s="1774"/>
      <c r="H187" s="1774"/>
      <c r="I187" s="1774"/>
      <c r="J187" s="1774"/>
      <c r="K187" s="1774"/>
      <c r="L187" s="1774"/>
    </row>
    <row r="188" spans="1:12" hidden="1">
      <c r="A188" s="1774" t="s">
        <v>592</v>
      </c>
      <c r="B188" s="1774"/>
      <c r="C188" s="1774"/>
      <c r="D188" s="1774"/>
      <c r="E188" s="1774"/>
      <c r="F188" s="1774"/>
      <c r="G188" s="1774"/>
      <c r="H188" s="1774"/>
      <c r="I188" s="1774"/>
      <c r="J188" s="1774"/>
      <c r="K188" s="1774"/>
      <c r="L188" s="1774"/>
    </row>
    <row r="189" spans="1:12" hidden="1"/>
    <row r="190" spans="1:12" hidden="1">
      <c r="A190" s="1293" t="s">
        <v>593</v>
      </c>
      <c r="B190" s="1293" t="s">
        <v>146</v>
      </c>
      <c r="D190" s="1293" t="s">
        <v>147</v>
      </c>
      <c r="E190" s="1398">
        <v>4</v>
      </c>
      <c r="F190" s="1399"/>
      <c r="G190" s="1399"/>
      <c r="H190" s="1294"/>
      <c r="I190" s="1294"/>
      <c r="J190" s="1294"/>
      <c r="K190" s="1294"/>
      <c r="L190" s="1294"/>
    </row>
    <row r="191" spans="1:12" hidden="1">
      <c r="A191" s="1293" t="s">
        <v>595</v>
      </c>
      <c r="B191" s="1293" t="s">
        <v>148</v>
      </c>
      <c r="D191" s="1293" t="s">
        <v>147</v>
      </c>
      <c r="E191" s="1400" t="s">
        <v>1047</v>
      </c>
      <c r="F191" s="1401"/>
      <c r="G191" s="1401"/>
      <c r="H191" s="1401"/>
      <c r="I191" s="1401"/>
      <c r="J191" s="1294"/>
      <c r="K191" s="1294"/>
      <c r="L191" s="1294"/>
    </row>
    <row r="192" spans="1:12" hidden="1">
      <c r="A192" s="1293" t="s">
        <v>597</v>
      </c>
      <c r="B192" s="1293" t="s">
        <v>193</v>
      </c>
      <c r="D192" s="1293" t="s">
        <v>147</v>
      </c>
      <c r="E192" s="1401">
        <f>ข้อมูลเบื้องต้น!D41</f>
        <v>0</v>
      </c>
      <c r="F192" s="1401"/>
      <c r="G192" s="1401"/>
      <c r="H192" s="1401"/>
      <c r="I192" s="1401"/>
      <c r="J192" s="1402" t="s">
        <v>599</v>
      </c>
      <c r="K192" s="1401">
        <f>ข้อมูลเบื้องต้น!N41</f>
        <v>0</v>
      </c>
      <c r="L192" s="1401"/>
    </row>
    <row r="193" spans="1:12" hidden="1">
      <c r="A193" s="1293" t="s">
        <v>600</v>
      </c>
      <c r="B193" s="1293" t="s">
        <v>194</v>
      </c>
      <c r="D193" s="1293" t="s">
        <v>147</v>
      </c>
      <c r="E193" s="1401" t="s">
        <v>241</v>
      </c>
      <c r="F193" s="1401"/>
      <c r="G193" s="1401"/>
      <c r="H193" s="1401"/>
      <c r="I193" s="1401"/>
      <c r="J193" s="1401"/>
      <c r="K193" s="1401"/>
      <c r="L193" s="1401"/>
    </row>
    <row r="194" spans="1:12" hidden="1">
      <c r="A194" s="1293" t="s">
        <v>602</v>
      </c>
      <c r="B194" s="1293" t="s">
        <v>150</v>
      </c>
      <c r="D194" s="1293" t="s">
        <v>147</v>
      </c>
      <c r="E194" s="1403">
        <f>L222</f>
        <v>0</v>
      </c>
      <c r="F194" s="1294" t="s">
        <v>230</v>
      </c>
      <c r="I194" s="1294"/>
      <c r="J194" s="1294"/>
      <c r="K194" s="1445"/>
      <c r="L194" s="1294"/>
    </row>
    <row r="195" spans="1:12" hidden="1">
      <c r="A195" s="1293" t="s">
        <v>603</v>
      </c>
      <c r="B195" s="1293" t="s">
        <v>191</v>
      </c>
      <c r="D195" s="1293" t="s">
        <v>147</v>
      </c>
      <c r="E195" s="1294" t="s">
        <v>152</v>
      </c>
      <c r="F195" s="1294"/>
      <c r="G195" s="1294"/>
      <c r="H195" s="1294"/>
      <c r="I195" s="1294"/>
      <c r="J195" s="1294"/>
      <c r="K195" s="1294"/>
      <c r="L195" s="1294"/>
    </row>
    <row r="196" spans="1:12" hidden="1">
      <c r="A196" s="1293" t="s">
        <v>605</v>
      </c>
      <c r="B196" s="1293" t="s">
        <v>192</v>
      </c>
      <c r="D196" s="1293" t="s">
        <v>147</v>
      </c>
      <c r="E196" s="1294" t="s">
        <v>242</v>
      </c>
      <c r="F196" s="1294"/>
      <c r="G196" s="1294"/>
      <c r="H196" s="1294"/>
      <c r="I196" s="1294"/>
      <c r="J196" s="1294"/>
      <c r="K196" s="1294"/>
      <c r="L196" s="1294"/>
    </row>
    <row r="197" spans="1:12" hidden="1"/>
    <row r="198" spans="1:12" hidden="1">
      <c r="J198" s="1404" t="s">
        <v>419</v>
      </c>
      <c r="K198" s="1404" t="s">
        <v>405</v>
      </c>
      <c r="L198" s="1404" t="s">
        <v>420</v>
      </c>
    </row>
    <row r="199" spans="1:12" hidden="1">
      <c r="A199" s="1293" t="s">
        <v>608</v>
      </c>
      <c r="B199" s="1293" t="s">
        <v>609</v>
      </c>
      <c r="J199" s="1405">
        <f>+J200-J201</f>
        <v>0</v>
      </c>
      <c r="K199" s="1406">
        <f>+K200-K201</f>
        <v>0</v>
      </c>
      <c r="L199" s="1406">
        <f>+L200-L201</f>
        <v>0</v>
      </c>
    </row>
    <row r="200" spans="1:12" hidden="1">
      <c r="A200" s="1293" t="s">
        <v>610</v>
      </c>
      <c r="B200" s="1293" t="s">
        <v>613</v>
      </c>
      <c r="J200" s="1405">
        <v>0</v>
      </c>
      <c r="K200" s="1406">
        <f>L232</f>
        <v>0</v>
      </c>
      <c r="L200" s="1406">
        <f>L232*L$169</f>
        <v>0</v>
      </c>
    </row>
    <row r="201" spans="1:12" hidden="1">
      <c r="A201" s="1293" t="s">
        <v>611</v>
      </c>
      <c r="B201" s="1293" t="s">
        <v>612</v>
      </c>
      <c r="J201" s="1405">
        <v>0</v>
      </c>
      <c r="K201" s="1406">
        <f>L233</f>
        <v>0</v>
      </c>
      <c r="L201" s="1406">
        <f>L233*L$169</f>
        <v>0</v>
      </c>
    </row>
    <row r="202" spans="1:12" hidden="1">
      <c r="A202" s="1293" t="s">
        <v>614</v>
      </c>
      <c r="B202" s="1293" t="s">
        <v>615</v>
      </c>
      <c r="J202" s="1407"/>
      <c r="K202" s="1405"/>
      <c r="L202" s="1404" t="s">
        <v>383</v>
      </c>
    </row>
    <row r="203" spans="1:12" hidden="1">
      <c r="A203" s="1293" t="s">
        <v>616</v>
      </c>
      <c r="B203" s="1293" t="s">
        <v>617</v>
      </c>
      <c r="J203" s="1407"/>
      <c r="K203" s="1405" t="e">
        <f>+K202/L199</f>
        <v>#DIV/0!</v>
      </c>
      <c r="L203" s="1404" t="s">
        <v>607</v>
      </c>
    </row>
    <row r="204" spans="1:12" hidden="1">
      <c r="A204" s="1293" t="s">
        <v>618</v>
      </c>
      <c r="B204" s="1293" t="s">
        <v>619</v>
      </c>
    </row>
    <row r="205" spans="1:12" hidden="1">
      <c r="B205" s="1294" t="s">
        <v>1048</v>
      </c>
      <c r="C205" s="1294"/>
      <c r="D205" s="1294"/>
      <c r="E205" s="1294"/>
      <c r="F205" s="1294"/>
      <c r="G205" s="1294"/>
      <c r="H205" s="1294"/>
      <c r="I205" s="1294"/>
      <c r="J205" s="1294"/>
      <c r="K205" s="1294"/>
      <c r="L205" s="1294"/>
    </row>
    <row r="206" spans="1:12" hidden="1">
      <c r="B206" s="1294"/>
      <c r="C206" s="1294"/>
      <c r="D206" s="1294"/>
      <c r="E206" s="1294"/>
      <c r="F206" s="1294"/>
      <c r="G206" s="1294"/>
      <c r="H206" s="1294"/>
      <c r="I206" s="1294"/>
      <c r="J206" s="1294"/>
      <c r="K206" s="1294"/>
      <c r="L206" s="1294"/>
    </row>
    <row r="207" spans="1:12" hidden="1">
      <c r="B207" s="1294"/>
      <c r="C207" s="1294"/>
      <c r="D207" s="1294"/>
      <c r="E207" s="1294"/>
      <c r="F207" s="1294"/>
      <c r="G207" s="1294"/>
      <c r="H207" s="1294"/>
      <c r="I207" s="1294"/>
      <c r="J207" s="1294"/>
      <c r="K207" s="1294"/>
      <c r="L207" s="1294"/>
    </row>
    <row r="208" spans="1:12" hidden="1">
      <c r="B208" s="1294"/>
      <c r="C208" s="1294"/>
      <c r="D208" s="1294"/>
      <c r="E208" s="1294"/>
      <c r="F208" s="1294"/>
      <c r="G208" s="1294"/>
      <c r="H208" s="1294"/>
      <c r="I208" s="1294"/>
      <c r="J208" s="1294"/>
      <c r="K208" s="1294"/>
      <c r="L208" s="1294"/>
    </row>
    <row r="209" spans="1:12" hidden="1">
      <c r="B209" s="1294"/>
      <c r="C209" s="1294"/>
      <c r="D209" s="1294"/>
      <c r="E209" s="1294"/>
      <c r="F209" s="1294"/>
      <c r="G209" s="1294"/>
      <c r="H209" s="1294"/>
      <c r="I209" s="1294"/>
      <c r="J209" s="1294"/>
      <c r="K209" s="1294"/>
      <c r="L209" s="1294"/>
    </row>
    <row r="210" spans="1:12" hidden="1">
      <c r="B210" s="1294"/>
      <c r="C210" s="1294"/>
      <c r="D210" s="1294"/>
      <c r="E210" s="1294"/>
      <c r="F210" s="1294"/>
      <c r="G210" s="1294"/>
      <c r="H210" s="1294"/>
      <c r="I210" s="1294"/>
      <c r="J210" s="1294"/>
      <c r="K210" s="1294"/>
      <c r="L210" s="1294"/>
    </row>
    <row r="211" spans="1:12" hidden="1">
      <c r="B211" s="1294"/>
      <c r="C211" s="1294"/>
      <c r="D211" s="1294"/>
      <c r="E211" s="1294"/>
      <c r="F211" s="1294"/>
      <c r="G211" s="1294"/>
      <c r="H211" s="1294"/>
      <c r="I211" s="1294"/>
      <c r="J211" s="1294"/>
      <c r="K211" s="1294"/>
      <c r="L211" s="1294"/>
    </row>
    <row r="212" spans="1:12" hidden="1">
      <c r="B212" s="1294"/>
      <c r="C212" s="1294"/>
      <c r="D212" s="1294"/>
      <c r="E212" s="1294"/>
      <c r="F212" s="1294"/>
      <c r="G212" s="1294"/>
      <c r="H212" s="1294"/>
      <c r="I212" s="1294"/>
      <c r="J212" s="1294"/>
      <c r="K212" s="1294"/>
      <c r="L212" s="1294"/>
    </row>
    <row r="213" spans="1:12" hidden="1">
      <c r="B213" s="1294"/>
      <c r="C213" s="1294"/>
      <c r="D213" s="1294"/>
      <c r="E213" s="1294"/>
      <c r="F213" s="1294"/>
      <c r="G213" s="1294"/>
      <c r="H213" s="1294"/>
      <c r="I213" s="1294"/>
      <c r="J213" s="1294"/>
      <c r="K213" s="1294"/>
      <c r="L213" s="1294"/>
    </row>
    <row r="214" spans="1:12" hidden="1">
      <c r="B214" s="1294"/>
      <c r="C214" s="1294"/>
      <c r="D214" s="1294"/>
      <c r="E214" s="1294"/>
      <c r="F214" s="1294"/>
      <c r="G214" s="1294"/>
      <c r="H214" s="1294"/>
      <c r="I214" s="1294"/>
      <c r="J214" s="1294"/>
      <c r="K214" s="1294"/>
      <c r="L214" s="1294"/>
    </row>
    <row r="215" spans="1:12" hidden="1">
      <c r="A215" s="1294"/>
      <c r="B215" s="1294"/>
      <c r="C215" s="1294"/>
      <c r="D215" s="1294"/>
      <c r="E215" s="1294"/>
      <c r="F215" s="1294"/>
      <c r="G215" s="1294"/>
      <c r="H215" s="1294"/>
      <c r="I215" s="1294"/>
      <c r="J215" s="1294"/>
      <c r="K215" s="1294"/>
      <c r="L215" s="1294"/>
    </row>
    <row r="216" spans="1:12" hidden="1">
      <c r="A216" s="1294"/>
      <c r="B216" s="1294"/>
      <c r="C216" s="1294"/>
      <c r="D216" s="1294"/>
      <c r="E216" s="1294"/>
      <c r="F216" s="1294"/>
      <c r="G216" s="1294"/>
      <c r="H216" s="1294"/>
      <c r="I216" s="1294"/>
      <c r="J216" s="1294"/>
      <c r="K216" s="1294"/>
      <c r="L216" s="1294"/>
    </row>
    <row r="217" spans="1:12" hidden="1">
      <c r="A217" s="1293" t="s">
        <v>620</v>
      </c>
      <c r="B217" s="1293" t="s">
        <v>621</v>
      </c>
    </row>
    <row r="218" spans="1:12" hidden="1">
      <c r="B218" s="1294" t="s">
        <v>219</v>
      </c>
      <c r="C218" s="1294"/>
      <c r="D218" s="1294"/>
      <c r="E218" s="1294"/>
      <c r="F218" s="1294"/>
      <c r="G218" s="1294"/>
      <c r="H218" s="1294"/>
      <c r="I218" s="1294"/>
      <c r="J218" s="1294"/>
      <c r="K218" s="1294"/>
      <c r="L218" s="1294"/>
    </row>
    <row r="219" spans="1:12" hidden="1">
      <c r="A219" s="1293" t="s">
        <v>622</v>
      </c>
      <c r="B219" s="1293" t="s">
        <v>623</v>
      </c>
    </row>
    <row r="220" spans="1:12" hidden="1">
      <c r="B220" s="1294"/>
      <c r="C220" s="1294"/>
      <c r="D220" s="1408"/>
      <c r="E220" s="1294"/>
      <c r="F220" s="1294"/>
      <c r="G220" s="1294"/>
      <c r="H220" s="1294"/>
      <c r="I220" s="1408"/>
      <c r="J220" s="1294"/>
      <c r="K220" s="1294"/>
      <c r="L220" s="1401"/>
    </row>
    <row r="221" spans="1:12" hidden="1">
      <c r="B221" s="1775" t="s">
        <v>156</v>
      </c>
      <c r="C221" s="1776"/>
      <c r="D221" s="1776"/>
      <c r="E221" s="1776"/>
      <c r="F221" s="1776"/>
      <c r="G221" s="1776"/>
      <c r="H221" s="1776"/>
      <c r="I221" s="1777"/>
      <c r="J221" s="1409" t="s">
        <v>401</v>
      </c>
      <c r="K221" s="1409" t="s">
        <v>157</v>
      </c>
      <c r="L221" s="1410" t="s">
        <v>365</v>
      </c>
    </row>
    <row r="222" spans="1:12" hidden="1">
      <c r="B222" s="1778" t="s">
        <v>243</v>
      </c>
      <c r="C222" s="1779"/>
      <c r="D222" s="1779"/>
      <c r="E222" s="1779"/>
      <c r="F222" s="1779"/>
      <c r="G222" s="1779"/>
      <c r="H222" s="1780"/>
      <c r="I222" s="1781"/>
      <c r="J222" s="1411" t="s">
        <v>230</v>
      </c>
      <c r="K222" s="1412" t="s">
        <v>158</v>
      </c>
      <c r="L222" s="1413"/>
    </row>
    <row r="223" spans="1:12" hidden="1">
      <c r="B223" s="1782" t="s">
        <v>244</v>
      </c>
      <c r="C223" s="1783"/>
      <c r="D223" s="1783"/>
      <c r="E223" s="1783"/>
      <c r="F223" s="1783"/>
      <c r="G223" s="1783"/>
      <c r="H223" s="1441"/>
      <c r="I223" s="1442"/>
      <c r="J223" s="1414" t="s">
        <v>159</v>
      </c>
      <c r="K223" s="1412" t="s">
        <v>231</v>
      </c>
      <c r="L223" s="1415">
        <v>18</v>
      </c>
    </row>
    <row r="224" spans="1:12" hidden="1">
      <c r="B224" s="1782" t="s">
        <v>245</v>
      </c>
      <c r="C224" s="1783"/>
      <c r="D224" s="1783"/>
      <c r="E224" s="1783"/>
      <c r="F224" s="1783"/>
      <c r="G224" s="1783"/>
      <c r="H224" s="1784"/>
      <c r="I224" s="1785"/>
      <c r="J224" s="1414" t="s">
        <v>159</v>
      </c>
      <c r="K224" s="1412" t="s">
        <v>232</v>
      </c>
      <c r="L224" s="1415">
        <v>10</v>
      </c>
    </row>
    <row r="225" spans="2:12" hidden="1">
      <c r="B225" s="1782" t="s">
        <v>990</v>
      </c>
      <c r="C225" s="1783"/>
      <c r="D225" s="1783"/>
      <c r="E225" s="1783"/>
      <c r="F225" s="1783"/>
      <c r="G225" s="1783"/>
      <c r="H225" s="1441"/>
      <c r="I225" s="1442"/>
      <c r="J225" s="1414" t="s">
        <v>159</v>
      </c>
      <c r="K225" s="1412" t="s">
        <v>246</v>
      </c>
      <c r="L225" s="1415">
        <v>9</v>
      </c>
    </row>
    <row r="226" spans="2:12" hidden="1">
      <c r="B226" s="1782" t="s">
        <v>247</v>
      </c>
      <c r="C226" s="1783"/>
      <c r="D226" s="1783"/>
      <c r="E226" s="1783"/>
      <c r="F226" s="1783"/>
      <c r="G226" s="1783"/>
      <c r="H226" s="1784"/>
      <c r="I226" s="1785"/>
      <c r="J226" s="1414" t="s">
        <v>159</v>
      </c>
      <c r="K226" s="1412" t="s">
        <v>248</v>
      </c>
      <c r="L226" s="1415">
        <v>0</v>
      </c>
    </row>
    <row r="227" spans="2:12" hidden="1">
      <c r="B227" s="1782" t="s">
        <v>223</v>
      </c>
      <c r="C227" s="1783"/>
      <c r="D227" s="1783"/>
      <c r="E227" s="1783"/>
      <c r="F227" s="1783"/>
      <c r="G227" s="1783"/>
      <c r="H227" s="1784"/>
      <c r="I227" s="1785"/>
      <c r="J227" s="1414" t="s">
        <v>161</v>
      </c>
      <c r="K227" s="1412" t="s">
        <v>177</v>
      </c>
      <c r="L227" s="1415">
        <v>8</v>
      </c>
    </row>
    <row r="228" spans="2:12" hidden="1">
      <c r="B228" s="1418" t="s">
        <v>164</v>
      </c>
      <c r="C228" s="1419"/>
      <c r="D228" s="1419"/>
      <c r="E228" s="1419"/>
      <c r="F228" s="1419"/>
      <c r="G228" s="1419"/>
      <c r="H228" s="1784"/>
      <c r="I228" s="1785"/>
      <c r="J228" s="1414" t="s">
        <v>165</v>
      </c>
      <c r="K228" s="1412" t="s">
        <v>166</v>
      </c>
      <c r="L228" s="1415">
        <v>250</v>
      </c>
    </row>
    <row r="229" spans="2:12" hidden="1">
      <c r="B229" s="1427" t="s">
        <v>167</v>
      </c>
      <c r="C229" s="1428"/>
      <c r="D229" s="1428"/>
      <c r="E229" s="1428"/>
      <c r="F229" s="1428"/>
      <c r="G229" s="1428"/>
      <c r="H229" s="1428"/>
      <c r="I229" s="1429"/>
      <c r="J229" s="1430" t="s">
        <v>383</v>
      </c>
      <c r="K229" s="1430" t="s">
        <v>168</v>
      </c>
      <c r="L229" s="1431">
        <f>' ข้อมูลการใช้ไฟฟ้า '!I21</f>
        <v>3.779249857640107</v>
      </c>
    </row>
    <row r="230" spans="2:12" hidden="1">
      <c r="B230" s="1294"/>
      <c r="C230" s="1294"/>
      <c r="D230" s="1294"/>
      <c r="E230" s="1294"/>
      <c r="F230" s="1294"/>
      <c r="G230" s="1294"/>
      <c r="H230" s="1294"/>
      <c r="I230" s="1294"/>
      <c r="J230" s="1408"/>
      <c r="K230" s="1408"/>
      <c r="L230" s="1294"/>
    </row>
    <row r="231" spans="2:12" hidden="1">
      <c r="B231" s="1775" t="s">
        <v>169</v>
      </c>
      <c r="C231" s="1776"/>
      <c r="D231" s="1776"/>
      <c r="E231" s="1776"/>
      <c r="F231" s="1776"/>
      <c r="G231" s="1776"/>
      <c r="H231" s="1776"/>
      <c r="I231" s="1777"/>
      <c r="J231" s="1409" t="s">
        <v>401</v>
      </c>
      <c r="K231" s="1409" t="s">
        <v>157</v>
      </c>
      <c r="L231" s="1410" t="s">
        <v>365</v>
      </c>
    </row>
    <row r="232" spans="2:12" hidden="1">
      <c r="B232" s="1786" t="s">
        <v>249</v>
      </c>
      <c r="C232" s="1787"/>
      <c r="D232" s="1787"/>
      <c r="E232" s="1787"/>
      <c r="F232" s="1787"/>
      <c r="G232" s="1787"/>
      <c r="H232" s="1787"/>
      <c r="I232" s="1788"/>
      <c r="J232" s="1412" t="s">
        <v>170</v>
      </c>
      <c r="K232" s="1412" t="s">
        <v>171</v>
      </c>
      <c r="L232" s="1432">
        <f>L222*(L223+L224)*L227*L228/1000</f>
        <v>0</v>
      </c>
    </row>
    <row r="233" spans="2:12" hidden="1">
      <c r="B233" s="1782" t="s">
        <v>250</v>
      </c>
      <c r="C233" s="1783"/>
      <c r="D233" s="1783"/>
      <c r="E233" s="1783"/>
      <c r="F233" s="1783"/>
      <c r="G233" s="1783"/>
      <c r="H233" s="1783"/>
      <c r="I233" s="1789"/>
      <c r="J233" s="1414" t="s">
        <v>170</v>
      </c>
      <c r="K233" s="1412" t="s">
        <v>172</v>
      </c>
      <c r="L233" s="1432">
        <f>L222*(L225+L226)*L227*L228/1000</f>
        <v>0</v>
      </c>
    </row>
    <row r="234" spans="2:12" hidden="1">
      <c r="B234" s="1782" t="s">
        <v>173</v>
      </c>
      <c r="C234" s="1783"/>
      <c r="D234" s="1783"/>
      <c r="E234" s="1783"/>
      <c r="F234" s="1783"/>
      <c r="G234" s="1783"/>
      <c r="H234" s="1433"/>
      <c r="I234" s="1434"/>
      <c r="J234" s="1414" t="s">
        <v>170</v>
      </c>
      <c r="K234" s="1414" t="s">
        <v>174</v>
      </c>
      <c r="L234" s="1435">
        <f>L232-L233</f>
        <v>0</v>
      </c>
    </row>
    <row r="235" spans="2:12" hidden="1">
      <c r="B235" s="1436" t="s">
        <v>175</v>
      </c>
      <c r="C235" s="1294"/>
      <c r="D235" s="1294"/>
      <c r="E235" s="1294"/>
      <c r="F235" s="1294"/>
      <c r="G235" s="1294"/>
      <c r="H235" s="1294"/>
      <c r="I235" s="1437"/>
      <c r="J235" s="1425" t="s">
        <v>420</v>
      </c>
      <c r="K235" s="1425" t="s">
        <v>176</v>
      </c>
      <c r="L235" s="1438">
        <f>L229*L234</f>
        <v>0</v>
      </c>
    </row>
    <row r="236" spans="2:12" hidden="1">
      <c r="B236" s="1427"/>
      <c r="C236" s="1428"/>
      <c r="D236" s="1428"/>
      <c r="E236" s="1428"/>
      <c r="F236" s="1428"/>
      <c r="G236" s="1428"/>
      <c r="H236" s="1428"/>
      <c r="I236" s="1429"/>
      <c r="J236" s="1439"/>
      <c r="K236" s="1439"/>
      <c r="L236" s="1439"/>
    </row>
    <row r="237" spans="2:12" hidden="1">
      <c r="B237" s="1443" t="s">
        <v>991</v>
      </c>
      <c r="C237" s="1444"/>
      <c r="D237" s="1444"/>
      <c r="E237" s="1444"/>
      <c r="F237" s="1444"/>
      <c r="G237" s="1444"/>
      <c r="H237" s="1444"/>
      <c r="I237" s="1444"/>
      <c r="J237" s="1444"/>
      <c r="K237" s="1444"/>
      <c r="L237" s="1444"/>
    </row>
    <row r="238" spans="2:12" hidden="1">
      <c r="B238" s="1443"/>
      <c r="C238" s="1294"/>
      <c r="D238" s="1294"/>
      <c r="E238" s="1294"/>
      <c r="F238" s="1294"/>
      <c r="G238" s="1294"/>
      <c r="H238" s="1294"/>
      <c r="I238" s="1294"/>
      <c r="J238" s="1294"/>
      <c r="K238" s="1294"/>
      <c r="L238" s="1294"/>
    </row>
    <row r="239" spans="2:12" hidden="1">
      <c r="B239" s="1443"/>
      <c r="C239" s="1294"/>
      <c r="D239" s="1294"/>
      <c r="E239" s="1294"/>
      <c r="F239" s="1294"/>
      <c r="G239" s="1294"/>
      <c r="H239" s="1294"/>
      <c r="I239" s="1294"/>
      <c r="J239" s="1294"/>
      <c r="K239" s="1294"/>
      <c r="L239" s="1294"/>
    </row>
    <row r="240" spans="2:12" hidden="1">
      <c r="B240" s="1443"/>
      <c r="C240" s="1294"/>
      <c r="D240" s="1294"/>
      <c r="E240" s="1294"/>
      <c r="F240" s="1294"/>
      <c r="G240" s="1294"/>
      <c r="H240" s="1294"/>
      <c r="I240" s="1294"/>
      <c r="J240" s="1294"/>
      <c r="K240" s="1294"/>
      <c r="L240" s="1294"/>
    </row>
    <row r="241" spans="1:12" hidden="1">
      <c r="B241" s="1443"/>
      <c r="C241" s="1294"/>
      <c r="D241" s="1294"/>
      <c r="E241" s="1294"/>
      <c r="F241" s="1294"/>
      <c r="G241" s="1294"/>
      <c r="H241" s="1294"/>
      <c r="I241" s="1294"/>
      <c r="J241" s="1294"/>
      <c r="K241" s="1294"/>
      <c r="L241" s="1294"/>
    </row>
    <row r="242" spans="1:12" hidden="1">
      <c r="B242" s="1294"/>
      <c r="C242" s="1294"/>
      <c r="D242" s="1294"/>
      <c r="E242" s="1294"/>
      <c r="F242" s="1294"/>
      <c r="G242" s="1294"/>
      <c r="H242" s="1294"/>
      <c r="I242" s="1294"/>
      <c r="J242" s="1294"/>
      <c r="K242" s="1294"/>
      <c r="L242" s="1294"/>
    </row>
    <row r="243" spans="1:12" hidden="1">
      <c r="B243" s="1294"/>
      <c r="C243" s="1294"/>
      <c r="D243" s="1294"/>
      <c r="E243" s="1294"/>
      <c r="F243" s="1294"/>
      <c r="G243" s="1294"/>
      <c r="H243" s="1294"/>
      <c r="I243" s="1294"/>
      <c r="J243" s="1294"/>
      <c r="K243" s="1294"/>
      <c r="L243" s="1294"/>
    </row>
    <row r="244" spans="1:12" hidden="1">
      <c r="B244" s="1294"/>
      <c r="C244" s="1294"/>
      <c r="D244" s="1294"/>
      <c r="E244" s="1294"/>
      <c r="F244" s="1294"/>
      <c r="G244" s="1294"/>
      <c r="H244" s="1294"/>
      <c r="I244" s="1294"/>
      <c r="J244" s="1294"/>
      <c r="K244" s="1294"/>
      <c r="L244" s="1294"/>
    </row>
    <row r="245" spans="1:12" hidden="1">
      <c r="B245" s="1294"/>
      <c r="C245" s="1294"/>
      <c r="D245" s="1294"/>
      <c r="E245" s="1294"/>
      <c r="F245" s="1294"/>
      <c r="G245" s="1294"/>
      <c r="H245" s="1294"/>
      <c r="I245" s="1294"/>
      <c r="J245" s="1294"/>
      <c r="K245" s="1294"/>
      <c r="L245" s="1294"/>
    </row>
    <row r="246" spans="1:12" hidden="1">
      <c r="B246" s="1294"/>
      <c r="C246" s="1294"/>
      <c r="D246" s="1294"/>
      <c r="E246" s="1294"/>
      <c r="F246" s="1294"/>
      <c r="G246" s="1294"/>
      <c r="H246" s="1294"/>
      <c r="I246" s="1294"/>
      <c r="J246" s="1294"/>
      <c r="K246" s="1294"/>
      <c r="L246" s="1294"/>
    </row>
    <row r="247" spans="1:12" hidden="1">
      <c r="A247" s="1774" t="s">
        <v>591</v>
      </c>
      <c r="B247" s="1774"/>
      <c r="C247" s="1774"/>
      <c r="D247" s="1774"/>
      <c r="E247" s="1774"/>
      <c r="F247" s="1774"/>
      <c r="G247" s="1774"/>
      <c r="H247" s="1774"/>
      <c r="I247" s="1774"/>
      <c r="J247" s="1774"/>
      <c r="K247" s="1774"/>
      <c r="L247" s="1774"/>
    </row>
    <row r="248" spans="1:12" hidden="1">
      <c r="A248" s="1774" t="s">
        <v>592</v>
      </c>
      <c r="B248" s="1774"/>
      <c r="C248" s="1774"/>
      <c r="D248" s="1774"/>
      <c r="E248" s="1774"/>
      <c r="F248" s="1774"/>
      <c r="G248" s="1774"/>
      <c r="H248" s="1774"/>
      <c r="I248" s="1774"/>
      <c r="J248" s="1774"/>
      <c r="K248" s="1774"/>
      <c r="L248" s="1774"/>
    </row>
    <row r="249" spans="1:12" hidden="1"/>
    <row r="250" spans="1:12" hidden="1">
      <c r="A250" s="1293" t="s">
        <v>593</v>
      </c>
      <c r="B250" s="1293" t="s">
        <v>146</v>
      </c>
      <c r="D250" s="1293" t="s">
        <v>147</v>
      </c>
      <c r="E250" s="1398">
        <v>5</v>
      </c>
      <c r="F250" s="1399"/>
      <c r="G250" s="1399"/>
      <c r="H250" s="1294"/>
      <c r="I250" s="1294"/>
      <c r="J250" s="1294"/>
      <c r="K250" s="1294"/>
      <c r="L250" s="1294"/>
    </row>
    <row r="251" spans="1:12" hidden="1">
      <c r="A251" s="1293" t="s">
        <v>595</v>
      </c>
      <c r="B251" s="1293" t="s">
        <v>148</v>
      </c>
      <c r="D251" s="1293" t="s">
        <v>147</v>
      </c>
      <c r="E251" s="1400" t="s">
        <v>1056</v>
      </c>
      <c r="F251" s="1401"/>
      <c r="G251" s="1401"/>
      <c r="H251" s="1401"/>
      <c r="I251" s="1401"/>
      <c r="J251" s="1401"/>
      <c r="K251" s="1294"/>
      <c r="L251" s="1294"/>
    </row>
    <row r="252" spans="1:12" hidden="1">
      <c r="A252" s="1293" t="s">
        <v>597</v>
      </c>
      <c r="B252" s="1293" t="s">
        <v>193</v>
      </c>
      <c r="D252" s="1293" t="s">
        <v>147</v>
      </c>
      <c r="E252" s="1401">
        <f>ข้อมูลเบื้องต้น!D41</f>
        <v>0</v>
      </c>
      <c r="F252" s="1401"/>
      <c r="G252" s="1401"/>
      <c r="H252" s="1401"/>
      <c r="I252" s="1401"/>
      <c r="J252" s="1402" t="s">
        <v>599</v>
      </c>
      <c r="K252" s="1401">
        <f>ข้อมูลเบื้องต้น!N41</f>
        <v>0</v>
      </c>
      <c r="L252" s="1401"/>
    </row>
    <row r="253" spans="1:12" hidden="1">
      <c r="A253" s="1293" t="s">
        <v>600</v>
      </c>
      <c r="B253" s="1293" t="s">
        <v>194</v>
      </c>
      <c r="D253" s="1293" t="s">
        <v>147</v>
      </c>
      <c r="E253" s="1401" t="s">
        <v>234</v>
      </c>
      <c r="F253" s="1401"/>
      <c r="G253" s="1401"/>
      <c r="H253" s="1401"/>
      <c r="I253" s="1401"/>
      <c r="J253" s="1401"/>
      <c r="K253" s="1401"/>
      <c r="L253" s="1401"/>
    </row>
    <row r="254" spans="1:12" hidden="1">
      <c r="A254" s="1293" t="s">
        <v>602</v>
      </c>
      <c r="B254" s="1293" t="s">
        <v>150</v>
      </c>
      <c r="D254" s="1293" t="s">
        <v>147</v>
      </c>
      <c r="E254" s="1446">
        <f>L283</f>
        <v>30</v>
      </c>
      <c r="F254" s="1294" t="s">
        <v>151</v>
      </c>
      <c r="I254" s="1294"/>
      <c r="J254" s="1294"/>
      <c r="K254" s="1294"/>
      <c r="L254" s="1294"/>
    </row>
    <row r="255" spans="1:12" hidden="1">
      <c r="A255" s="1293" t="s">
        <v>603</v>
      </c>
      <c r="B255" s="1293" t="s">
        <v>191</v>
      </c>
      <c r="D255" s="1293" t="s">
        <v>147</v>
      </c>
      <c r="E255" s="1294" t="s">
        <v>152</v>
      </c>
      <c r="F255" s="1294"/>
      <c r="G255" s="1294"/>
      <c r="H255" s="1294"/>
      <c r="I255" s="1294"/>
      <c r="J255" s="1294"/>
      <c r="K255" s="1294"/>
      <c r="L255" s="1294"/>
    </row>
    <row r="256" spans="1:12" hidden="1">
      <c r="A256" s="1293" t="s">
        <v>605</v>
      </c>
      <c r="B256" s="1293" t="s">
        <v>192</v>
      </c>
      <c r="D256" s="1293" t="s">
        <v>147</v>
      </c>
      <c r="E256" s="1294" t="s">
        <v>235</v>
      </c>
      <c r="F256" s="1294"/>
      <c r="G256" s="1294"/>
      <c r="H256" s="1294"/>
      <c r="I256" s="1294"/>
      <c r="J256" s="1294"/>
      <c r="K256" s="1294"/>
      <c r="L256" s="1294"/>
    </row>
    <row r="257" spans="1:12" hidden="1">
      <c r="A257" s="1294"/>
      <c r="B257" s="1294"/>
      <c r="C257" s="1294"/>
      <c r="D257" s="1294"/>
      <c r="E257" s="1294"/>
      <c r="F257" s="1294"/>
      <c r="G257" s="1294"/>
      <c r="H257" s="1294"/>
      <c r="I257" s="1294"/>
      <c r="J257" s="1294"/>
      <c r="K257" s="1294"/>
      <c r="L257" s="1294"/>
    </row>
    <row r="258" spans="1:12" hidden="1"/>
    <row r="259" spans="1:12" hidden="1">
      <c r="J259" s="1404" t="s">
        <v>419</v>
      </c>
      <c r="K259" s="1404" t="s">
        <v>405</v>
      </c>
      <c r="L259" s="1404" t="s">
        <v>420</v>
      </c>
    </row>
    <row r="260" spans="1:12" hidden="1">
      <c r="A260" s="1293" t="s">
        <v>608</v>
      </c>
      <c r="B260" s="1293" t="s">
        <v>609</v>
      </c>
      <c r="J260" s="1405">
        <f>+J261-J262</f>
        <v>0</v>
      </c>
      <c r="K260" s="1406">
        <f>+K261-K262</f>
        <v>2160</v>
      </c>
      <c r="L260" s="1406">
        <f>+L261-L262</f>
        <v>8164.7999999999975</v>
      </c>
    </row>
    <row r="261" spans="1:12" hidden="1">
      <c r="A261" s="1293" t="s">
        <v>610</v>
      </c>
      <c r="B261" s="1293" t="s">
        <v>613</v>
      </c>
      <c r="J261" s="1405">
        <v>0</v>
      </c>
      <c r="K261" s="1406">
        <f>L293</f>
        <v>4680</v>
      </c>
      <c r="L261" s="1406">
        <f>L293*L290</f>
        <v>17690.399999999998</v>
      </c>
    </row>
    <row r="262" spans="1:12" hidden="1">
      <c r="A262" s="1293" t="s">
        <v>611</v>
      </c>
      <c r="B262" s="1293" t="s">
        <v>612</v>
      </c>
      <c r="J262" s="1405">
        <v>0</v>
      </c>
      <c r="K262" s="1406">
        <f>L293-L295</f>
        <v>2520</v>
      </c>
      <c r="L262" s="1406">
        <f>(L293-L295)*L290</f>
        <v>9525.6</v>
      </c>
    </row>
    <row r="263" spans="1:12" hidden="1">
      <c r="A263" s="1293" t="s">
        <v>614</v>
      </c>
      <c r="B263" s="1293" t="s">
        <v>615</v>
      </c>
      <c r="J263" s="1407"/>
      <c r="K263" s="1405"/>
      <c r="L263" s="1404" t="s">
        <v>383</v>
      </c>
    </row>
    <row r="264" spans="1:12" hidden="1">
      <c r="A264" s="1293" t="s">
        <v>616</v>
      </c>
      <c r="B264" s="1293" t="s">
        <v>617</v>
      </c>
      <c r="J264" s="1407"/>
      <c r="K264" s="1405">
        <f>+K263/L260</f>
        <v>0</v>
      </c>
      <c r="L264" s="1404" t="s">
        <v>607</v>
      </c>
    </row>
    <row r="265" spans="1:12" hidden="1">
      <c r="A265" s="1293" t="s">
        <v>618</v>
      </c>
      <c r="B265" s="1293" t="s">
        <v>619</v>
      </c>
    </row>
    <row r="266" spans="1:12" hidden="1">
      <c r="B266" s="1294" t="s">
        <v>251</v>
      </c>
      <c r="C266" s="1294"/>
      <c r="D266" s="1294"/>
      <c r="E266" s="1294"/>
      <c r="F266" s="1294"/>
      <c r="G266" s="1294"/>
      <c r="H266" s="1294"/>
      <c r="I266" s="1294"/>
      <c r="J266" s="1294"/>
      <c r="K266" s="1294"/>
      <c r="L266" s="1294"/>
    </row>
    <row r="267" spans="1:12" hidden="1">
      <c r="B267" s="1294"/>
      <c r="C267" s="1294"/>
      <c r="D267" s="1294"/>
      <c r="E267" s="1294"/>
      <c r="F267" s="1294"/>
      <c r="G267" s="1294"/>
      <c r="H267" s="1294"/>
      <c r="I267" s="1294"/>
      <c r="J267" s="1294"/>
      <c r="K267" s="1294"/>
      <c r="L267" s="1294"/>
    </row>
    <row r="268" spans="1:12" hidden="1">
      <c r="B268" s="1294"/>
      <c r="C268" s="1294"/>
      <c r="D268" s="1294"/>
      <c r="E268" s="1294"/>
      <c r="F268" s="1294"/>
      <c r="G268" s="1294"/>
      <c r="H268" s="1294"/>
      <c r="I268" s="1294"/>
      <c r="J268" s="1294"/>
      <c r="K268" s="1294"/>
      <c r="L268" s="1294"/>
    </row>
    <row r="269" spans="1:12" hidden="1">
      <c r="B269" s="1294"/>
      <c r="C269" s="1294"/>
      <c r="D269" s="1294"/>
      <c r="E269" s="1294"/>
      <c r="F269" s="1294"/>
      <c r="G269" s="1294"/>
      <c r="H269" s="1294"/>
      <c r="I269" s="1294"/>
      <c r="J269" s="1294"/>
      <c r="K269" s="1294"/>
      <c r="L269" s="1294"/>
    </row>
    <row r="270" spans="1:12" hidden="1">
      <c r="B270" s="1294"/>
      <c r="C270" s="1294"/>
      <c r="D270" s="1294"/>
      <c r="E270" s="1294"/>
      <c r="F270" s="1294"/>
      <c r="G270" s="1294"/>
      <c r="H270" s="1294"/>
      <c r="I270" s="1294"/>
      <c r="J270" s="1294"/>
      <c r="K270" s="1294"/>
      <c r="L270" s="1294"/>
    </row>
    <row r="271" spans="1:12" hidden="1">
      <c r="B271" s="1294"/>
      <c r="C271" s="1294"/>
      <c r="D271" s="1294"/>
      <c r="E271" s="1294"/>
      <c r="F271" s="1294"/>
      <c r="G271" s="1294"/>
      <c r="H271" s="1294"/>
      <c r="I271" s="1294"/>
      <c r="J271" s="1294"/>
      <c r="K271" s="1294"/>
      <c r="L271" s="1294"/>
    </row>
    <row r="272" spans="1:12" hidden="1">
      <c r="B272" s="1294"/>
      <c r="C272" s="1294"/>
      <c r="D272" s="1294"/>
      <c r="E272" s="1294"/>
      <c r="F272" s="1294"/>
      <c r="G272" s="1294"/>
      <c r="H272" s="1294"/>
      <c r="I272" s="1294"/>
      <c r="J272" s="1294"/>
      <c r="K272" s="1294"/>
      <c r="L272" s="1294"/>
    </row>
    <row r="273" spans="1:14" hidden="1">
      <c r="B273" s="1294"/>
      <c r="C273" s="1294"/>
      <c r="D273" s="1294"/>
      <c r="E273" s="1294"/>
      <c r="F273" s="1294"/>
      <c r="G273" s="1294"/>
      <c r="H273" s="1294"/>
      <c r="I273" s="1294"/>
      <c r="J273" s="1294"/>
      <c r="K273" s="1294"/>
      <c r="L273" s="1294"/>
    </row>
    <row r="274" spans="1:14" hidden="1">
      <c r="B274" s="1294"/>
      <c r="C274" s="1294"/>
      <c r="D274" s="1294"/>
      <c r="E274" s="1294"/>
      <c r="F274" s="1294"/>
      <c r="G274" s="1294"/>
      <c r="H274" s="1294"/>
      <c r="I274" s="1294"/>
      <c r="J274" s="1294"/>
      <c r="K274" s="1294"/>
      <c r="L274" s="1294"/>
    </row>
    <row r="275" spans="1:14" hidden="1">
      <c r="B275" s="1294"/>
      <c r="C275" s="1294"/>
      <c r="D275" s="1294"/>
      <c r="E275" s="1294"/>
      <c r="F275" s="1294"/>
      <c r="G275" s="1294"/>
      <c r="H275" s="1294"/>
      <c r="I275" s="1294"/>
      <c r="J275" s="1294"/>
      <c r="K275" s="1294"/>
      <c r="L275" s="1294"/>
    </row>
    <row r="276" spans="1:14" hidden="1">
      <c r="B276" s="1294"/>
      <c r="C276" s="1294"/>
      <c r="D276" s="1294"/>
      <c r="E276" s="1294"/>
      <c r="F276" s="1294"/>
      <c r="G276" s="1294"/>
      <c r="H276" s="1294"/>
      <c r="I276" s="1294"/>
      <c r="J276" s="1294"/>
      <c r="K276" s="1294"/>
      <c r="L276" s="1294"/>
    </row>
    <row r="277" spans="1:14" hidden="1">
      <c r="A277" s="1293" t="s">
        <v>620</v>
      </c>
      <c r="B277" s="1293" t="s">
        <v>621</v>
      </c>
    </row>
    <row r="278" spans="1:14" hidden="1">
      <c r="B278" s="1294" t="s">
        <v>219</v>
      </c>
      <c r="C278" s="1294"/>
      <c r="D278" s="1294"/>
      <c r="E278" s="1294"/>
      <c r="F278" s="1294"/>
      <c r="G278" s="1294"/>
      <c r="H278" s="1294"/>
      <c r="I278" s="1294"/>
      <c r="J278" s="1294"/>
      <c r="K278" s="1294"/>
      <c r="L278" s="1294"/>
    </row>
    <row r="279" spans="1:14" hidden="1">
      <c r="B279" s="1294"/>
      <c r="C279" s="1294"/>
      <c r="D279" s="1294"/>
      <c r="E279" s="1294"/>
      <c r="F279" s="1294"/>
      <c r="G279" s="1294"/>
      <c r="H279" s="1294"/>
      <c r="I279" s="1294"/>
      <c r="J279" s="1294"/>
      <c r="K279" s="1294"/>
      <c r="L279" s="1294"/>
    </row>
    <row r="280" spans="1:14" hidden="1">
      <c r="A280" s="1293" t="s">
        <v>622</v>
      </c>
      <c r="B280" s="1293" t="s">
        <v>623</v>
      </c>
    </row>
    <row r="281" spans="1:14" hidden="1">
      <c r="B281" s="1294"/>
      <c r="C281" s="1294"/>
      <c r="D281" s="1408"/>
      <c r="E281" s="1294"/>
      <c r="F281" s="1294"/>
      <c r="G281" s="1294"/>
      <c r="H281" s="1294"/>
      <c r="I281" s="1408"/>
      <c r="J281" s="1294"/>
      <c r="K281" s="1294"/>
      <c r="L281" s="1401"/>
    </row>
    <row r="282" spans="1:14" hidden="1">
      <c r="B282" s="1775" t="s">
        <v>156</v>
      </c>
      <c r="C282" s="1776"/>
      <c r="D282" s="1776"/>
      <c r="E282" s="1776"/>
      <c r="F282" s="1776"/>
      <c r="G282" s="1776"/>
      <c r="H282" s="1776"/>
      <c r="I282" s="1777"/>
      <c r="J282" s="1409" t="s">
        <v>401</v>
      </c>
      <c r="K282" s="1409" t="s">
        <v>157</v>
      </c>
      <c r="L282" s="1410" t="s">
        <v>365</v>
      </c>
    </row>
    <row r="283" spans="1:14" hidden="1">
      <c r="B283" s="1778" t="s">
        <v>220</v>
      </c>
      <c r="C283" s="1779"/>
      <c r="D283" s="1779"/>
      <c r="E283" s="1779"/>
      <c r="F283" s="1779"/>
      <c r="G283" s="1779"/>
      <c r="H283" s="1780"/>
      <c r="I283" s="1781"/>
      <c r="J283" s="1411" t="s">
        <v>151</v>
      </c>
      <c r="K283" s="1412" t="s">
        <v>158</v>
      </c>
      <c r="L283" s="1447">
        <v>30</v>
      </c>
    </row>
    <row r="284" spans="1:14" hidden="1">
      <c r="B284" s="1782" t="s">
        <v>252</v>
      </c>
      <c r="C284" s="1783"/>
      <c r="D284" s="1783"/>
      <c r="E284" s="1783"/>
      <c r="F284" s="1783"/>
      <c r="G284" s="1783"/>
      <c r="H284" s="1784"/>
      <c r="I284" s="1785"/>
      <c r="J284" s="1414" t="s">
        <v>222</v>
      </c>
      <c r="K284" s="1412" t="s">
        <v>231</v>
      </c>
      <c r="L284" s="1415">
        <v>2.6</v>
      </c>
      <c r="N284" s="1448"/>
    </row>
    <row r="285" spans="1:14" hidden="1">
      <c r="B285" s="1782" t="s">
        <v>253</v>
      </c>
      <c r="C285" s="1783"/>
      <c r="D285" s="1783"/>
      <c r="E285" s="1783"/>
      <c r="F285" s="1783"/>
      <c r="G285" s="1783"/>
      <c r="H285" s="1784"/>
      <c r="I285" s="1785"/>
      <c r="J285" s="1414" t="s">
        <v>222</v>
      </c>
      <c r="K285" s="1412" t="s">
        <v>232</v>
      </c>
      <c r="L285" s="1415">
        <v>2.1</v>
      </c>
      <c r="N285" s="1448"/>
    </row>
    <row r="286" spans="1:14" hidden="1">
      <c r="B286" s="1782" t="s">
        <v>223</v>
      </c>
      <c r="C286" s="1783"/>
      <c r="D286" s="1783"/>
      <c r="E286" s="1783"/>
      <c r="F286" s="1783"/>
      <c r="G286" s="1783"/>
      <c r="H286" s="1784"/>
      <c r="I286" s="1785"/>
      <c r="J286" s="1414" t="s">
        <v>161</v>
      </c>
      <c r="K286" s="1412" t="s">
        <v>177</v>
      </c>
      <c r="L286" s="1415">
        <v>8</v>
      </c>
    </row>
    <row r="287" spans="1:14" hidden="1">
      <c r="B287" s="1782" t="s">
        <v>254</v>
      </c>
      <c r="C287" s="1783"/>
      <c r="D287" s="1783"/>
      <c r="E287" s="1783"/>
      <c r="F287" s="1783"/>
      <c r="G287" s="1783"/>
      <c r="H287" s="1416"/>
      <c r="I287" s="1417"/>
      <c r="J287" s="1414" t="s">
        <v>181</v>
      </c>
      <c r="K287" s="1412" t="s">
        <v>255</v>
      </c>
      <c r="L287" s="1415">
        <v>90</v>
      </c>
    </row>
    <row r="288" spans="1:14" hidden="1">
      <c r="B288" s="1782" t="s">
        <v>256</v>
      </c>
      <c r="C288" s="1783"/>
      <c r="D288" s="1783"/>
      <c r="E288" s="1783"/>
      <c r="F288" s="1783"/>
      <c r="G288" s="1783"/>
      <c r="H288" s="1416"/>
      <c r="I288" s="1417"/>
      <c r="J288" s="1414" t="s">
        <v>181</v>
      </c>
      <c r="K288" s="1412" t="s">
        <v>257</v>
      </c>
      <c r="L288" s="1415">
        <v>60</v>
      </c>
    </row>
    <row r="289" spans="2:16" hidden="1">
      <c r="B289" s="1418" t="s">
        <v>164</v>
      </c>
      <c r="C289" s="1419"/>
      <c r="D289" s="1419"/>
      <c r="E289" s="1419"/>
      <c r="F289" s="1419"/>
      <c r="G289" s="1419"/>
      <c r="H289" s="1784"/>
      <c r="I289" s="1785"/>
      <c r="J289" s="1414" t="s">
        <v>165</v>
      </c>
      <c r="K289" s="1412" t="s">
        <v>166</v>
      </c>
      <c r="L289" s="1415">
        <v>250</v>
      </c>
    </row>
    <row r="290" spans="2:16" hidden="1">
      <c r="B290" s="1427" t="s">
        <v>167</v>
      </c>
      <c r="C290" s="1428"/>
      <c r="D290" s="1428"/>
      <c r="E290" s="1428"/>
      <c r="F290" s="1428"/>
      <c r="G290" s="1428"/>
      <c r="H290" s="1428"/>
      <c r="I290" s="1429"/>
      <c r="J290" s="1430" t="s">
        <v>383</v>
      </c>
      <c r="K290" s="1430" t="s">
        <v>168</v>
      </c>
      <c r="L290" s="1431">
        <f>ROUND(' ข้อมูลการใช้ไฟฟ้า '!I21,2)</f>
        <v>3.78</v>
      </c>
    </row>
    <row r="291" spans="2:16" hidden="1">
      <c r="B291" s="1294"/>
      <c r="C291" s="1294"/>
      <c r="D291" s="1294"/>
      <c r="E291" s="1294"/>
      <c r="F291" s="1294"/>
      <c r="G291" s="1294"/>
      <c r="H291" s="1294"/>
      <c r="I291" s="1294"/>
      <c r="J291" s="1408"/>
      <c r="K291" s="1408"/>
      <c r="L291" s="1294"/>
    </row>
    <row r="292" spans="2:16" hidden="1">
      <c r="B292" s="1775" t="s">
        <v>169</v>
      </c>
      <c r="C292" s="1776"/>
      <c r="D292" s="1776"/>
      <c r="E292" s="1776"/>
      <c r="F292" s="1776"/>
      <c r="G292" s="1776"/>
      <c r="H292" s="1776"/>
      <c r="I292" s="1777"/>
      <c r="J292" s="1409" t="s">
        <v>401</v>
      </c>
      <c r="K292" s="1409" t="s">
        <v>157</v>
      </c>
      <c r="L292" s="1410" t="s">
        <v>365</v>
      </c>
    </row>
    <row r="293" spans="2:16" hidden="1">
      <c r="B293" s="1786" t="s">
        <v>1340</v>
      </c>
      <c r="C293" s="1787"/>
      <c r="D293" s="1787"/>
      <c r="E293" s="1787"/>
      <c r="F293" s="1787"/>
      <c r="G293" s="1787"/>
      <c r="H293" s="1787"/>
      <c r="I293" s="1788"/>
      <c r="J293" s="1412" t="s">
        <v>170</v>
      </c>
      <c r="K293" s="1412" t="s">
        <v>171</v>
      </c>
      <c r="L293" s="1449">
        <f>L284*L286*L287*L289/100</f>
        <v>4680</v>
      </c>
      <c r="N293" s="1450" t="e">
        <f>#REF!</f>
        <v>#REF!</v>
      </c>
    </row>
    <row r="294" spans="2:16" hidden="1">
      <c r="B294" s="1786" t="s">
        <v>1341</v>
      </c>
      <c r="C294" s="1787"/>
      <c r="D294" s="1787"/>
      <c r="E294" s="1787"/>
      <c r="F294" s="1787"/>
      <c r="G294" s="1787"/>
      <c r="H294" s="1787"/>
      <c r="I294" s="1788"/>
      <c r="J294" s="1412" t="s">
        <v>170</v>
      </c>
      <c r="K294" s="1412" t="s">
        <v>172</v>
      </c>
      <c r="L294" s="1449">
        <f>L285*L286*L288*L289/100</f>
        <v>2520</v>
      </c>
      <c r="N294" s="1450" t="e">
        <f>#REF!</f>
        <v>#REF!</v>
      </c>
    </row>
    <row r="295" spans="2:16" hidden="1">
      <c r="B295" s="1782" t="s">
        <v>240</v>
      </c>
      <c r="C295" s="1783"/>
      <c r="D295" s="1783"/>
      <c r="E295" s="1783"/>
      <c r="F295" s="1783"/>
      <c r="G295" s="1783"/>
      <c r="H295" s="1433"/>
      <c r="I295" s="1434"/>
      <c r="J295" s="1414" t="s">
        <v>170</v>
      </c>
      <c r="K295" s="1414" t="s">
        <v>174</v>
      </c>
      <c r="L295" s="1451">
        <f>L293-L294</f>
        <v>2160</v>
      </c>
      <c r="N295" s="1450" t="e">
        <f>#REF!</f>
        <v>#REF!</v>
      </c>
    </row>
    <row r="296" spans="2:16" hidden="1">
      <c r="B296" s="1436" t="s">
        <v>175</v>
      </c>
      <c r="C296" s="1294"/>
      <c r="D296" s="1294"/>
      <c r="E296" s="1294"/>
      <c r="F296" s="1294"/>
      <c r="G296" s="1294"/>
      <c r="H296" s="1294"/>
      <c r="I296" s="1437"/>
      <c r="J296" s="1425" t="s">
        <v>420</v>
      </c>
      <c r="K296" s="1425" t="s">
        <v>176</v>
      </c>
      <c r="L296" s="1452">
        <f>L295*L290</f>
        <v>8164.7999999999993</v>
      </c>
      <c r="N296" s="1450" t="e">
        <f>#REF!</f>
        <v>#REF!</v>
      </c>
    </row>
    <row r="297" spans="2:16" hidden="1">
      <c r="B297" s="1427"/>
      <c r="C297" s="1428"/>
      <c r="D297" s="1428"/>
      <c r="E297" s="1428"/>
      <c r="F297" s="1428"/>
      <c r="G297" s="1428"/>
      <c r="H297" s="1428"/>
      <c r="I297" s="1429"/>
      <c r="J297" s="1439"/>
      <c r="K297" s="1439"/>
      <c r="L297" s="1439"/>
      <c r="P297" s="1453"/>
    </row>
    <row r="298" spans="2:16" hidden="1">
      <c r="B298" s="1294"/>
      <c r="C298" s="1294"/>
      <c r="D298" s="1294"/>
      <c r="E298" s="1294"/>
      <c r="F298" s="1294"/>
      <c r="G298" s="1294"/>
      <c r="H298" s="1294"/>
      <c r="I298" s="1294"/>
      <c r="J298" s="1294"/>
      <c r="K298" s="1294"/>
      <c r="L298" s="1294"/>
      <c r="P298" s="1453"/>
    </row>
    <row r="299" spans="2:16" hidden="1">
      <c r="B299" s="1294"/>
      <c r="C299" s="1294"/>
      <c r="D299" s="1294"/>
      <c r="E299" s="1294"/>
      <c r="F299" s="1294"/>
      <c r="G299" s="1294"/>
      <c r="H299" s="1294"/>
      <c r="I299" s="1294"/>
      <c r="J299" s="1294"/>
      <c r="K299" s="1294"/>
      <c r="L299" s="1294"/>
    </row>
    <row r="300" spans="2:16" hidden="1">
      <c r="B300" s="1294"/>
      <c r="C300" s="1294"/>
      <c r="D300" s="1294"/>
      <c r="E300" s="1294"/>
      <c r="F300" s="1294"/>
      <c r="G300" s="1294"/>
      <c r="H300" s="1294"/>
      <c r="I300" s="1294"/>
      <c r="J300" s="1294"/>
      <c r="K300" s="1294"/>
      <c r="L300" s="1294"/>
    </row>
    <row r="301" spans="2:16" hidden="1">
      <c r="B301" s="1294"/>
      <c r="C301" s="1294"/>
      <c r="D301" s="1294"/>
      <c r="E301" s="1294"/>
      <c r="F301" s="1294"/>
      <c r="G301" s="1294"/>
      <c r="H301" s="1294"/>
      <c r="I301" s="1294"/>
      <c r="J301" s="1294"/>
      <c r="K301" s="1294"/>
      <c r="L301" s="1294"/>
    </row>
    <row r="302" spans="2:16" hidden="1">
      <c r="B302" s="1294"/>
      <c r="C302" s="1294"/>
      <c r="D302" s="1294"/>
      <c r="E302" s="1294"/>
      <c r="F302" s="1294"/>
      <c r="G302" s="1294"/>
      <c r="H302" s="1294"/>
      <c r="I302" s="1294"/>
      <c r="J302" s="1294"/>
      <c r="K302" s="1294"/>
      <c r="L302" s="1294"/>
    </row>
    <row r="303" spans="2:16" hidden="1">
      <c r="B303" s="1294"/>
      <c r="C303" s="1294"/>
      <c r="D303" s="1294"/>
      <c r="E303" s="1294"/>
      <c r="F303" s="1294"/>
      <c r="G303" s="1294"/>
      <c r="H303" s="1294"/>
      <c r="I303" s="1294"/>
      <c r="J303" s="1294"/>
      <c r="K303" s="1294"/>
      <c r="L303" s="1294"/>
    </row>
    <row r="304" spans="2:16" hidden="1">
      <c r="B304" s="1294"/>
      <c r="C304" s="1294"/>
      <c r="D304" s="1294"/>
      <c r="E304" s="1294"/>
      <c r="F304" s="1294"/>
      <c r="G304" s="1294"/>
      <c r="H304" s="1294"/>
      <c r="I304" s="1294"/>
      <c r="J304" s="1294"/>
      <c r="K304" s="1294"/>
      <c r="L304" s="1294"/>
    </row>
    <row r="305" spans="1:12" hidden="1">
      <c r="B305" s="1294"/>
      <c r="C305" s="1294"/>
      <c r="D305" s="1294"/>
      <c r="E305" s="1294"/>
      <c r="F305" s="1294"/>
      <c r="G305" s="1294"/>
      <c r="H305" s="1294"/>
      <c r="I305" s="1294"/>
      <c r="J305" s="1294"/>
      <c r="K305" s="1294"/>
      <c r="L305" s="1294"/>
    </row>
    <row r="306" spans="1:12" hidden="1">
      <c r="A306" s="1454" t="s">
        <v>398</v>
      </c>
      <c r="B306" s="1294"/>
      <c r="C306" s="1294"/>
      <c r="D306" s="1294"/>
      <c r="E306" s="1294"/>
      <c r="F306" s="1294"/>
      <c r="G306" s="1294"/>
      <c r="H306" s="1294"/>
      <c r="I306" s="1294"/>
      <c r="J306" s="1294"/>
      <c r="K306" s="1294"/>
      <c r="L306" s="1294"/>
    </row>
    <row r="307" spans="1:12" ht="20.25" hidden="1" customHeight="1">
      <c r="B307" s="1294" t="s">
        <v>1059</v>
      </c>
      <c r="C307" s="1294"/>
      <c r="D307" s="1294"/>
      <c r="E307" s="1294"/>
      <c r="F307" s="1294"/>
      <c r="G307" s="1294"/>
      <c r="H307" s="1294"/>
      <c r="I307" s="1294"/>
      <c r="J307" s="1294"/>
      <c r="K307" s="1294"/>
    </row>
    <row r="308" spans="1:12" ht="14.25" hidden="1" customHeight="1">
      <c r="A308" s="1774"/>
      <c r="B308" s="1774"/>
      <c r="C308" s="1774"/>
      <c r="D308" s="1774"/>
      <c r="E308" s="1774"/>
      <c r="F308" s="1774"/>
      <c r="G308" s="1774"/>
      <c r="H308" s="1774"/>
      <c r="I308" s="1774"/>
      <c r="J308" s="1774"/>
      <c r="K308" s="1774"/>
      <c r="L308" s="1774"/>
    </row>
    <row r="309" spans="1:12" ht="14.25" hidden="1" customHeight="1">
      <c r="A309" s="1455"/>
      <c r="B309" s="1455"/>
      <c r="C309" s="1455"/>
      <c r="D309" s="1455"/>
      <c r="E309" s="1455"/>
      <c r="F309" s="1455"/>
      <c r="G309" s="1455"/>
      <c r="H309" s="1455"/>
      <c r="I309" s="1455"/>
      <c r="J309" s="1455"/>
      <c r="K309" s="1455"/>
      <c r="L309" s="1455"/>
    </row>
    <row r="310" spans="1:12" ht="14.25" hidden="1" customHeight="1">
      <c r="A310" s="1455"/>
      <c r="B310" s="1455"/>
      <c r="C310" s="1455"/>
      <c r="D310" s="1455"/>
      <c r="E310" s="1455"/>
      <c r="F310" s="1455"/>
      <c r="G310" s="1455"/>
      <c r="H310" s="1455"/>
      <c r="I310" s="1455"/>
      <c r="J310" s="1455"/>
      <c r="K310" s="1455"/>
      <c r="L310" s="1455"/>
    </row>
    <row r="311" spans="1:12" hidden="1">
      <c r="A311" s="1774" t="s">
        <v>591</v>
      </c>
      <c r="B311" s="1774"/>
      <c r="C311" s="1774"/>
      <c r="D311" s="1774"/>
      <c r="E311" s="1774"/>
      <c r="F311" s="1774"/>
      <c r="G311" s="1774"/>
      <c r="H311" s="1774"/>
      <c r="I311" s="1774"/>
      <c r="J311" s="1774"/>
      <c r="K311" s="1774"/>
      <c r="L311" s="1774"/>
    </row>
    <row r="312" spans="1:12" hidden="1">
      <c r="A312" s="1774" t="s">
        <v>592</v>
      </c>
      <c r="B312" s="1774"/>
      <c r="C312" s="1774"/>
      <c r="D312" s="1774"/>
      <c r="E312" s="1774"/>
      <c r="F312" s="1774"/>
      <c r="G312" s="1774"/>
      <c r="H312" s="1774"/>
      <c r="I312" s="1774"/>
      <c r="J312" s="1774"/>
      <c r="K312" s="1774"/>
      <c r="L312" s="1774"/>
    </row>
    <row r="313" spans="1:12" hidden="1"/>
    <row r="314" spans="1:12" hidden="1">
      <c r="A314" s="1293" t="s">
        <v>593</v>
      </c>
      <c r="B314" s="1293" t="s">
        <v>146</v>
      </c>
      <c r="D314" s="1293" t="s">
        <v>147</v>
      </c>
      <c r="E314" s="1398">
        <v>0</v>
      </c>
      <c r="F314" s="1399"/>
      <c r="G314" s="1399"/>
      <c r="H314" s="1294"/>
      <c r="I314" s="1294"/>
      <c r="J314" s="1294"/>
      <c r="K314" s="1294"/>
      <c r="L314" s="1294"/>
    </row>
    <row r="315" spans="1:12" hidden="1">
      <c r="A315" s="1293" t="s">
        <v>595</v>
      </c>
      <c r="B315" s="1293" t="s">
        <v>148</v>
      </c>
      <c r="D315" s="1293" t="s">
        <v>147</v>
      </c>
      <c r="E315" s="1400" t="s">
        <v>189</v>
      </c>
      <c r="F315" s="1401"/>
      <c r="G315" s="1401"/>
      <c r="H315" s="1401"/>
      <c r="I315" s="1401"/>
      <c r="J315" s="1294"/>
      <c r="K315" s="1294"/>
      <c r="L315" s="1294"/>
    </row>
    <row r="316" spans="1:12" hidden="1">
      <c r="A316" s="1293" t="s">
        <v>597</v>
      </c>
      <c r="B316" s="1293" t="s">
        <v>193</v>
      </c>
      <c r="D316" s="1293" t="s">
        <v>147</v>
      </c>
      <c r="E316" s="1401" t="s">
        <v>209</v>
      </c>
      <c r="F316" s="1401"/>
      <c r="G316" s="1401"/>
      <c r="H316" s="1401"/>
      <c r="I316" s="1401"/>
      <c r="J316" s="1402" t="s">
        <v>599</v>
      </c>
      <c r="K316" s="1401" t="s">
        <v>210</v>
      </c>
      <c r="L316" s="1401"/>
    </row>
    <row r="317" spans="1:12" hidden="1">
      <c r="A317" s="1293" t="s">
        <v>600</v>
      </c>
      <c r="B317" s="1293" t="s">
        <v>194</v>
      </c>
      <c r="D317" s="1293" t="s">
        <v>147</v>
      </c>
      <c r="E317" s="1401" t="s">
        <v>190</v>
      </c>
      <c r="F317" s="1401"/>
      <c r="G317" s="1401"/>
      <c r="H317" s="1401"/>
      <c r="I317" s="1401"/>
      <c r="J317" s="1401"/>
      <c r="K317" s="1401"/>
      <c r="L317" s="1401"/>
    </row>
    <row r="318" spans="1:12" hidden="1">
      <c r="A318" s="1293" t="s">
        <v>602</v>
      </c>
      <c r="B318" s="1293" t="s">
        <v>150</v>
      </c>
      <c r="D318" s="1293" t="s">
        <v>147</v>
      </c>
      <c r="E318" s="1446"/>
      <c r="F318" s="1294" t="s">
        <v>229</v>
      </c>
      <c r="I318" s="1294"/>
      <c r="J318" s="1294"/>
      <c r="K318" s="1294"/>
      <c r="L318" s="1294"/>
    </row>
    <row r="319" spans="1:12" hidden="1">
      <c r="A319" s="1293" t="s">
        <v>603</v>
      </c>
      <c r="B319" s="1293" t="s">
        <v>191</v>
      </c>
      <c r="D319" s="1293" t="s">
        <v>147</v>
      </c>
      <c r="E319" s="1294" t="s">
        <v>200</v>
      </c>
      <c r="F319" s="1294"/>
      <c r="G319" s="1294"/>
      <c r="H319" s="1294"/>
      <c r="I319" s="1294"/>
      <c r="J319" s="1294"/>
      <c r="K319" s="1294"/>
      <c r="L319" s="1294"/>
    </row>
    <row r="320" spans="1:12" hidden="1">
      <c r="A320" s="1293" t="s">
        <v>605</v>
      </c>
      <c r="B320" s="1293" t="s">
        <v>192</v>
      </c>
      <c r="D320" s="1293" t="s">
        <v>147</v>
      </c>
      <c r="E320" s="1294" t="s">
        <v>199</v>
      </c>
      <c r="F320" s="1294"/>
      <c r="G320" s="1294"/>
      <c r="H320" s="1294"/>
      <c r="I320" s="1294"/>
      <c r="J320" s="1294"/>
      <c r="K320" s="1294"/>
      <c r="L320" s="1294"/>
    </row>
    <row r="321" spans="1:12" hidden="1">
      <c r="E321" s="1294" t="s">
        <v>207</v>
      </c>
      <c r="F321" s="1294"/>
      <c r="G321" s="1294"/>
      <c r="H321" s="1294"/>
      <c r="I321" s="1456">
        <f>L354</f>
        <v>0</v>
      </c>
      <c r="J321" s="1408" t="s">
        <v>229</v>
      </c>
      <c r="K321" s="1294"/>
      <c r="L321" s="1294"/>
    </row>
    <row r="322" spans="1:12" hidden="1">
      <c r="E322" s="1294" t="s">
        <v>208</v>
      </c>
      <c r="J322" s="1457">
        <f>L358</f>
        <v>68</v>
      </c>
      <c r="K322" s="1293" t="s">
        <v>229</v>
      </c>
    </row>
    <row r="323" spans="1:12" hidden="1">
      <c r="E323" s="1294"/>
    </row>
    <row r="324" spans="1:12" hidden="1">
      <c r="J324" s="1404" t="s">
        <v>419</v>
      </c>
      <c r="K324" s="1404" t="s">
        <v>405</v>
      </c>
      <c r="L324" s="1404" t="s">
        <v>420</v>
      </c>
    </row>
    <row r="325" spans="1:12" hidden="1">
      <c r="A325" s="1293" t="s">
        <v>608</v>
      </c>
      <c r="B325" s="1293" t="s">
        <v>609</v>
      </c>
      <c r="J325" s="1405">
        <f>+J326-J327</f>
        <v>0</v>
      </c>
      <c r="K325" s="1406">
        <f>K326-K327</f>
        <v>-5236</v>
      </c>
      <c r="L325" s="1406">
        <f>L326-L327</f>
        <v>-19788.152254603599</v>
      </c>
    </row>
    <row r="326" spans="1:12" hidden="1">
      <c r="A326" s="1293" t="s">
        <v>610</v>
      </c>
      <c r="B326" s="1293" t="s">
        <v>613</v>
      </c>
      <c r="J326" s="1405">
        <v>0</v>
      </c>
      <c r="K326" s="1406">
        <f>L366</f>
        <v>0</v>
      </c>
      <c r="L326" s="1406">
        <f>K326*L363</f>
        <v>0</v>
      </c>
    </row>
    <row r="327" spans="1:12" hidden="1">
      <c r="A327" s="1293" t="s">
        <v>611</v>
      </c>
      <c r="B327" s="1293" t="s">
        <v>612</v>
      </c>
      <c r="J327" s="1405">
        <v>0</v>
      </c>
      <c r="K327" s="1406">
        <f>L367</f>
        <v>5236</v>
      </c>
      <c r="L327" s="1406">
        <f>K327*L363</f>
        <v>19788.152254603599</v>
      </c>
    </row>
    <row r="328" spans="1:12" hidden="1">
      <c r="A328" s="1293" t="s">
        <v>614</v>
      </c>
      <c r="B328" s="1293" t="s">
        <v>615</v>
      </c>
      <c r="J328" s="1407"/>
      <c r="K328" s="1405">
        <f>(J322*(1500+170))+(I321*100)</f>
        <v>113560</v>
      </c>
      <c r="L328" s="1404" t="s">
        <v>383</v>
      </c>
    </row>
    <row r="329" spans="1:12" hidden="1">
      <c r="A329" s="1293" t="s">
        <v>616</v>
      </c>
      <c r="B329" s="1293" t="s">
        <v>617</v>
      </c>
      <c r="J329" s="1407"/>
      <c r="K329" s="1405">
        <f>K328/L325</f>
        <v>-5.7387874592273223</v>
      </c>
      <c r="L329" s="1404" t="s">
        <v>607</v>
      </c>
    </row>
    <row r="330" spans="1:12" hidden="1">
      <c r="A330" s="1293" t="s">
        <v>618</v>
      </c>
      <c r="B330" s="1293" t="s">
        <v>619</v>
      </c>
    </row>
    <row r="331" spans="1:12" hidden="1">
      <c r="B331" s="724" t="s">
        <v>198</v>
      </c>
      <c r="C331" s="1294"/>
      <c r="D331" s="1294"/>
      <c r="E331" s="1294"/>
      <c r="F331" s="1294"/>
      <c r="G331" s="1294"/>
      <c r="H331" s="1294"/>
      <c r="I331" s="1294"/>
      <c r="J331" s="1294"/>
      <c r="K331" s="1294"/>
      <c r="L331" s="1294"/>
    </row>
    <row r="332" spans="1:12" hidden="1">
      <c r="B332" s="1294" t="s">
        <v>197</v>
      </c>
      <c r="C332" s="1294"/>
      <c r="D332" s="1294"/>
      <c r="E332" s="1294"/>
      <c r="F332" s="1294"/>
      <c r="G332" s="1294"/>
      <c r="H332" s="1294"/>
      <c r="I332" s="1294"/>
      <c r="J332" s="1294"/>
      <c r="K332" s="1294"/>
      <c r="L332" s="1294"/>
    </row>
    <row r="333" spans="1:12" hidden="1">
      <c r="B333" s="1294" t="s">
        <v>195</v>
      </c>
      <c r="C333" s="1294"/>
      <c r="D333" s="1294"/>
      <c r="E333" s="1294"/>
      <c r="F333" s="1294"/>
      <c r="G333" s="1294"/>
      <c r="H333" s="1294"/>
      <c r="I333" s="1294"/>
      <c r="J333" s="1294"/>
      <c r="K333" s="1294"/>
      <c r="L333" s="1294"/>
    </row>
    <row r="334" spans="1:12" hidden="1">
      <c r="B334" s="1294"/>
      <c r="C334" s="1294"/>
      <c r="D334" s="1294"/>
      <c r="E334" s="1294"/>
      <c r="F334" s="1294"/>
      <c r="G334" s="1294"/>
      <c r="H334" s="1294"/>
      <c r="I334" s="1294"/>
      <c r="J334" s="1294"/>
      <c r="K334" s="1294"/>
      <c r="L334" s="1294"/>
    </row>
    <row r="335" spans="1:12" hidden="1">
      <c r="B335" s="1294"/>
      <c r="C335" s="1294"/>
      <c r="D335" s="1294"/>
      <c r="E335" s="1294"/>
      <c r="F335" s="1294"/>
      <c r="G335" s="1294"/>
      <c r="H335" s="1294"/>
      <c r="I335" s="1294"/>
      <c r="J335" s="1294"/>
      <c r="K335" s="1294"/>
      <c r="L335" s="1294"/>
    </row>
    <row r="336" spans="1:12" hidden="1">
      <c r="B336" s="1294"/>
      <c r="C336" s="1294"/>
      <c r="D336" s="1294"/>
      <c r="E336" s="1294"/>
      <c r="F336" s="1294"/>
      <c r="G336" s="1294"/>
      <c r="H336" s="1294"/>
      <c r="I336" s="1294"/>
      <c r="J336" s="1294"/>
      <c r="K336" s="1294"/>
      <c r="L336" s="1294"/>
    </row>
    <row r="337" spans="1:12" hidden="1">
      <c r="B337" s="1294"/>
      <c r="C337" s="1294"/>
      <c r="D337" s="1294"/>
      <c r="E337" s="1294"/>
      <c r="F337" s="1294"/>
      <c r="G337" s="1294"/>
      <c r="H337" s="1294"/>
      <c r="I337" s="1294"/>
      <c r="J337" s="1294"/>
      <c r="K337" s="1445"/>
      <c r="L337" s="1294"/>
    </row>
    <row r="338" spans="1:12" hidden="1">
      <c r="B338" s="1294"/>
      <c r="C338" s="1294"/>
      <c r="D338" s="1294"/>
      <c r="E338" s="1294"/>
      <c r="F338" s="1294"/>
      <c r="G338" s="1294"/>
      <c r="H338" s="1294"/>
      <c r="I338" s="1294"/>
      <c r="J338" s="1294"/>
      <c r="K338" s="1294"/>
      <c r="L338" s="1294"/>
    </row>
    <row r="339" spans="1:12" hidden="1">
      <c r="B339" s="1294"/>
      <c r="C339" s="1294"/>
      <c r="D339" s="1294"/>
      <c r="E339" s="1294"/>
      <c r="F339" s="1294"/>
      <c r="G339" s="1294"/>
      <c r="H339" s="1294"/>
      <c r="I339" s="1294"/>
      <c r="J339" s="1294"/>
      <c r="K339" s="1294"/>
      <c r="L339" s="1294"/>
    </row>
    <row r="340" spans="1:12" hidden="1">
      <c r="B340" s="1294"/>
      <c r="C340" s="1294"/>
      <c r="D340" s="1294"/>
      <c r="E340" s="1294"/>
      <c r="F340" s="1294"/>
      <c r="G340" s="1294"/>
      <c r="H340" s="1294"/>
      <c r="I340" s="1294"/>
      <c r="J340" s="1294"/>
      <c r="K340" s="1294"/>
      <c r="L340" s="1294"/>
    </row>
    <row r="341" spans="1:12" hidden="1">
      <c r="B341" s="1294"/>
      <c r="C341" s="1294"/>
      <c r="D341" s="1294"/>
      <c r="E341" s="1294"/>
      <c r="F341" s="1294"/>
      <c r="G341" s="1294"/>
      <c r="H341" s="1294"/>
      <c r="I341" s="1294"/>
      <c r="J341" s="1294"/>
      <c r="K341" s="1294"/>
      <c r="L341" s="1294"/>
    </row>
    <row r="342" spans="1:12" hidden="1">
      <c r="B342" s="1294"/>
      <c r="C342" s="1294"/>
      <c r="D342" s="1294"/>
      <c r="E342" s="1294"/>
      <c r="F342" s="1294"/>
      <c r="G342" s="1294"/>
      <c r="H342" s="1294"/>
      <c r="I342" s="1294"/>
      <c r="J342" s="1294"/>
      <c r="K342" s="1294"/>
    </row>
    <row r="343" spans="1:12" hidden="1">
      <c r="A343" s="1294"/>
      <c r="B343" s="1294"/>
      <c r="C343" s="1294"/>
      <c r="D343" s="1294"/>
      <c r="E343" s="1294"/>
      <c r="F343" s="1294"/>
      <c r="G343" s="1294"/>
      <c r="H343" s="1294"/>
      <c r="I343" s="1294"/>
      <c r="J343" s="1294"/>
      <c r="K343" s="1294"/>
    </row>
    <row r="344" spans="1:12" hidden="1">
      <c r="A344" s="1294"/>
      <c r="B344" s="1294"/>
      <c r="C344" s="1294"/>
      <c r="D344" s="1294"/>
      <c r="E344" s="1294"/>
      <c r="F344" s="1294"/>
      <c r="G344" s="1440"/>
      <c r="H344" s="1294"/>
      <c r="I344" s="1294"/>
      <c r="J344" s="1294"/>
      <c r="K344" s="1294"/>
    </row>
    <row r="345" spans="1:12" hidden="1">
      <c r="A345" s="1294"/>
      <c r="B345" s="1294"/>
      <c r="C345" s="1294"/>
      <c r="D345" s="1294"/>
      <c r="E345" s="1294"/>
      <c r="F345" s="1294"/>
      <c r="G345" s="1440"/>
      <c r="H345" s="1294"/>
      <c r="I345" s="1294"/>
      <c r="J345" s="1294"/>
      <c r="K345" s="1294"/>
    </row>
    <row r="346" spans="1:12" hidden="1"/>
    <row r="347" spans="1:12" hidden="1">
      <c r="A347" s="1293" t="s">
        <v>620</v>
      </c>
      <c r="B347" s="1293" t="s">
        <v>621</v>
      </c>
    </row>
    <row r="348" spans="1:12" hidden="1">
      <c r="B348" s="1294" t="s">
        <v>219</v>
      </c>
      <c r="C348" s="1294"/>
      <c r="D348" s="1294"/>
      <c r="E348" s="1294"/>
      <c r="F348" s="1294"/>
      <c r="G348" s="1294"/>
      <c r="H348" s="1294"/>
      <c r="I348" s="1294"/>
      <c r="J348" s="1294"/>
      <c r="K348" s="1294"/>
      <c r="L348" s="1294"/>
    </row>
    <row r="349" spans="1:12" hidden="1">
      <c r="B349" s="1294"/>
      <c r="C349" s="1294"/>
      <c r="D349" s="1294"/>
      <c r="E349" s="1294"/>
      <c r="F349" s="1294"/>
      <c r="G349" s="1294"/>
      <c r="H349" s="1294"/>
      <c r="I349" s="1294"/>
      <c r="J349" s="1294"/>
      <c r="K349" s="1294"/>
      <c r="L349" s="1294"/>
    </row>
    <row r="350" spans="1:12" hidden="1"/>
    <row r="351" spans="1:12" hidden="1">
      <c r="A351" s="1293" t="s">
        <v>622</v>
      </c>
      <c r="B351" s="1293" t="s">
        <v>623</v>
      </c>
    </row>
    <row r="352" spans="1:12" hidden="1">
      <c r="B352" s="1294"/>
      <c r="C352" s="1294"/>
      <c r="D352" s="1408"/>
      <c r="E352" s="1294"/>
      <c r="F352" s="1294"/>
      <c r="G352" s="1294"/>
      <c r="H352" s="1294"/>
      <c r="I352" s="1408"/>
      <c r="J352" s="1294"/>
      <c r="K352" s="1294"/>
      <c r="L352" s="1401"/>
    </row>
    <row r="353" spans="2:12" hidden="1">
      <c r="B353" s="1775" t="s">
        <v>156</v>
      </c>
      <c r="C353" s="1776"/>
      <c r="D353" s="1776"/>
      <c r="E353" s="1776"/>
      <c r="F353" s="1776"/>
      <c r="G353" s="1776"/>
      <c r="H353" s="1776"/>
      <c r="I353" s="1777"/>
      <c r="J353" s="1409" t="s">
        <v>401</v>
      </c>
      <c r="K353" s="1409" t="s">
        <v>157</v>
      </c>
      <c r="L353" s="1410" t="s">
        <v>365</v>
      </c>
    </row>
    <row r="354" spans="2:12" hidden="1">
      <c r="B354" s="1778" t="s">
        <v>201</v>
      </c>
      <c r="C354" s="1779"/>
      <c r="D354" s="1779"/>
      <c r="E354" s="1779"/>
      <c r="F354" s="1779"/>
      <c r="G354" s="1779"/>
      <c r="H354" s="1780"/>
      <c r="I354" s="1781"/>
      <c r="J354" s="1411" t="s">
        <v>229</v>
      </c>
      <c r="K354" s="1412" t="s">
        <v>179</v>
      </c>
      <c r="L354" s="1458"/>
    </row>
    <row r="355" spans="2:12" hidden="1">
      <c r="B355" s="1459" t="s">
        <v>204</v>
      </c>
      <c r="C355" s="1398"/>
      <c r="D355" s="1398"/>
      <c r="E355" s="1398"/>
      <c r="F355" s="1398"/>
      <c r="G355" s="1398"/>
      <c r="H355" s="1441"/>
      <c r="I355" s="1442"/>
      <c r="J355" s="1412" t="s">
        <v>230</v>
      </c>
      <c r="K355" s="1412" t="s">
        <v>205</v>
      </c>
      <c r="L355" s="1460">
        <v>2</v>
      </c>
    </row>
    <row r="356" spans="2:12" hidden="1">
      <c r="B356" s="1782" t="s">
        <v>244</v>
      </c>
      <c r="C356" s="1783"/>
      <c r="D356" s="1783"/>
      <c r="E356" s="1783"/>
      <c r="F356" s="1783"/>
      <c r="G356" s="1783"/>
      <c r="H356" s="1441"/>
      <c r="I356" s="1442"/>
      <c r="J356" s="1414" t="s">
        <v>159</v>
      </c>
      <c r="K356" s="1412" t="s">
        <v>231</v>
      </c>
      <c r="L356" s="1415">
        <v>36</v>
      </c>
    </row>
    <row r="357" spans="2:12" hidden="1">
      <c r="B357" s="1782" t="s">
        <v>245</v>
      </c>
      <c r="C357" s="1783"/>
      <c r="D357" s="1783"/>
      <c r="E357" s="1783"/>
      <c r="F357" s="1783"/>
      <c r="G357" s="1783"/>
      <c r="H357" s="1784"/>
      <c r="I357" s="1785"/>
      <c r="J357" s="1414" t="s">
        <v>159</v>
      </c>
      <c r="K357" s="1412" t="s">
        <v>232</v>
      </c>
      <c r="L357" s="1415">
        <v>10</v>
      </c>
    </row>
    <row r="358" spans="2:12" hidden="1">
      <c r="B358" s="1418" t="s">
        <v>202</v>
      </c>
      <c r="C358" s="1419"/>
      <c r="D358" s="1419"/>
      <c r="E358" s="1419"/>
      <c r="F358" s="1419"/>
      <c r="G358" s="1419"/>
      <c r="H358" s="1441"/>
      <c r="I358" s="1442"/>
      <c r="J358" s="1414" t="s">
        <v>159</v>
      </c>
      <c r="K358" s="1412" t="s">
        <v>180</v>
      </c>
      <c r="L358" s="1415">
        <v>68</v>
      </c>
    </row>
    <row r="359" spans="2:12" hidden="1">
      <c r="B359" s="1782" t="s">
        <v>244</v>
      </c>
      <c r="C359" s="1783"/>
      <c r="D359" s="1783"/>
      <c r="E359" s="1783"/>
      <c r="F359" s="1783"/>
      <c r="G359" s="1783"/>
      <c r="H359" s="1441"/>
      <c r="I359" s="1442"/>
      <c r="J359" s="1414" t="s">
        <v>159</v>
      </c>
      <c r="K359" s="1412" t="s">
        <v>246</v>
      </c>
      <c r="L359" s="1415">
        <v>36</v>
      </c>
    </row>
    <row r="360" spans="2:12" hidden="1">
      <c r="B360" s="1782" t="s">
        <v>247</v>
      </c>
      <c r="C360" s="1783"/>
      <c r="D360" s="1783"/>
      <c r="E360" s="1783"/>
      <c r="F360" s="1783"/>
      <c r="G360" s="1783"/>
      <c r="H360" s="1784"/>
      <c r="I360" s="1785"/>
      <c r="J360" s="1414" t="s">
        <v>159</v>
      </c>
      <c r="K360" s="1412" t="s">
        <v>248</v>
      </c>
      <c r="L360" s="1415">
        <v>2.5</v>
      </c>
    </row>
    <row r="361" spans="2:12" hidden="1">
      <c r="B361" s="1782" t="s">
        <v>223</v>
      </c>
      <c r="C361" s="1783"/>
      <c r="D361" s="1783"/>
      <c r="E361" s="1783"/>
      <c r="F361" s="1783"/>
      <c r="G361" s="1783"/>
      <c r="H361" s="1784"/>
      <c r="I361" s="1785"/>
      <c r="J361" s="1414" t="s">
        <v>161</v>
      </c>
      <c r="K361" s="1412" t="s">
        <v>177</v>
      </c>
      <c r="L361" s="1415">
        <v>8</v>
      </c>
    </row>
    <row r="362" spans="2:12" hidden="1">
      <c r="B362" s="1418" t="s">
        <v>164</v>
      </c>
      <c r="C362" s="1419"/>
      <c r="D362" s="1419"/>
      <c r="E362" s="1419"/>
      <c r="F362" s="1419"/>
      <c r="G362" s="1419"/>
      <c r="H362" s="1784"/>
      <c r="I362" s="1785"/>
      <c r="J362" s="1414" t="s">
        <v>165</v>
      </c>
      <c r="K362" s="1412" t="s">
        <v>166</v>
      </c>
      <c r="L362" s="1415">
        <v>250</v>
      </c>
    </row>
    <row r="363" spans="2:12" hidden="1">
      <c r="B363" s="1427" t="s">
        <v>167</v>
      </c>
      <c r="C363" s="1428"/>
      <c r="D363" s="1428"/>
      <c r="E363" s="1428"/>
      <c r="F363" s="1428"/>
      <c r="G363" s="1428"/>
      <c r="H363" s="1428"/>
      <c r="I363" s="1429"/>
      <c r="J363" s="1430" t="s">
        <v>383</v>
      </c>
      <c r="K363" s="1430" t="s">
        <v>168</v>
      </c>
      <c r="L363" s="1431">
        <f>มาตรการและเป้าหมายปี_63!C27</f>
        <v>3.779249857640107</v>
      </c>
    </row>
    <row r="364" spans="2:12" hidden="1">
      <c r="B364" s="1294"/>
      <c r="C364" s="1294"/>
      <c r="D364" s="1294"/>
      <c r="E364" s="1294"/>
      <c r="F364" s="1294"/>
      <c r="G364" s="1294"/>
      <c r="H364" s="1294"/>
      <c r="I364" s="1294"/>
      <c r="J364" s="1408"/>
      <c r="K364" s="1408"/>
      <c r="L364" s="1294"/>
    </row>
    <row r="365" spans="2:12" hidden="1">
      <c r="B365" s="1775" t="s">
        <v>169</v>
      </c>
      <c r="C365" s="1776"/>
      <c r="D365" s="1776"/>
      <c r="E365" s="1776"/>
      <c r="F365" s="1776"/>
      <c r="G365" s="1776"/>
      <c r="H365" s="1776"/>
      <c r="I365" s="1777"/>
      <c r="J365" s="1409" t="s">
        <v>401</v>
      </c>
      <c r="K365" s="1409" t="s">
        <v>157</v>
      </c>
      <c r="L365" s="1410" t="s">
        <v>365</v>
      </c>
    </row>
    <row r="366" spans="2:12" hidden="1">
      <c r="B366" s="1786" t="s">
        <v>206</v>
      </c>
      <c r="C366" s="1787"/>
      <c r="D366" s="1787"/>
      <c r="E366" s="1787"/>
      <c r="F366" s="1787"/>
      <c r="G366" s="1787"/>
      <c r="H366" s="1787"/>
      <c r="I366" s="1788"/>
      <c r="J366" s="1412" t="s">
        <v>170</v>
      </c>
      <c r="K366" s="1412" t="s">
        <v>171</v>
      </c>
      <c r="L366" s="1432">
        <f>L354*((L356+L357)*L355)*L361*L362/1000</f>
        <v>0</v>
      </c>
    </row>
    <row r="367" spans="2:12" hidden="1">
      <c r="B367" s="1782" t="s">
        <v>203</v>
      </c>
      <c r="C367" s="1783"/>
      <c r="D367" s="1783"/>
      <c r="E367" s="1783"/>
      <c r="F367" s="1783"/>
      <c r="G367" s="1783"/>
      <c r="H367" s="1783"/>
      <c r="I367" s="1789"/>
      <c r="J367" s="1414" t="s">
        <v>170</v>
      </c>
      <c r="K367" s="1412" t="s">
        <v>172</v>
      </c>
      <c r="L367" s="1432">
        <f>L358*(L359+L360)*L361*L362/1000</f>
        <v>5236</v>
      </c>
    </row>
    <row r="368" spans="2:12" hidden="1">
      <c r="B368" s="1782" t="s">
        <v>173</v>
      </c>
      <c r="C368" s="1783"/>
      <c r="D368" s="1783"/>
      <c r="E368" s="1783"/>
      <c r="F368" s="1783"/>
      <c r="G368" s="1783"/>
      <c r="H368" s="1433"/>
      <c r="I368" s="1434"/>
      <c r="J368" s="1414" t="s">
        <v>170</v>
      </c>
      <c r="K368" s="1414" t="s">
        <v>174</v>
      </c>
      <c r="L368" s="1461">
        <f>L366-L367</f>
        <v>-5236</v>
      </c>
    </row>
    <row r="369" spans="1:12" hidden="1">
      <c r="B369" s="1436" t="s">
        <v>175</v>
      </c>
      <c r="C369" s="1294"/>
      <c r="D369" s="1294"/>
      <c r="E369" s="1294"/>
      <c r="F369" s="1294"/>
      <c r="G369" s="1294"/>
      <c r="H369" s="1294"/>
      <c r="I369" s="1437"/>
      <c r="J369" s="1425" t="s">
        <v>420</v>
      </c>
      <c r="K369" s="1425" t="s">
        <v>176</v>
      </c>
      <c r="L369" s="1462">
        <f>L363*L368</f>
        <v>-19788.152254603599</v>
      </c>
    </row>
    <row r="370" spans="1:12" hidden="1">
      <c r="B370" s="1427"/>
      <c r="C370" s="1428"/>
      <c r="D370" s="1428"/>
      <c r="E370" s="1428"/>
      <c r="F370" s="1428"/>
      <c r="G370" s="1428"/>
      <c r="H370" s="1428"/>
      <c r="I370" s="1429"/>
      <c r="J370" s="1439"/>
      <c r="K370" s="1439"/>
      <c r="L370" s="1439"/>
    </row>
    <row r="371" spans="1:12" hidden="1">
      <c r="B371" s="1444"/>
      <c r="C371" s="1444"/>
      <c r="D371" s="1444"/>
      <c r="E371" s="1444"/>
      <c r="F371" s="1444"/>
      <c r="G371" s="1444"/>
      <c r="H371" s="1444"/>
      <c r="I371" s="1444"/>
      <c r="J371" s="1444"/>
      <c r="K371" s="1444"/>
      <c r="L371" s="1444"/>
    </row>
    <row r="372" spans="1:12" hidden="1">
      <c r="B372" s="1294"/>
      <c r="C372" s="1294"/>
      <c r="D372" s="1294"/>
      <c r="E372" s="1294"/>
      <c r="F372" s="1294"/>
      <c r="G372" s="1294"/>
      <c r="H372" s="1294"/>
      <c r="I372" s="1294"/>
      <c r="J372" s="1294"/>
      <c r="K372" s="1294"/>
      <c r="L372" s="1294"/>
    </row>
    <row r="373" spans="1:12" hidden="1">
      <c r="B373" s="1294"/>
      <c r="C373" s="1294"/>
      <c r="D373" s="1294"/>
      <c r="E373" s="1294"/>
      <c r="F373" s="1294"/>
      <c r="G373" s="1294"/>
      <c r="H373" s="1294"/>
      <c r="I373" s="1294"/>
      <c r="J373" s="1294"/>
      <c r="K373" s="1294"/>
      <c r="L373" s="1294"/>
    </row>
    <row r="374" spans="1:12" hidden="1">
      <c r="B374" s="1294"/>
      <c r="C374" s="1294"/>
      <c r="D374" s="1294"/>
      <c r="E374" s="1294"/>
      <c r="F374" s="1294"/>
      <c r="G374" s="1294"/>
      <c r="H374" s="1294"/>
      <c r="I374" s="1294"/>
      <c r="J374" s="1294"/>
      <c r="K374" s="1294"/>
      <c r="L374" s="1294"/>
    </row>
    <row r="375" spans="1:12" hidden="1">
      <c r="B375" s="1294"/>
      <c r="C375" s="1294"/>
      <c r="D375" s="1294"/>
      <c r="E375" s="1294"/>
      <c r="F375" s="1294"/>
      <c r="G375" s="1294"/>
      <c r="H375" s="1294"/>
      <c r="I375" s="1294"/>
      <c r="J375" s="1294"/>
      <c r="K375" s="1294"/>
      <c r="L375" s="1294"/>
    </row>
    <row r="376" spans="1:12" hidden="1">
      <c r="B376" s="1294"/>
      <c r="C376" s="1294"/>
      <c r="D376" s="1294"/>
      <c r="E376" s="1294"/>
      <c r="F376" s="1294"/>
      <c r="G376" s="1294"/>
      <c r="H376" s="1294"/>
      <c r="I376" s="1294"/>
      <c r="J376" s="1294"/>
      <c r="K376" s="1294"/>
      <c r="L376" s="1294"/>
    </row>
    <row r="377" spans="1:12" hidden="1">
      <c r="B377" s="1294"/>
      <c r="C377" s="1294"/>
      <c r="D377" s="1294"/>
      <c r="E377" s="1294"/>
      <c r="F377" s="1294"/>
      <c r="G377" s="1294"/>
      <c r="H377" s="1294"/>
      <c r="I377" s="1294"/>
      <c r="J377" s="1294"/>
      <c r="K377" s="1294"/>
      <c r="L377" s="1294"/>
    </row>
    <row r="378" spans="1:12" hidden="1">
      <c r="B378" s="1294"/>
      <c r="C378" s="1294"/>
      <c r="D378" s="1294"/>
      <c r="E378" s="1294"/>
      <c r="F378" s="1294"/>
      <c r="G378" s="1294"/>
      <c r="H378" s="1294"/>
      <c r="I378" s="1294"/>
      <c r="J378" s="1294"/>
      <c r="K378" s="1294"/>
      <c r="L378" s="1294"/>
    </row>
    <row r="379" spans="1:12" hidden="1">
      <c r="B379" s="1294"/>
      <c r="C379" s="1294"/>
      <c r="D379" s="1294"/>
      <c r="E379" s="1294"/>
      <c r="F379" s="1294"/>
      <c r="G379" s="1440"/>
      <c r="H379" s="1294"/>
      <c r="I379" s="1294"/>
      <c r="J379" s="1294"/>
      <c r="K379" s="1294"/>
    </row>
    <row r="380" spans="1:12" hidden="1"/>
    <row r="381" spans="1:12" hidden="1">
      <c r="A381" s="1774" t="s">
        <v>591</v>
      </c>
      <c r="B381" s="1774"/>
      <c r="C381" s="1774"/>
      <c r="D381" s="1774"/>
      <c r="E381" s="1774"/>
      <c r="F381" s="1774"/>
      <c r="G381" s="1774"/>
      <c r="H381" s="1774"/>
      <c r="I381" s="1774"/>
      <c r="J381" s="1774"/>
      <c r="K381" s="1774"/>
      <c r="L381" s="1774"/>
    </row>
    <row r="382" spans="1:12" hidden="1">
      <c r="A382" s="1774" t="s">
        <v>592</v>
      </c>
      <c r="B382" s="1774"/>
      <c r="C382" s="1774"/>
      <c r="D382" s="1774"/>
      <c r="E382" s="1774"/>
      <c r="F382" s="1774"/>
      <c r="G382" s="1774"/>
      <c r="H382" s="1774"/>
      <c r="I382" s="1774"/>
      <c r="J382" s="1774"/>
      <c r="K382" s="1774"/>
      <c r="L382" s="1774"/>
    </row>
    <row r="383" spans="1:12" hidden="1"/>
    <row r="384" spans="1:12" hidden="1">
      <c r="A384" s="1293" t="s">
        <v>593</v>
      </c>
      <c r="B384" s="1293" t="s">
        <v>146</v>
      </c>
      <c r="D384" s="1293" t="s">
        <v>147</v>
      </c>
      <c r="E384" s="1398">
        <v>0</v>
      </c>
      <c r="F384" s="1399"/>
      <c r="G384" s="1399"/>
      <c r="H384" s="1294"/>
      <c r="I384" s="1294"/>
      <c r="J384" s="1294"/>
      <c r="K384" s="1294"/>
      <c r="L384" s="1294"/>
    </row>
    <row r="385" spans="1:12" hidden="1">
      <c r="A385" s="1293" t="s">
        <v>595</v>
      </c>
      <c r="B385" s="1293" t="s">
        <v>148</v>
      </c>
      <c r="D385" s="1293" t="s">
        <v>147</v>
      </c>
      <c r="E385" s="1400" t="s">
        <v>233</v>
      </c>
      <c r="F385" s="1401"/>
      <c r="G385" s="1401"/>
      <c r="H385" s="1401"/>
      <c r="I385" s="1401"/>
      <c r="J385" s="1294"/>
      <c r="K385" s="1294"/>
      <c r="L385" s="1294"/>
    </row>
    <row r="386" spans="1:12" hidden="1">
      <c r="A386" s="1293" t="s">
        <v>597</v>
      </c>
      <c r="B386" s="1293" t="s">
        <v>193</v>
      </c>
      <c r="D386" s="1293" t="s">
        <v>147</v>
      </c>
      <c r="E386" s="1401" t="e">
        <f>ข้อมูลเบื้องต้น!#REF!</f>
        <v>#REF!</v>
      </c>
      <c r="F386" s="1401"/>
      <c r="G386" s="1401"/>
      <c r="H386" s="1401"/>
      <c r="I386" s="1401"/>
      <c r="J386" s="1402" t="s">
        <v>599</v>
      </c>
      <c r="K386" s="1401" t="e">
        <f>ข้อมูลเบื้องต้น!#REF!</f>
        <v>#REF!</v>
      </c>
      <c r="L386" s="1401"/>
    </row>
    <row r="387" spans="1:12" hidden="1">
      <c r="A387" s="1293" t="s">
        <v>600</v>
      </c>
      <c r="B387" s="1293" t="s">
        <v>194</v>
      </c>
      <c r="D387" s="1293" t="s">
        <v>147</v>
      </c>
      <c r="E387" s="1401" t="s">
        <v>234</v>
      </c>
      <c r="F387" s="1401"/>
      <c r="G387" s="1401"/>
      <c r="H387" s="1401"/>
      <c r="I387" s="1401"/>
      <c r="J387" s="1401"/>
      <c r="K387" s="1401"/>
      <c r="L387" s="1401"/>
    </row>
    <row r="388" spans="1:12" hidden="1">
      <c r="A388" s="1293" t="s">
        <v>602</v>
      </c>
      <c r="B388" s="1293" t="s">
        <v>150</v>
      </c>
      <c r="D388" s="1293" t="s">
        <v>147</v>
      </c>
      <c r="E388" s="1403">
        <f>L424</f>
        <v>0</v>
      </c>
      <c r="F388" s="1294" t="s">
        <v>151</v>
      </c>
      <c r="I388" s="1294"/>
      <c r="J388" s="1294"/>
      <c r="K388" s="1294"/>
      <c r="L388" s="1294"/>
    </row>
    <row r="389" spans="1:12" hidden="1">
      <c r="A389" s="1293" t="s">
        <v>603</v>
      </c>
      <c r="B389" s="1293" t="s">
        <v>191</v>
      </c>
      <c r="D389" s="1293" t="s">
        <v>147</v>
      </c>
      <c r="E389" s="1294" t="s">
        <v>152</v>
      </c>
      <c r="F389" s="1294"/>
      <c r="G389" s="1294"/>
      <c r="H389" s="1294"/>
      <c r="I389" s="1294"/>
      <c r="J389" s="1294"/>
      <c r="K389" s="1294"/>
      <c r="L389" s="1294"/>
    </row>
    <row r="390" spans="1:12" hidden="1">
      <c r="A390" s="1293" t="s">
        <v>605</v>
      </c>
      <c r="B390" s="1293" t="s">
        <v>192</v>
      </c>
      <c r="D390" s="1293" t="s">
        <v>147</v>
      </c>
      <c r="E390" s="1294" t="s">
        <v>235</v>
      </c>
      <c r="F390" s="1294"/>
      <c r="G390" s="1294"/>
      <c r="H390" s="1294"/>
      <c r="I390" s="1294"/>
      <c r="J390" s="1294"/>
      <c r="K390" s="1294"/>
      <c r="L390" s="1294"/>
    </row>
    <row r="391" spans="1:12" hidden="1">
      <c r="B391" s="1294"/>
      <c r="C391" s="1294"/>
      <c r="D391" s="1294"/>
      <c r="E391" s="1294"/>
      <c r="F391" s="1294"/>
      <c r="G391" s="1294"/>
      <c r="H391" s="1294"/>
      <c r="I391" s="1294"/>
      <c r="J391" s="1294"/>
      <c r="K391" s="1294"/>
      <c r="L391" s="1294"/>
    </row>
    <row r="392" spans="1:12" hidden="1"/>
    <row r="393" spans="1:12" hidden="1">
      <c r="J393" s="1404" t="s">
        <v>419</v>
      </c>
      <c r="K393" s="1404" t="s">
        <v>405</v>
      </c>
      <c r="L393" s="1404" t="s">
        <v>420</v>
      </c>
    </row>
    <row r="394" spans="1:12" hidden="1">
      <c r="A394" s="1293" t="s">
        <v>608</v>
      </c>
      <c r="B394" s="1293" t="s">
        <v>609</v>
      </c>
      <c r="J394" s="1405">
        <f>+J395-J396</f>
        <v>0</v>
      </c>
      <c r="K394" s="1406">
        <f>K395-K396</f>
        <v>0</v>
      </c>
      <c r="L394" s="1406">
        <f>L395-L396</f>
        <v>0</v>
      </c>
    </row>
    <row r="395" spans="1:12" hidden="1">
      <c r="A395" s="1293" t="s">
        <v>610</v>
      </c>
      <c r="B395" s="1293" t="s">
        <v>613</v>
      </c>
      <c r="J395" s="1405">
        <v>0</v>
      </c>
      <c r="K395" s="1406">
        <f>L433</f>
        <v>0</v>
      </c>
      <c r="L395" s="1406">
        <f>L433*L430</f>
        <v>0</v>
      </c>
    </row>
    <row r="396" spans="1:12" hidden="1">
      <c r="A396" s="1293" t="s">
        <v>611</v>
      </c>
      <c r="B396" s="1293" t="s">
        <v>612</v>
      </c>
      <c r="J396" s="1405">
        <v>0</v>
      </c>
      <c r="K396" s="1406">
        <f>L433-L434</f>
        <v>0</v>
      </c>
      <c r="L396" s="1406">
        <f>K396*L430</f>
        <v>0</v>
      </c>
    </row>
    <row r="397" spans="1:12" hidden="1">
      <c r="A397" s="1293" t="s">
        <v>614</v>
      </c>
      <c r="B397" s="1293" t="s">
        <v>615</v>
      </c>
      <c r="J397" s="1407"/>
      <c r="K397" s="1405">
        <f>1337*12</f>
        <v>16044</v>
      </c>
      <c r="L397" s="1404" t="s">
        <v>383</v>
      </c>
    </row>
    <row r="398" spans="1:12" hidden="1">
      <c r="A398" s="1293" t="s">
        <v>616</v>
      </c>
      <c r="B398" s="1293" t="s">
        <v>617</v>
      </c>
      <c r="J398" s="1407"/>
      <c r="K398" s="1405" t="e">
        <f>+K397/L394</f>
        <v>#DIV/0!</v>
      </c>
      <c r="L398" s="1404" t="s">
        <v>607</v>
      </c>
    </row>
    <row r="399" spans="1:12" hidden="1">
      <c r="A399" s="1293" t="s">
        <v>618</v>
      </c>
      <c r="B399" s="1293" t="s">
        <v>619</v>
      </c>
    </row>
    <row r="400" spans="1:12" hidden="1">
      <c r="B400" s="1294" t="s">
        <v>236</v>
      </c>
      <c r="C400" s="1294"/>
      <c r="D400" s="1294"/>
      <c r="E400" s="1294"/>
      <c r="F400" s="1294"/>
      <c r="G400" s="1294"/>
      <c r="H400" s="1294"/>
      <c r="I400" s="1294"/>
      <c r="J400" s="1294"/>
      <c r="K400" s="1294"/>
      <c r="L400" s="1294"/>
    </row>
    <row r="401" spans="1:12" hidden="1">
      <c r="B401" s="1294" t="s">
        <v>237</v>
      </c>
      <c r="C401" s="1294"/>
      <c r="D401" s="1294"/>
      <c r="E401" s="1294"/>
      <c r="F401" s="1294"/>
      <c r="G401" s="1294"/>
      <c r="H401" s="1294"/>
      <c r="I401" s="1294"/>
      <c r="J401" s="1294"/>
      <c r="K401" s="1294"/>
      <c r="L401" s="1294"/>
    </row>
    <row r="402" spans="1:12" hidden="1">
      <c r="B402" s="1294"/>
      <c r="C402" s="1294"/>
      <c r="D402" s="1294"/>
      <c r="E402" s="1294"/>
      <c r="F402" s="1294"/>
      <c r="G402" s="1294"/>
      <c r="H402" s="1294"/>
      <c r="I402" s="1294"/>
      <c r="J402" s="1294"/>
      <c r="K402" s="1445"/>
      <c r="L402" s="1294"/>
    </row>
    <row r="403" spans="1:12" hidden="1">
      <c r="B403" s="1294"/>
      <c r="C403" s="1294"/>
      <c r="D403" s="1294"/>
      <c r="E403" s="1294"/>
      <c r="F403" s="1294"/>
      <c r="G403" s="1294"/>
      <c r="H403" s="1294"/>
      <c r="I403" s="1294"/>
      <c r="J403" s="1445"/>
      <c r="K403" s="1294"/>
      <c r="L403" s="1294"/>
    </row>
    <row r="404" spans="1:12" hidden="1">
      <c r="B404" s="1294"/>
      <c r="C404" s="1294"/>
      <c r="D404" s="1294"/>
      <c r="E404" s="1294"/>
      <c r="F404" s="1294"/>
      <c r="G404" s="1294"/>
      <c r="H404" s="1294"/>
      <c r="I404" s="1294"/>
      <c r="J404" s="1294"/>
      <c r="K404" s="1294"/>
      <c r="L404" s="1294"/>
    </row>
    <row r="405" spans="1:12" hidden="1">
      <c r="B405" s="1294"/>
      <c r="C405" s="1294"/>
      <c r="D405" s="1294"/>
      <c r="E405" s="1294"/>
      <c r="F405" s="1294"/>
      <c r="G405" s="1294"/>
      <c r="H405" s="1294"/>
      <c r="I405" s="1294"/>
      <c r="J405" s="1294"/>
      <c r="K405" s="1294"/>
      <c r="L405" s="1294"/>
    </row>
    <row r="406" spans="1:12" hidden="1">
      <c r="B406" s="1294"/>
      <c r="C406" s="1294"/>
      <c r="D406" s="1294"/>
      <c r="E406" s="1294"/>
      <c r="F406" s="1294"/>
      <c r="G406" s="1294"/>
      <c r="H406" s="1294"/>
      <c r="I406" s="1294"/>
      <c r="J406" s="1294"/>
      <c r="K406" s="1294"/>
      <c r="L406" s="1294"/>
    </row>
    <row r="407" spans="1:12" hidden="1">
      <c r="B407" s="1294"/>
      <c r="C407" s="1294"/>
      <c r="D407" s="1294"/>
      <c r="E407" s="1294"/>
      <c r="F407" s="1294"/>
      <c r="G407" s="1294"/>
      <c r="H407" s="1294"/>
      <c r="I407" s="1294"/>
      <c r="J407" s="1294"/>
      <c r="K407" s="1294"/>
      <c r="L407" s="1294"/>
    </row>
    <row r="408" spans="1:12" hidden="1">
      <c r="B408" s="1294"/>
      <c r="C408" s="1294"/>
      <c r="D408" s="1294"/>
      <c r="E408" s="1294"/>
      <c r="F408" s="1294"/>
      <c r="G408" s="1294"/>
      <c r="H408" s="1294"/>
      <c r="I408" s="1294"/>
      <c r="J408" s="1294"/>
      <c r="K408" s="1294"/>
      <c r="L408" s="1294"/>
    </row>
    <row r="409" spans="1:12" hidden="1">
      <c r="B409" s="1294"/>
      <c r="C409" s="1294"/>
      <c r="D409" s="1294"/>
      <c r="E409" s="1294"/>
      <c r="F409" s="1294"/>
      <c r="G409" s="1294"/>
      <c r="H409" s="1294"/>
      <c r="I409" s="1294"/>
      <c r="J409" s="1294"/>
      <c r="K409" s="1294"/>
      <c r="L409" s="1294"/>
    </row>
    <row r="410" spans="1:12" hidden="1">
      <c r="B410" s="1294"/>
      <c r="C410" s="1294"/>
      <c r="D410" s="1294"/>
      <c r="E410" s="1294"/>
      <c r="F410" s="1294"/>
      <c r="G410" s="1294"/>
      <c r="H410" s="1294"/>
      <c r="I410" s="1294"/>
      <c r="J410" s="1294"/>
      <c r="K410" s="1294"/>
      <c r="L410" s="1294"/>
    </row>
    <row r="411" spans="1:12" hidden="1">
      <c r="B411" s="1294"/>
      <c r="C411" s="1294"/>
      <c r="D411" s="1294"/>
      <c r="E411" s="1294"/>
      <c r="F411" s="1294"/>
      <c r="G411" s="1294"/>
      <c r="H411" s="1294"/>
      <c r="I411" s="1294"/>
      <c r="J411" s="1294"/>
      <c r="K411" s="1294"/>
    </row>
    <row r="412" spans="1:12" hidden="1">
      <c r="B412" s="1294"/>
      <c r="C412" s="1294"/>
      <c r="D412" s="1294"/>
      <c r="E412" s="1294"/>
      <c r="F412" s="1294"/>
      <c r="G412" s="1294"/>
      <c r="H412" s="1294"/>
      <c r="I412" s="1294"/>
      <c r="J412" s="1294"/>
      <c r="K412" s="1294"/>
    </row>
    <row r="413" spans="1:12" hidden="1">
      <c r="A413" s="1294"/>
      <c r="B413" s="1294"/>
      <c r="C413" s="1294"/>
      <c r="D413" s="1294"/>
      <c r="E413" s="1294"/>
      <c r="F413" s="1294"/>
      <c r="G413" s="1440"/>
      <c r="H413" s="1294"/>
      <c r="I413" s="1294"/>
      <c r="J413" s="1294"/>
      <c r="K413" s="1294"/>
    </row>
    <row r="414" spans="1:12" hidden="1">
      <c r="A414" s="1294"/>
      <c r="B414" s="1294"/>
      <c r="C414" s="1294"/>
      <c r="D414" s="1294"/>
      <c r="E414" s="1294"/>
      <c r="F414" s="1294"/>
      <c r="G414" s="1440"/>
      <c r="H414" s="1294"/>
      <c r="I414" s="1294"/>
      <c r="J414" s="1294"/>
      <c r="K414" s="1294"/>
    </row>
    <row r="415" spans="1:12" hidden="1">
      <c r="A415" s="1294"/>
      <c r="B415" s="1294"/>
      <c r="C415" s="1294"/>
      <c r="D415" s="1294"/>
      <c r="E415" s="1294"/>
      <c r="F415" s="1294"/>
      <c r="G415" s="1440"/>
      <c r="H415" s="1294"/>
      <c r="I415" s="1294"/>
      <c r="J415" s="1294"/>
      <c r="K415" s="1294"/>
    </row>
    <row r="416" spans="1:12" hidden="1">
      <c r="A416" s="1294"/>
      <c r="B416" s="1294"/>
      <c r="C416" s="1294"/>
      <c r="D416" s="1294"/>
      <c r="E416" s="1294"/>
      <c r="F416" s="1294"/>
      <c r="G416" s="1294"/>
      <c r="H416" s="1294"/>
      <c r="I416" s="1294"/>
      <c r="J416" s="1294"/>
      <c r="K416" s="1294"/>
      <c r="L416" s="1294"/>
    </row>
    <row r="417" spans="1:12" hidden="1">
      <c r="A417" s="1293" t="s">
        <v>620</v>
      </c>
      <c r="B417" s="1293" t="s">
        <v>621</v>
      </c>
    </row>
    <row r="418" spans="1:12" hidden="1">
      <c r="B418" s="1294" t="s">
        <v>219</v>
      </c>
      <c r="C418" s="1294"/>
      <c r="D418" s="1294"/>
      <c r="E418" s="1294"/>
      <c r="F418" s="1294"/>
      <c r="G418" s="1294"/>
      <c r="H418" s="1294"/>
      <c r="I418" s="1294"/>
      <c r="J418" s="1294"/>
      <c r="K418" s="1294"/>
      <c r="L418" s="1294"/>
    </row>
    <row r="419" spans="1:12" hidden="1">
      <c r="B419" s="1294"/>
      <c r="C419" s="1294"/>
      <c r="D419" s="1294"/>
      <c r="E419" s="1294"/>
      <c r="F419" s="1294"/>
      <c r="G419" s="1294"/>
      <c r="H419" s="1294"/>
      <c r="I419" s="1294"/>
      <c r="J419" s="1294"/>
      <c r="K419" s="1294"/>
      <c r="L419" s="1294"/>
    </row>
    <row r="420" spans="1:12" hidden="1"/>
    <row r="421" spans="1:12" hidden="1">
      <c r="A421" s="1293" t="s">
        <v>622</v>
      </c>
      <c r="B421" s="1293" t="s">
        <v>623</v>
      </c>
    </row>
    <row r="422" spans="1:12" hidden="1">
      <c r="B422" s="1294"/>
      <c r="C422" s="1294"/>
      <c r="D422" s="1408"/>
      <c r="E422" s="1294"/>
      <c r="F422" s="1294"/>
      <c r="G422" s="1294"/>
      <c r="H422" s="1294"/>
      <c r="I422" s="1408"/>
      <c r="J422" s="1294"/>
      <c r="K422" s="1294"/>
      <c r="L422" s="1401"/>
    </row>
    <row r="423" spans="1:12" hidden="1">
      <c r="B423" s="1775" t="s">
        <v>156</v>
      </c>
      <c r="C423" s="1776"/>
      <c r="D423" s="1776"/>
      <c r="E423" s="1776"/>
      <c r="F423" s="1776"/>
      <c r="G423" s="1776"/>
      <c r="H423" s="1776"/>
      <c r="I423" s="1777"/>
      <c r="J423" s="1409" t="s">
        <v>401</v>
      </c>
      <c r="K423" s="1409" t="s">
        <v>157</v>
      </c>
      <c r="L423" s="1410" t="s">
        <v>365</v>
      </c>
    </row>
    <row r="424" spans="1:12" hidden="1">
      <c r="B424" s="1778" t="s">
        <v>220</v>
      </c>
      <c r="C424" s="1779"/>
      <c r="D424" s="1779"/>
      <c r="E424" s="1779"/>
      <c r="F424" s="1779"/>
      <c r="G424" s="1779"/>
      <c r="H424" s="1780"/>
      <c r="I424" s="1781"/>
      <c r="J424" s="1411" t="s">
        <v>151</v>
      </c>
      <c r="K424" s="1412" t="s">
        <v>158</v>
      </c>
      <c r="L424" s="1413"/>
    </row>
    <row r="425" spans="1:12" hidden="1">
      <c r="B425" s="1782" t="s">
        <v>221</v>
      </c>
      <c r="C425" s="1783"/>
      <c r="D425" s="1783"/>
      <c r="E425" s="1783"/>
      <c r="F425" s="1783"/>
      <c r="G425" s="1783"/>
      <c r="H425" s="1784"/>
      <c r="I425" s="1785"/>
      <c r="J425" s="1414" t="s">
        <v>222</v>
      </c>
      <c r="K425" s="1412" t="s">
        <v>160</v>
      </c>
      <c r="L425" s="1415">
        <v>2.5</v>
      </c>
    </row>
    <row r="426" spans="1:12" hidden="1">
      <c r="B426" s="1782" t="s">
        <v>223</v>
      </c>
      <c r="C426" s="1783"/>
      <c r="D426" s="1783"/>
      <c r="E426" s="1783"/>
      <c r="F426" s="1783"/>
      <c r="G426" s="1783"/>
      <c r="H426" s="1784"/>
      <c r="I426" s="1785"/>
      <c r="J426" s="1414" t="s">
        <v>161</v>
      </c>
      <c r="K426" s="1412" t="s">
        <v>177</v>
      </c>
      <c r="L426" s="1415">
        <v>8</v>
      </c>
    </row>
    <row r="427" spans="1:12" hidden="1">
      <c r="B427" s="1782" t="s">
        <v>224</v>
      </c>
      <c r="C427" s="1783"/>
      <c r="D427" s="1783"/>
      <c r="E427" s="1783"/>
      <c r="F427" s="1783"/>
      <c r="G427" s="1783"/>
      <c r="H427" s="1416"/>
      <c r="I427" s="1417"/>
      <c r="J427" s="1414" t="s">
        <v>181</v>
      </c>
      <c r="K427" s="1412" t="s">
        <v>182</v>
      </c>
      <c r="L427" s="1415">
        <v>70</v>
      </c>
    </row>
    <row r="428" spans="1:12" hidden="1">
      <c r="B428" s="1418" t="s">
        <v>164</v>
      </c>
      <c r="C428" s="1419"/>
      <c r="D428" s="1419"/>
      <c r="E428" s="1419"/>
      <c r="F428" s="1419"/>
      <c r="G428" s="1419"/>
      <c r="H428" s="1784"/>
      <c r="I428" s="1785"/>
      <c r="J428" s="1414" t="s">
        <v>165</v>
      </c>
      <c r="K428" s="1412" t="s">
        <v>166</v>
      </c>
      <c r="L428" s="1415">
        <v>250</v>
      </c>
    </row>
    <row r="429" spans="1:12" hidden="1">
      <c r="B429" s="1420" t="s">
        <v>238</v>
      </c>
      <c r="C429" s="1421"/>
      <c r="D429" s="1421"/>
      <c r="E429" s="1421"/>
      <c r="F429" s="1421"/>
      <c r="G429" s="1421"/>
      <c r="H429" s="1422"/>
      <c r="I429" s="1423"/>
      <c r="J429" s="1424" t="s">
        <v>181</v>
      </c>
      <c r="K429" s="1425" t="s">
        <v>239</v>
      </c>
      <c r="L429" s="1426">
        <v>5</v>
      </c>
    </row>
    <row r="430" spans="1:12" hidden="1">
      <c r="B430" s="1427" t="s">
        <v>167</v>
      </c>
      <c r="C430" s="1428"/>
      <c r="D430" s="1428"/>
      <c r="E430" s="1428"/>
      <c r="F430" s="1428"/>
      <c r="G430" s="1428"/>
      <c r="H430" s="1428"/>
      <c r="I430" s="1429"/>
      <c r="J430" s="1430" t="s">
        <v>383</v>
      </c>
      <c r="K430" s="1430" t="s">
        <v>168</v>
      </c>
      <c r="L430" s="1431">
        <f>มาตรการและเป้าหมายปี_63!C27</f>
        <v>3.779249857640107</v>
      </c>
    </row>
    <row r="431" spans="1:12" hidden="1">
      <c r="B431" s="1294"/>
      <c r="C431" s="1294"/>
      <c r="D431" s="1294"/>
      <c r="E431" s="1294"/>
      <c r="F431" s="1294"/>
      <c r="G431" s="1294"/>
      <c r="H431" s="1294"/>
      <c r="I431" s="1294"/>
      <c r="J431" s="1408"/>
      <c r="K431" s="1408"/>
      <c r="L431" s="1294"/>
    </row>
    <row r="432" spans="1:12" hidden="1">
      <c r="B432" s="1775" t="s">
        <v>169</v>
      </c>
      <c r="C432" s="1776"/>
      <c r="D432" s="1776"/>
      <c r="E432" s="1776"/>
      <c r="F432" s="1776"/>
      <c r="G432" s="1776"/>
      <c r="H432" s="1776"/>
      <c r="I432" s="1777"/>
      <c r="J432" s="1409" t="s">
        <v>401</v>
      </c>
      <c r="K432" s="1409" t="s">
        <v>157</v>
      </c>
      <c r="L432" s="1410" t="s">
        <v>365</v>
      </c>
    </row>
    <row r="433" spans="2:12" hidden="1">
      <c r="B433" s="1786" t="s">
        <v>226</v>
      </c>
      <c r="C433" s="1787"/>
      <c r="D433" s="1787"/>
      <c r="E433" s="1787"/>
      <c r="F433" s="1787"/>
      <c r="G433" s="1787"/>
      <c r="H433" s="1787"/>
      <c r="I433" s="1788"/>
      <c r="J433" s="1412" t="s">
        <v>170</v>
      </c>
      <c r="K433" s="1412" t="s">
        <v>171</v>
      </c>
      <c r="L433" s="1432">
        <f>L424*L425*L426*L427*L428/100</f>
        <v>0</v>
      </c>
    </row>
    <row r="434" spans="2:12" hidden="1">
      <c r="B434" s="1782" t="s">
        <v>240</v>
      </c>
      <c r="C434" s="1783"/>
      <c r="D434" s="1783"/>
      <c r="E434" s="1783"/>
      <c r="F434" s="1783"/>
      <c r="G434" s="1783"/>
      <c r="H434" s="1433"/>
      <c r="I434" s="1434"/>
      <c r="J434" s="1414" t="s">
        <v>170</v>
      </c>
      <c r="K434" s="1414" t="s">
        <v>174</v>
      </c>
      <c r="L434" s="1435">
        <f>L433*L429/100</f>
        <v>0</v>
      </c>
    </row>
    <row r="435" spans="2:12" hidden="1">
      <c r="B435" s="1436" t="s">
        <v>175</v>
      </c>
      <c r="C435" s="1294"/>
      <c r="D435" s="1294"/>
      <c r="E435" s="1294"/>
      <c r="F435" s="1294"/>
      <c r="G435" s="1294"/>
      <c r="H435" s="1294"/>
      <c r="I435" s="1437"/>
      <c r="J435" s="1425" t="s">
        <v>420</v>
      </c>
      <c r="K435" s="1425" t="s">
        <v>176</v>
      </c>
      <c r="L435" s="1462">
        <f>L430*L434</f>
        <v>0</v>
      </c>
    </row>
    <row r="436" spans="2:12" hidden="1">
      <c r="B436" s="1427"/>
      <c r="C436" s="1428"/>
      <c r="D436" s="1428"/>
      <c r="E436" s="1428"/>
      <c r="F436" s="1428"/>
      <c r="G436" s="1428"/>
      <c r="H436" s="1428"/>
      <c r="I436" s="1429"/>
      <c r="J436" s="1439"/>
      <c r="K436" s="1439"/>
      <c r="L436" s="1439"/>
    </row>
    <row r="437" spans="2:12" hidden="1">
      <c r="B437" s="1294"/>
      <c r="C437" s="1294"/>
      <c r="D437" s="1294"/>
      <c r="E437" s="1294"/>
      <c r="F437" s="1294"/>
      <c r="G437" s="1294"/>
      <c r="H437" s="1294"/>
      <c r="I437" s="1294"/>
      <c r="J437" s="1294"/>
      <c r="K437" s="1294"/>
      <c r="L437" s="1294"/>
    </row>
    <row r="438" spans="2:12" hidden="1">
      <c r="B438" s="1443" t="s">
        <v>25</v>
      </c>
      <c r="C438" s="1294"/>
      <c r="D438" s="1294"/>
      <c r="E438" s="1294"/>
      <c r="F438" s="1294"/>
      <c r="G438" s="1294"/>
      <c r="H438" s="1294"/>
      <c r="I438" s="1294"/>
      <c r="J438" s="1294"/>
      <c r="K438" s="1294"/>
      <c r="L438" s="1294"/>
    </row>
    <row r="439" spans="2:12" hidden="1">
      <c r="B439" s="1463" t="s">
        <v>213</v>
      </c>
      <c r="C439" s="1463"/>
      <c r="D439" s="1294"/>
      <c r="E439" s="1294"/>
      <c r="F439" s="1294"/>
      <c r="G439" s="1294"/>
      <c r="H439" s="1294"/>
      <c r="I439" s="1294"/>
      <c r="J439" s="1294"/>
      <c r="K439" s="1294"/>
      <c r="L439" s="1294"/>
    </row>
    <row r="440" spans="2:12" hidden="1">
      <c r="B440" s="1294" t="s">
        <v>963</v>
      </c>
      <c r="C440" s="1294"/>
      <c r="D440" s="1294"/>
      <c r="E440" s="1294"/>
      <c r="F440" s="1294"/>
      <c r="G440" s="1294"/>
      <c r="H440" s="1294"/>
      <c r="I440" s="1294"/>
      <c r="J440" s="1294"/>
      <c r="K440" s="1294"/>
      <c r="L440" s="1294"/>
    </row>
    <row r="441" spans="2:12" hidden="1">
      <c r="B441" s="1294"/>
      <c r="C441" s="1294"/>
      <c r="D441" s="1294"/>
      <c r="E441" s="1294"/>
      <c r="F441" s="1294"/>
      <c r="G441" s="1294"/>
      <c r="H441" s="1294"/>
      <c r="I441" s="1294"/>
      <c r="J441" s="1294"/>
      <c r="K441" s="1294"/>
      <c r="L441" s="1294"/>
    </row>
    <row r="442" spans="2:12" hidden="1">
      <c r="B442" s="1294"/>
      <c r="C442" s="1294"/>
      <c r="D442" s="1294"/>
      <c r="E442" s="1294"/>
      <c r="F442" s="1294"/>
      <c r="G442" s="1294"/>
      <c r="H442" s="1294"/>
      <c r="I442" s="1294"/>
      <c r="J442" s="1294"/>
      <c r="K442" s="1294"/>
      <c r="L442" s="1294"/>
    </row>
    <row r="443" spans="2:12" hidden="1">
      <c r="B443" s="1294"/>
      <c r="C443" s="1294"/>
      <c r="D443" s="1294"/>
      <c r="E443" s="1294"/>
      <c r="F443" s="1294"/>
      <c r="G443" s="1294"/>
      <c r="H443" s="1294"/>
      <c r="I443" s="1294"/>
      <c r="J443" s="1294"/>
      <c r="K443" s="1294"/>
      <c r="L443" s="1294"/>
    </row>
    <row r="444" spans="2:12" hidden="1">
      <c r="B444" s="1294"/>
      <c r="C444" s="1294"/>
      <c r="D444" s="1294"/>
      <c r="E444" s="1294"/>
      <c r="F444" s="1294"/>
      <c r="G444" s="1294"/>
      <c r="H444" s="1294"/>
      <c r="I444" s="1294"/>
      <c r="J444" s="1294"/>
      <c r="K444" s="1294"/>
      <c r="L444" s="1294"/>
    </row>
    <row r="445" spans="2:12" hidden="1">
      <c r="B445" s="1294"/>
      <c r="C445" s="1294"/>
      <c r="D445" s="1294"/>
      <c r="E445" s="1294"/>
      <c r="F445" s="1294"/>
      <c r="G445" s="1294"/>
      <c r="H445" s="1294"/>
      <c r="I445" s="1294"/>
      <c r="J445" s="1294"/>
      <c r="K445" s="1294"/>
      <c r="L445" s="1294"/>
    </row>
    <row r="446" spans="2:12" ht="7.95" hidden="1" customHeight="1">
      <c r="B446" s="1294"/>
      <c r="C446" s="1294"/>
      <c r="D446" s="1294"/>
      <c r="E446" s="1294"/>
      <c r="F446" s="1294"/>
      <c r="G446" s="1294"/>
      <c r="H446" s="1294"/>
      <c r="I446" s="1294"/>
      <c r="J446" s="1294"/>
      <c r="K446" s="1294"/>
      <c r="L446" s="1294"/>
    </row>
  </sheetData>
  <mergeCells count="116">
    <mergeCell ref="B427:G427"/>
    <mergeCell ref="H428:I428"/>
    <mergeCell ref="B432:I432"/>
    <mergeCell ref="B433:I433"/>
    <mergeCell ref="B434:G434"/>
    <mergeCell ref="B423:I423"/>
    <mergeCell ref="B424:G424"/>
    <mergeCell ref="H424:I424"/>
    <mergeCell ref="B425:G425"/>
    <mergeCell ref="H425:I425"/>
    <mergeCell ref="B426:G426"/>
    <mergeCell ref="H426:I426"/>
    <mergeCell ref="B365:I365"/>
    <mergeCell ref="B366:I366"/>
    <mergeCell ref="B367:I367"/>
    <mergeCell ref="B368:G368"/>
    <mergeCell ref="A381:L381"/>
    <mergeCell ref="A382:L382"/>
    <mergeCell ref="B359:G359"/>
    <mergeCell ref="B360:G360"/>
    <mergeCell ref="H360:I360"/>
    <mergeCell ref="B361:G361"/>
    <mergeCell ref="H361:I361"/>
    <mergeCell ref="H362:I362"/>
    <mergeCell ref="B353:I353"/>
    <mergeCell ref="B354:G354"/>
    <mergeCell ref="H354:I354"/>
    <mergeCell ref="B356:G356"/>
    <mergeCell ref="B357:G357"/>
    <mergeCell ref="H357:I357"/>
    <mergeCell ref="B293:I293"/>
    <mergeCell ref="B294:I294"/>
    <mergeCell ref="B295:G295"/>
    <mergeCell ref="A308:L308"/>
    <mergeCell ref="A311:L311"/>
    <mergeCell ref="A312:L312"/>
    <mergeCell ref="B286:G286"/>
    <mergeCell ref="H286:I286"/>
    <mergeCell ref="B287:G287"/>
    <mergeCell ref="B288:G288"/>
    <mergeCell ref="H289:I289"/>
    <mergeCell ref="B292:I292"/>
    <mergeCell ref="B283:G283"/>
    <mergeCell ref="H283:I283"/>
    <mergeCell ref="B284:G284"/>
    <mergeCell ref="H284:I284"/>
    <mergeCell ref="B285:G285"/>
    <mergeCell ref="H285:I285"/>
    <mergeCell ref="B231:I231"/>
    <mergeCell ref="B232:I232"/>
    <mergeCell ref="B233:I233"/>
    <mergeCell ref="B234:G234"/>
    <mergeCell ref="A248:L248"/>
    <mergeCell ref="B282:I282"/>
    <mergeCell ref="B225:G225"/>
    <mergeCell ref="B226:G226"/>
    <mergeCell ref="H226:I226"/>
    <mergeCell ref="B227:G227"/>
    <mergeCell ref="H227:I227"/>
    <mergeCell ref="H228:I228"/>
    <mergeCell ref="A247:L247"/>
    <mergeCell ref="B221:I221"/>
    <mergeCell ref="B222:G222"/>
    <mergeCell ref="H222:I222"/>
    <mergeCell ref="B223:G223"/>
    <mergeCell ref="B224:G224"/>
    <mergeCell ref="H224:I224"/>
    <mergeCell ref="B171:I171"/>
    <mergeCell ref="B172:I172"/>
    <mergeCell ref="B173:I173"/>
    <mergeCell ref="B174:G174"/>
    <mergeCell ref="A187:L187"/>
    <mergeCell ref="A188:L188"/>
    <mergeCell ref="B165:G165"/>
    <mergeCell ref="B166:G166"/>
    <mergeCell ref="H166:I166"/>
    <mergeCell ref="B167:G167"/>
    <mergeCell ref="H167:I167"/>
    <mergeCell ref="H168:I168"/>
    <mergeCell ref="A127:L127"/>
    <mergeCell ref="B161:I161"/>
    <mergeCell ref="B162:G162"/>
    <mergeCell ref="H162:I162"/>
    <mergeCell ref="B163:G163"/>
    <mergeCell ref="B164:G164"/>
    <mergeCell ref="H164:I164"/>
    <mergeCell ref="A126:L126"/>
    <mergeCell ref="B108:I108"/>
    <mergeCell ref="B109:I109"/>
    <mergeCell ref="B110:I110"/>
    <mergeCell ref="B111:G111"/>
    <mergeCell ref="B101:G101"/>
    <mergeCell ref="H101:I101"/>
    <mergeCell ref="B102:G102"/>
    <mergeCell ref="H102:I102"/>
    <mergeCell ref="B103:G103"/>
    <mergeCell ref="H104:I104"/>
    <mergeCell ref="A63:L63"/>
    <mergeCell ref="B99:I99"/>
    <mergeCell ref="B100:G100"/>
    <mergeCell ref="H100:I100"/>
    <mergeCell ref="B39:G39"/>
    <mergeCell ref="H39:I39"/>
    <mergeCell ref="B40:G40"/>
    <mergeCell ref="H41:I41"/>
    <mergeCell ref="B45:I45"/>
    <mergeCell ref="B46:I46"/>
    <mergeCell ref="A2:L2"/>
    <mergeCell ref="A3:L3"/>
    <mergeCell ref="B36:I36"/>
    <mergeCell ref="B37:G37"/>
    <mergeCell ref="H37:I37"/>
    <mergeCell ref="B38:G38"/>
    <mergeCell ref="H38:I38"/>
    <mergeCell ref="B47:G47"/>
    <mergeCell ref="A62:L62"/>
  </mergeCells>
  <pageMargins left="1.1811023622047245" right="0.59055118110236227" top="0.78740157480314965" bottom="0.59055118110236227" header="0.31496062992125984" footer="0.31496062992125984"/>
  <pageSetup scale="90" firstPageNumber="54" orientation="portrait" useFirstPageNumber="1" r:id="rId1"/>
  <headerFooter>
    <oddFooter>&amp;C&amp;"TH SarabunPSK,ตัวหนา"&amp;16&amp;P</oddFooter>
  </headerFooter>
  <rowBreaks count="1" manualBreakCount="1">
    <brk id="125" min="11" max="11" man="1"/>
  </rowBreaks>
  <drawing r:id="rId2"/>
  <legacyDrawing r:id="rId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tabColor theme="0" tint="-0.14999847407452621"/>
  </sheetPr>
  <dimension ref="A1:Q35"/>
  <sheetViews>
    <sheetView showGridLines="0" view="pageBreakPreview" zoomScaleNormal="100" zoomScaleSheetLayoutView="100" workbookViewId="0">
      <selection activeCell="C11" sqref="C11"/>
    </sheetView>
  </sheetViews>
  <sheetFormatPr defaultColWidth="9" defaultRowHeight="21"/>
  <cols>
    <col min="1" max="1" width="3.19921875" style="162" customWidth="1"/>
    <col min="2" max="2" width="8.19921875" style="162" customWidth="1"/>
    <col min="3" max="3" width="4.3984375" style="162" customWidth="1"/>
    <col min="4" max="4" width="2.8984375" style="162" customWidth="1"/>
    <col min="5" max="5" width="2.3984375" style="162" customWidth="1"/>
    <col min="6" max="6" width="6" style="162" customWidth="1"/>
    <col min="7" max="7" width="9" style="162"/>
    <col min="8" max="8" width="3.59765625" style="162" customWidth="1"/>
    <col min="9" max="9" width="2.69921875" style="162" customWidth="1"/>
    <col min="10" max="10" width="6" style="162" customWidth="1"/>
    <col min="11" max="11" width="13" style="162" customWidth="1"/>
    <col min="12" max="13" width="13.3984375" style="162" customWidth="1"/>
    <col min="14" max="14" width="9" style="162"/>
    <col min="15" max="15" width="10.69921875" style="162" customWidth="1"/>
    <col min="16" max="16" width="13.5" style="162" customWidth="1"/>
    <col min="17" max="17" width="10.59765625" style="162" customWidth="1"/>
    <col min="18" max="16384" width="9" style="162"/>
  </cols>
  <sheetData>
    <row r="1" spans="1:17" ht="24.6">
      <c r="A1" s="1790" t="s">
        <v>591</v>
      </c>
      <c r="B1" s="1790"/>
      <c r="C1" s="1790"/>
      <c r="D1" s="1790"/>
      <c r="E1" s="1790"/>
      <c r="F1" s="1790"/>
      <c r="G1" s="1790"/>
      <c r="H1" s="1790"/>
      <c r="I1" s="1790"/>
      <c r="J1" s="1790"/>
      <c r="K1" s="1790"/>
      <c r="L1" s="1790"/>
      <c r="M1" s="1790"/>
    </row>
    <row r="2" spans="1:17" ht="24.6">
      <c r="A2" s="1790" t="s">
        <v>624</v>
      </c>
      <c r="B2" s="1790"/>
      <c r="C2" s="1790"/>
      <c r="D2" s="1790"/>
      <c r="E2" s="1790"/>
      <c r="F2" s="1790"/>
      <c r="G2" s="1790"/>
      <c r="H2" s="1790"/>
      <c r="I2" s="1790"/>
      <c r="J2" s="1790"/>
      <c r="K2" s="1790"/>
      <c r="L2" s="1790"/>
      <c r="M2" s="1790"/>
    </row>
    <row r="3" spans="1:17" ht="11.25" customHeight="1">
      <c r="K3" s="168"/>
      <c r="L3" s="168"/>
    </row>
    <row r="4" spans="1:17">
      <c r="A4" s="162" t="s">
        <v>593</v>
      </c>
      <c r="B4" s="162" t="s">
        <v>594</v>
      </c>
      <c r="D4" s="164"/>
      <c r="E4" s="164"/>
      <c r="F4" s="164"/>
      <c r="K4" s="169"/>
      <c r="L4" s="170"/>
    </row>
    <row r="5" spans="1:17">
      <c r="A5" s="162" t="s">
        <v>595</v>
      </c>
      <c r="B5" s="162" t="s">
        <v>596</v>
      </c>
      <c r="C5" s="164"/>
      <c r="D5" s="164"/>
      <c r="E5" s="164"/>
      <c r="F5" s="165"/>
      <c r="G5" s="164"/>
      <c r="H5" s="164"/>
      <c r="I5" s="164"/>
      <c r="J5" s="164"/>
      <c r="K5" s="171"/>
      <c r="L5" s="171"/>
      <c r="M5" s="164"/>
    </row>
    <row r="6" spans="1:17">
      <c r="A6" s="162" t="s">
        <v>597</v>
      </c>
      <c r="B6" s="162" t="s">
        <v>598</v>
      </c>
      <c r="E6" s="165"/>
      <c r="F6" s="165"/>
      <c r="G6" s="165"/>
      <c r="H6" s="165"/>
      <c r="J6" s="162" t="s">
        <v>599</v>
      </c>
      <c r="K6" s="165"/>
      <c r="L6" s="165"/>
      <c r="M6" s="164"/>
    </row>
    <row r="7" spans="1:17">
      <c r="A7" s="162" t="s">
        <v>600</v>
      </c>
      <c r="B7" s="162" t="s">
        <v>601</v>
      </c>
      <c r="D7" s="164"/>
      <c r="E7" s="164"/>
      <c r="F7" s="164"/>
      <c r="G7" s="164"/>
      <c r="H7" s="164"/>
      <c r="I7" s="164"/>
      <c r="J7" s="164"/>
      <c r="K7" s="164"/>
      <c r="L7" s="164"/>
      <c r="M7" s="164"/>
    </row>
    <row r="8" spans="1:17">
      <c r="A8" s="162" t="s">
        <v>602</v>
      </c>
      <c r="B8" s="162" t="s">
        <v>741</v>
      </c>
      <c r="F8" s="165"/>
      <c r="G8" s="165"/>
      <c r="H8" s="163"/>
      <c r="I8" s="163"/>
      <c r="J8" s="163"/>
      <c r="K8" s="163"/>
      <c r="L8" s="163"/>
    </row>
    <row r="9" spans="1:17">
      <c r="A9" s="162" t="s">
        <v>603</v>
      </c>
      <c r="B9" s="162" t="s">
        <v>604</v>
      </c>
      <c r="D9" s="164"/>
      <c r="E9" s="164"/>
      <c r="F9" s="164"/>
      <c r="G9" s="164"/>
      <c r="H9" s="164"/>
      <c r="I9" s="164"/>
      <c r="J9" s="164"/>
      <c r="K9" s="164"/>
      <c r="L9" s="164"/>
      <c r="M9" s="164"/>
    </row>
    <row r="10" spans="1:17">
      <c r="A10" s="162" t="s">
        <v>605</v>
      </c>
      <c r="B10" s="162" t="s">
        <v>606</v>
      </c>
      <c r="D10" s="165"/>
      <c r="E10" s="165"/>
      <c r="F10" s="165"/>
      <c r="G10" s="165"/>
      <c r="H10" s="165"/>
      <c r="I10" s="165"/>
      <c r="J10" s="165"/>
      <c r="K10" s="165"/>
      <c r="L10" s="165"/>
      <c r="M10" s="164"/>
      <c r="P10" s="172"/>
    </row>
    <row r="11" spans="1:17">
      <c r="B11" s="164"/>
      <c r="C11" s="164"/>
      <c r="D11" s="164"/>
      <c r="E11" s="164"/>
      <c r="F11" s="164"/>
      <c r="G11" s="164"/>
      <c r="H11" s="164"/>
      <c r="I11" s="164"/>
      <c r="J11" s="164"/>
      <c r="K11" s="164"/>
      <c r="L11" s="164"/>
      <c r="M11" s="164"/>
      <c r="P11" s="172"/>
    </row>
    <row r="12" spans="1:17">
      <c r="B12" s="164"/>
      <c r="C12" s="164"/>
      <c r="D12" s="164"/>
      <c r="E12" s="164"/>
      <c r="F12" s="164"/>
      <c r="G12" s="164"/>
      <c r="H12" s="164"/>
      <c r="I12" s="164"/>
      <c r="J12" s="164"/>
      <c r="K12" s="164"/>
      <c r="L12" s="164"/>
      <c r="M12" s="164"/>
      <c r="P12" s="172"/>
    </row>
    <row r="13" spans="1:17" ht="10.5" customHeight="1"/>
    <row r="14" spans="1:17">
      <c r="K14" s="166" t="s">
        <v>742</v>
      </c>
      <c r="L14" s="166" t="s">
        <v>416</v>
      </c>
      <c r="M14" s="166" t="s">
        <v>420</v>
      </c>
      <c r="O14" s="173"/>
      <c r="P14" s="173"/>
      <c r="Q14" s="173"/>
    </row>
    <row r="15" spans="1:17">
      <c r="A15" s="162" t="s">
        <v>608</v>
      </c>
      <c r="B15" s="162" t="s">
        <v>613</v>
      </c>
      <c r="K15" s="174"/>
      <c r="L15" s="174"/>
      <c r="M15" s="174"/>
    </row>
    <row r="16" spans="1:17">
      <c r="A16" s="162" t="s">
        <v>610</v>
      </c>
      <c r="B16" s="162" t="s">
        <v>612</v>
      </c>
      <c r="K16" s="174"/>
      <c r="L16" s="174"/>
      <c r="M16" s="174"/>
    </row>
    <row r="17" spans="1:17">
      <c r="A17" s="162" t="s">
        <v>611</v>
      </c>
      <c r="B17" s="162" t="s">
        <v>1141</v>
      </c>
      <c r="K17" s="174"/>
      <c r="L17" s="174"/>
      <c r="M17" s="174"/>
    </row>
    <row r="18" spans="1:17">
      <c r="A18" s="162" t="s">
        <v>614</v>
      </c>
      <c r="B18" s="162" t="s">
        <v>615</v>
      </c>
      <c r="L18" s="174"/>
      <c r="M18" s="167" t="s">
        <v>383</v>
      </c>
      <c r="O18" s="175"/>
      <c r="P18" s="175"/>
      <c r="Q18" s="175"/>
    </row>
    <row r="19" spans="1:17">
      <c r="A19" s="162" t="s">
        <v>616</v>
      </c>
      <c r="B19" s="162" t="s">
        <v>617</v>
      </c>
      <c r="L19" s="176"/>
      <c r="M19" s="167" t="s">
        <v>607</v>
      </c>
    </row>
    <row r="20" spans="1:17">
      <c r="A20" s="162" t="s">
        <v>618</v>
      </c>
      <c r="B20" s="162" t="s">
        <v>619</v>
      </c>
      <c r="O20" s="177"/>
      <c r="P20" s="177"/>
      <c r="Q20" s="177"/>
    </row>
    <row r="21" spans="1:17">
      <c r="B21" s="164"/>
      <c r="C21" s="164"/>
      <c r="D21" s="164"/>
      <c r="E21" s="164"/>
      <c r="F21" s="164"/>
      <c r="G21" s="164"/>
      <c r="H21" s="164"/>
      <c r="I21" s="164"/>
      <c r="J21" s="164"/>
      <c r="K21" s="164"/>
      <c r="L21" s="164"/>
      <c r="M21" s="164"/>
    </row>
    <row r="22" spans="1:17">
      <c r="B22" s="164"/>
      <c r="C22" s="164"/>
      <c r="D22" s="164"/>
      <c r="E22" s="164"/>
      <c r="F22" s="164"/>
      <c r="G22" s="164"/>
      <c r="H22" s="164"/>
      <c r="I22" s="164"/>
      <c r="J22" s="164"/>
      <c r="K22" s="164"/>
      <c r="L22" s="164"/>
      <c r="M22" s="164"/>
      <c r="O22" s="173"/>
      <c r="P22" s="173"/>
      <c r="Q22" s="173"/>
    </row>
    <row r="23" spans="1:17">
      <c r="B23" s="164"/>
      <c r="C23" s="164"/>
      <c r="D23" s="164"/>
      <c r="E23" s="164"/>
      <c r="F23" s="164"/>
      <c r="G23" s="164"/>
      <c r="H23" s="164"/>
      <c r="I23" s="164"/>
      <c r="J23" s="164"/>
      <c r="K23" s="164"/>
      <c r="L23" s="164"/>
      <c r="M23" s="164"/>
      <c r="O23" s="173"/>
      <c r="P23" s="173"/>
      <c r="Q23" s="173"/>
    </row>
    <row r="24" spans="1:17">
      <c r="B24" s="164"/>
      <c r="C24" s="164"/>
      <c r="D24" s="164"/>
      <c r="E24" s="164"/>
      <c r="F24" s="164"/>
      <c r="G24" s="164"/>
      <c r="H24" s="164"/>
      <c r="I24" s="164"/>
      <c r="J24" s="164"/>
      <c r="K24" s="164"/>
      <c r="L24" s="164"/>
      <c r="M24" s="164"/>
    </row>
    <row r="25" spans="1:17" ht="12" customHeight="1"/>
    <row r="26" spans="1:17">
      <c r="A26" s="162" t="s">
        <v>620</v>
      </c>
      <c r="B26" s="162" t="s">
        <v>621</v>
      </c>
      <c r="Q26" s="173"/>
    </row>
    <row r="27" spans="1:17">
      <c r="B27" s="164"/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64"/>
    </row>
    <row r="28" spans="1:17">
      <c r="B28" s="164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</row>
    <row r="29" spans="1:17" ht="21" customHeight="1">
      <c r="B29" s="164"/>
      <c r="C29" s="164"/>
      <c r="D29" s="164"/>
      <c r="E29" s="164"/>
      <c r="F29" s="164"/>
      <c r="G29" s="164"/>
      <c r="H29" s="164"/>
      <c r="I29" s="164"/>
      <c r="J29" s="164"/>
      <c r="K29" s="164"/>
      <c r="L29" s="164"/>
      <c r="M29" s="164"/>
    </row>
    <row r="30" spans="1:17">
      <c r="B30" s="164"/>
      <c r="C30" s="164"/>
      <c r="D30" s="164"/>
      <c r="E30" s="164"/>
      <c r="F30" s="164"/>
      <c r="G30" s="164"/>
      <c r="H30" s="164"/>
      <c r="I30" s="164"/>
      <c r="J30" s="164"/>
      <c r="K30" s="164"/>
      <c r="L30" s="164"/>
      <c r="M30" s="164"/>
    </row>
    <row r="31" spans="1:17">
      <c r="A31" s="162" t="s">
        <v>622</v>
      </c>
      <c r="B31" s="162" t="s">
        <v>623</v>
      </c>
      <c r="C31" s="178"/>
      <c r="D31" s="178"/>
      <c r="E31" s="178"/>
      <c r="F31" s="178"/>
      <c r="G31" s="178"/>
      <c r="H31" s="178"/>
      <c r="I31" s="178"/>
      <c r="J31" s="178"/>
      <c r="K31" s="178"/>
      <c r="L31" s="178"/>
      <c r="M31" s="178"/>
    </row>
    <row r="32" spans="1:17">
      <c r="B32" s="164"/>
      <c r="C32" s="164"/>
      <c r="D32" s="164"/>
      <c r="E32" s="164"/>
      <c r="F32" s="164"/>
      <c r="G32" s="164"/>
      <c r="H32" s="164"/>
      <c r="I32" s="164"/>
      <c r="J32" s="164"/>
      <c r="K32" s="164"/>
      <c r="L32" s="164"/>
      <c r="M32" s="164"/>
    </row>
    <row r="33" spans="2:13">
      <c r="B33" s="164"/>
      <c r="C33" s="164"/>
      <c r="D33" s="164"/>
      <c r="E33" s="164"/>
      <c r="F33" s="164"/>
      <c r="G33" s="164"/>
      <c r="H33" s="164"/>
      <c r="I33" s="164"/>
      <c r="J33" s="164"/>
      <c r="K33" s="164"/>
      <c r="L33" s="164"/>
      <c r="M33" s="164"/>
    </row>
    <row r="34" spans="2:13">
      <c r="B34" s="164"/>
      <c r="C34" s="164"/>
      <c r="D34" s="164"/>
      <c r="E34" s="164"/>
      <c r="F34" s="164"/>
      <c r="G34" s="164"/>
      <c r="H34" s="164"/>
      <c r="I34" s="164"/>
      <c r="J34" s="164"/>
      <c r="K34" s="164"/>
      <c r="L34" s="164"/>
      <c r="M34" s="164"/>
    </row>
    <row r="35" spans="2:13">
      <c r="B35" s="164"/>
      <c r="C35" s="164"/>
      <c r="D35" s="164"/>
      <c r="E35" s="164"/>
      <c r="F35" s="164"/>
      <c r="G35" s="164"/>
      <c r="H35" s="164"/>
      <c r="I35" s="164"/>
      <c r="J35" s="164"/>
      <c r="K35" s="164"/>
      <c r="L35" s="164"/>
      <c r="M35" s="164"/>
    </row>
  </sheetData>
  <mergeCells count="2">
    <mergeCell ref="A1:M1"/>
    <mergeCell ref="A2:M2"/>
  </mergeCells>
  <phoneticPr fontId="5" type="noConversion"/>
  <pageMargins left="0.70866141732283472" right="0.31496062992125984" top="0.74803149606299213" bottom="0.74803149606299213" header="0.31496062992125984" footer="0.31496062992125984"/>
  <pageSetup paperSize="9" scale="98" firstPageNumber="58" orientation="portrait" useFirstPageNumber="1" r:id="rId1"/>
  <headerFooter>
    <oddFooter>&amp;C &amp;P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tabColor theme="0" tint="-0.14999847407452621"/>
  </sheetPr>
  <dimension ref="A1:P40"/>
  <sheetViews>
    <sheetView showGridLines="0" view="pageBreakPreview" topLeftCell="A11" zoomScaleNormal="100" zoomScaleSheetLayoutView="100" workbookViewId="0">
      <selection activeCell="C7" sqref="C7"/>
    </sheetView>
  </sheetViews>
  <sheetFormatPr defaultColWidth="9" defaultRowHeight="21"/>
  <cols>
    <col min="1" max="1" width="5.19921875" style="333" customWidth="1"/>
    <col min="2" max="2" width="24.3984375" style="333" customWidth="1"/>
    <col min="3" max="3" width="13.3984375" style="333" customWidth="1"/>
    <col min="4" max="15" width="5.09765625" style="333" customWidth="1"/>
    <col min="16" max="16" width="18.59765625" style="333" customWidth="1"/>
    <col min="17" max="16384" width="9" style="333"/>
  </cols>
  <sheetData>
    <row r="1" spans="1:16" ht="24.6">
      <c r="A1" s="489" t="s">
        <v>69</v>
      </c>
    </row>
    <row r="2" spans="1:16" ht="24.6">
      <c r="A2" s="1791" t="s">
        <v>1305</v>
      </c>
      <c r="B2" s="1791"/>
      <c r="C2" s="1791"/>
      <c r="D2" s="1791"/>
      <c r="E2" s="1791"/>
      <c r="F2" s="1791"/>
      <c r="G2" s="1791"/>
      <c r="H2" s="1791"/>
      <c r="I2" s="1791"/>
      <c r="J2" s="1791"/>
      <c r="K2" s="1791"/>
      <c r="L2" s="1791"/>
      <c r="M2" s="1791"/>
      <c r="N2" s="1791"/>
      <c r="O2" s="1791"/>
      <c r="P2" s="1791"/>
    </row>
    <row r="3" spans="1:16" ht="7.5" customHeight="1"/>
    <row r="4" spans="1:16">
      <c r="A4" s="1792" t="s">
        <v>312</v>
      </c>
      <c r="B4" s="1792" t="s">
        <v>625</v>
      </c>
      <c r="C4" s="1792" t="s">
        <v>626</v>
      </c>
      <c r="D4" s="1793" t="s">
        <v>310</v>
      </c>
      <c r="E4" s="1793"/>
      <c r="F4" s="1793"/>
      <c r="G4" s="1793"/>
      <c r="H4" s="1793"/>
      <c r="I4" s="1793"/>
      <c r="J4" s="1793"/>
      <c r="K4" s="1793"/>
      <c r="L4" s="1793"/>
      <c r="M4" s="1793"/>
      <c r="N4" s="1793"/>
      <c r="O4" s="1793"/>
      <c r="P4" s="1792" t="s">
        <v>590</v>
      </c>
    </row>
    <row r="5" spans="1:16">
      <c r="A5" s="1792"/>
      <c r="B5" s="1792"/>
      <c r="C5" s="1792"/>
      <c r="D5" s="490" t="s">
        <v>317</v>
      </c>
      <c r="E5" s="490" t="s">
        <v>318</v>
      </c>
      <c r="F5" s="490" t="s">
        <v>319</v>
      </c>
      <c r="G5" s="490" t="s">
        <v>320</v>
      </c>
      <c r="H5" s="490" t="s">
        <v>321</v>
      </c>
      <c r="I5" s="490" t="s">
        <v>322</v>
      </c>
      <c r="J5" s="490" t="s">
        <v>323</v>
      </c>
      <c r="K5" s="490" t="s">
        <v>324</v>
      </c>
      <c r="L5" s="490" t="s">
        <v>325</v>
      </c>
      <c r="M5" s="490" t="s">
        <v>326</v>
      </c>
      <c r="N5" s="490" t="s">
        <v>327</v>
      </c>
      <c r="O5" s="490" t="s">
        <v>328</v>
      </c>
      <c r="P5" s="1792"/>
    </row>
    <row r="6" spans="1:16" s="495" customFormat="1" ht="84">
      <c r="A6" s="488">
        <v>1</v>
      </c>
      <c r="B6" s="491" t="s">
        <v>1315</v>
      </c>
      <c r="C6" s="1370" t="s">
        <v>1324</v>
      </c>
      <c r="D6" s="493"/>
      <c r="E6" s="493"/>
      <c r="F6" s="493"/>
      <c r="G6" s="493"/>
      <c r="H6" s="493"/>
      <c r="I6" s="647"/>
      <c r="J6" s="1371" t="s">
        <v>358</v>
      </c>
      <c r="K6" s="493"/>
      <c r="L6" s="493"/>
      <c r="M6" s="493"/>
      <c r="N6" s="493"/>
      <c r="O6" s="493"/>
      <c r="P6" s="1373" t="s">
        <v>1326</v>
      </c>
    </row>
    <row r="7" spans="1:16" s="495" customFormat="1" ht="63">
      <c r="A7" s="644">
        <v>2</v>
      </c>
      <c r="B7" s="645" t="s">
        <v>1310</v>
      </c>
      <c r="C7" s="1370" t="s">
        <v>1324</v>
      </c>
      <c r="D7" s="646"/>
      <c r="E7" s="647"/>
      <c r="F7" s="647"/>
      <c r="G7" s="647"/>
      <c r="H7" s="647"/>
      <c r="I7" s="1371"/>
      <c r="J7" s="647"/>
      <c r="K7" s="647"/>
      <c r="L7" s="1371" t="s">
        <v>358</v>
      </c>
      <c r="M7" s="647"/>
      <c r="N7" s="647"/>
      <c r="O7" s="647"/>
      <c r="P7" s="1372" t="s">
        <v>1327</v>
      </c>
    </row>
    <row r="8" spans="1:16" s="495" customFormat="1">
      <c r="A8" s="488"/>
      <c r="B8" s="491"/>
      <c r="C8" s="488"/>
      <c r="D8" s="492"/>
      <c r="E8" s="492"/>
      <c r="F8" s="492"/>
      <c r="G8" s="492"/>
      <c r="H8" s="492"/>
      <c r="I8" s="492"/>
      <c r="J8" s="493"/>
      <c r="K8" s="647"/>
      <c r="L8" s="492"/>
      <c r="M8" s="492"/>
      <c r="N8" s="492"/>
      <c r="O8" s="492"/>
      <c r="P8" s="494"/>
    </row>
    <row r="9" spans="1:16" s="495" customFormat="1">
      <c r="A9" s="488"/>
      <c r="B9" s="491"/>
      <c r="C9" s="488"/>
      <c r="D9" s="492"/>
      <c r="E9" s="492"/>
      <c r="F9" s="493"/>
      <c r="G9" s="492"/>
      <c r="H9" s="493"/>
      <c r="I9" s="488"/>
      <c r="J9" s="647"/>
      <c r="K9" s="492"/>
      <c r="L9" s="492"/>
      <c r="M9" s="493"/>
      <c r="N9" s="492"/>
      <c r="O9" s="647"/>
      <c r="P9" s="494"/>
    </row>
    <row r="10" spans="1:16" s="495" customFormat="1">
      <c r="A10" s="496"/>
      <c r="B10" s="497"/>
      <c r="C10" s="496"/>
      <c r="D10" s="498"/>
      <c r="E10" s="498"/>
      <c r="F10" s="498"/>
      <c r="G10" s="498"/>
      <c r="H10" s="498"/>
      <c r="I10" s="498"/>
      <c r="J10" s="498"/>
      <c r="K10" s="498"/>
      <c r="L10" s="498"/>
      <c r="M10" s="498"/>
      <c r="N10" s="498"/>
      <c r="O10" s="493"/>
      <c r="P10" s="494"/>
    </row>
    <row r="11" spans="1:16" s="495" customFormat="1">
      <c r="A11" s="496"/>
      <c r="B11" s="497"/>
      <c r="C11" s="498"/>
      <c r="D11" s="498"/>
      <c r="E11" s="498"/>
      <c r="F11" s="498"/>
      <c r="G11" s="498"/>
      <c r="H11" s="498"/>
      <c r="I11" s="498"/>
      <c r="J11" s="498"/>
      <c r="K11" s="498"/>
      <c r="L11" s="498"/>
      <c r="M11" s="498"/>
      <c r="N11" s="498"/>
      <c r="O11" s="498"/>
      <c r="P11" s="499"/>
    </row>
    <row r="12" spans="1:16" s="495" customFormat="1">
      <c r="A12" s="496"/>
      <c r="B12" s="497"/>
      <c r="C12" s="498"/>
      <c r="D12" s="498"/>
      <c r="E12" s="498"/>
      <c r="F12" s="498"/>
      <c r="G12" s="498"/>
      <c r="H12" s="498"/>
      <c r="I12" s="498"/>
      <c r="J12" s="498"/>
      <c r="K12" s="498"/>
      <c r="L12" s="498"/>
      <c r="M12" s="498"/>
      <c r="N12" s="498"/>
      <c r="O12" s="498"/>
      <c r="P12" s="499"/>
    </row>
    <row r="13" spans="1:16" s="495" customFormat="1">
      <c r="A13" s="496"/>
      <c r="B13" s="497"/>
      <c r="C13" s="498"/>
      <c r="D13" s="498"/>
      <c r="E13" s="498"/>
      <c r="F13" s="498"/>
      <c r="G13" s="498"/>
      <c r="H13" s="498"/>
      <c r="I13" s="498"/>
      <c r="J13" s="498"/>
      <c r="K13" s="498"/>
      <c r="L13" s="498"/>
      <c r="M13" s="498"/>
      <c r="N13" s="498"/>
      <c r="O13" s="498"/>
      <c r="P13" s="499"/>
    </row>
    <row r="14" spans="1:16" s="495" customFormat="1">
      <c r="A14" s="496"/>
      <c r="B14" s="497"/>
      <c r="C14" s="498"/>
      <c r="D14" s="498"/>
      <c r="E14" s="498"/>
      <c r="F14" s="498"/>
      <c r="G14" s="498"/>
      <c r="H14" s="498"/>
      <c r="I14" s="498"/>
      <c r="J14" s="498"/>
      <c r="K14" s="498"/>
      <c r="L14" s="498"/>
      <c r="M14" s="498"/>
      <c r="N14" s="498"/>
      <c r="O14" s="498"/>
      <c r="P14" s="499"/>
    </row>
    <row r="15" spans="1:16">
      <c r="A15" s="500" t="s">
        <v>52</v>
      </c>
      <c r="B15" s="501"/>
      <c r="C15" s="501"/>
      <c r="D15" s="501"/>
      <c r="E15" s="501"/>
      <c r="F15" s="501"/>
      <c r="G15" s="501"/>
      <c r="H15" s="501"/>
      <c r="I15" s="501"/>
      <c r="J15" s="501"/>
      <c r="K15" s="501"/>
      <c r="L15" s="501"/>
      <c r="M15" s="501"/>
      <c r="N15" s="501"/>
      <c r="O15" s="501"/>
      <c r="P15" s="501"/>
    </row>
    <row r="16" spans="1:16">
      <c r="A16" s="500"/>
      <c r="B16" s="501"/>
      <c r="C16" s="501"/>
      <c r="D16" s="501"/>
      <c r="E16" s="501"/>
      <c r="F16" s="501"/>
      <c r="G16" s="501"/>
      <c r="H16" s="501"/>
      <c r="I16" s="501"/>
      <c r="J16" s="501"/>
      <c r="K16" s="501"/>
      <c r="L16" s="501"/>
      <c r="M16" s="501"/>
      <c r="N16" s="501"/>
      <c r="O16" s="501"/>
      <c r="P16" s="501"/>
    </row>
    <row r="17" spans="1:16" ht="24.6">
      <c r="A17" s="718">
        <v>59</v>
      </c>
      <c r="B17" s="713"/>
      <c r="C17" s="713"/>
      <c r="D17" s="713"/>
      <c r="E17" s="713"/>
      <c r="F17" s="713"/>
      <c r="G17" s="713"/>
      <c r="H17" s="713"/>
      <c r="I17" s="713"/>
      <c r="J17" s="713"/>
      <c r="K17" s="713"/>
      <c r="L17" s="713"/>
      <c r="M17" s="713"/>
      <c r="N17" s="713"/>
      <c r="O17" s="713"/>
      <c r="P17" s="713"/>
    </row>
    <row r="18" spans="1:16" ht="24.6">
      <c r="A18" s="1791" t="s">
        <v>1325</v>
      </c>
      <c r="B18" s="1791"/>
      <c r="C18" s="1791"/>
      <c r="D18" s="1791"/>
      <c r="E18" s="1791"/>
      <c r="F18" s="1791"/>
      <c r="G18" s="1791"/>
      <c r="H18" s="1791"/>
      <c r="I18" s="1791"/>
      <c r="J18" s="1791"/>
      <c r="K18" s="1791"/>
      <c r="L18" s="1791"/>
      <c r="M18" s="1791"/>
      <c r="N18" s="1791"/>
      <c r="O18" s="1791"/>
      <c r="P18" s="1791"/>
    </row>
    <row r="19" spans="1:16" ht="7.5" customHeight="1"/>
    <row r="20" spans="1:16">
      <c r="A20" s="1792" t="s">
        <v>312</v>
      </c>
      <c r="B20" s="1792" t="s">
        <v>625</v>
      </c>
      <c r="C20" s="1792" t="s">
        <v>626</v>
      </c>
      <c r="D20" s="1793" t="s">
        <v>310</v>
      </c>
      <c r="E20" s="1793"/>
      <c r="F20" s="1793"/>
      <c r="G20" s="1793"/>
      <c r="H20" s="1793"/>
      <c r="I20" s="1793"/>
      <c r="J20" s="1793"/>
      <c r="K20" s="1793"/>
      <c r="L20" s="1793"/>
      <c r="M20" s="1793"/>
      <c r="N20" s="1793"/>
      <c r="O20" s="1793"/>
      <c r="P20" s="1792" t="s">
        <v>590</v>
      </c>
    </row>
    <row r="21" spans="1:16">
      <c r="A21" s="1792"/>
      <c r="B21" s="1792"/>
      <c r="C21" s="1792"/>
      <c r="D21" s="490" t="s">
        <v>317</v>
      </c>
      <c r="E21" s="490" t="s">
        <v>318</v>
      </c>
      <c r="F21" s="490" t="s">
        <v>319</v>
      </c>
      <c r="G21" s="490" t="s">
        <v>320</v>
      </c>
      <c r="H21" s="490" t="s">
        <v>321</v>
      </c>
      <c r="I21" s="490" t="s">
        <v>322</v>
      </c>
      <c r="J21" s="490" t="s">
        <v>323</v>
      </c>
      <c r="K21" s="490" t="s">
        <v>324</v>
      </c>
      <c r="L21" s="490" t="s">
        <v>325</v>
      </c>
      <c r="M21" s="490" t="s">
        <v>326</v>
      </c>
      <c r="N21" s="490" t="s">
        <v>327</v>
      </c>
      <c r="O21" s="490" t="s">
        <v>328</v>
      </c>
      <c r="P21" s="1792"/>
    </row>
    <row r="22" spans="1:16" s="495" customFormat="1">
      <c r="A22" s="644">
        <v>1</v>
      </c>
      <c r="B22" s="645" t="s">
        <v>1328</v>
      </c>
      <c r="C22" s="644" t="s">
        <v>935</v>
      </c>
      <c r="D22" s="647" t="s">
        <v>358</v>
      </c>
      <c r="E22" s="647" t="s">
        <v>358</v>
      </c>
      <c r="F22" s="647" t="s">
        <v>358</v>
      </c>
      <c r="G22" s="647" t="s">
        <v>358</v>
      </c>
      <c r="H22" s="647" t="s">
        <v>358</v>
      </c>
      <c r="I22" s="647" t="s">
        <v>358</v>
      </c>
      <c r="J22" s="647" t="s">
        <v>358</v>
      </c>
      <c r="K22" s="647" t="s">
        <v>358</v>
      </c>
      <c r="L22" s="647" t="s">
        <v>358</v>
      </c>
      <c r="M22" s="647" t="s">
        <v>358</v>
      </c>
      <c r="N22" s="647" t="s">
        <v>358</v>
      </c>
      <c r="O22" s="647" t="s">
        <v>358</v>
      </c>
      <c r="P22" s="648" t="s">
        <v>1333</v>
      </c>
    </row>
    <row r="23" spans="1:16" s="495" customFormat="1">
      <c r="A23" s="488"/>
      <c r="B23" s="491"/>
      <c r="C23" s="488"/>
      <c r="D23" s="493"/>
      <c r="E23" s="493"/>
      <c r="F23" s="493"/>
      <c r="G23" s="493"/>
      <c r="H23" s="493"/>
      <c r="I23" s="493"/>
      <c r="J23" s="493"/>
      <c r="K23" s="493"/>
      <c r="L23" s="493"/>
      <c r="M23" s="493"/>
      <c r="N23" s="493"/>
      <c r="O23" s="493"/>
      <c r="P23" s="494"/>
    </row>
    <row r="24" spans="1:16" s="495" customFormat="1">
      <c r="A24" s="488"/>
      <c r="B24" s="491"/>
      <c r="C24" s="488"/>
      <c r="D24" s="492"/>
      <c r="E24" s="492"/>
      <c r="F24" s="492"/>
      <c r="G24" s="492"/>
      <c r="H24" s="492"/>
      <c r="I24" s="492"/>
      <c r="J24" s="493"/>
      <c r="K24" s="492"/>
      <c r="L24" s="492"/>
      <c r="M24" s="492"/>
      <c r="N24" s="492"/>
      <c r="O24" s="492"/>
      <c r="P24" s="494"/>
    </row>
    <row r="25" spans="1:16" s="495" customFormat="1">
      <c r="A25" s="488"/>
      <c r="B25" s="491"/>
      <c r="C25" s="488"/>
      <c r="D25" s="492"/>
      <c r="E25" s="492"/>
      <c r="F25" s="493"/>
      <c r="G25" s="492"/>
      <c r="H25" s="493"/>
      <c r="I25" s="488"/>
      <c r="J25" s="493"/>
      <c r="K25" s="492"/>
      <c r="L25" s="492"/>
      <c r="M25" s="493"/>
      <c r="N25" s="492"/>
      <c r="O25" s="492"/>
      <c r="P25" s="494"/>
    </row>
    <row r="26" spans="1:16" s="495" customFormat="1">
      <c r="A26" s="496"/>
      <c r="B26" s="497"/>
      <c r="C26" s="496"/>
      <c r="D26" s="498"/>
      <c r="E26" s="498"/>
      <c r="F26" s="498"/>
      <c r="G26" s="498"/>
      <c r="H26" s="498"/>
      <c r="I26" s="498"/>
      <c r="J26" s="498"/>
      <c r="K26" s="498"/>
      <c r="L26" s="498"/>
      <c r="M26" s="498"/>
      <c r="N26" s="498"/>
      <c r="O26" s="493"/>
      <c r="P26" s="494"/>
    </row>
    <row r="27" spans="1:16" s="495" customFormat="1">
      <c r="A27" s="496"/>
      <c r="B27" s="497"/>
      <c r="C27" s="498"/>
      <c r="D27" s="498"/>
      <c r="E27" s="498"/>
      <c r="F27" s="498"/>
      <c r="G27" s="498"/>
      <c r="H27" s="498"/>
      <c r="I27" s="498"/>
      <c r="J27" s="498"/>
      <c r="K27" s="498"/>
      <c r="L27" s="498"/>
      <c r="M27" s="498"/>
      <c r="N27" s="498"/>
      <c r="O27" s="498"/>
      <c r="P27" s="499"/>
    </row>
    <row r="28" spans="1:16" s="495" customFormat="1">
      <c r="A28" s="496"/>
      <c r="B28" s="497"/>
      <c r="C28" s="498"/>
      <c r="D28" s="498"/>
      <c r="E28" s="498"/>
      <c r="F28" s="498"/>
      <c r="G28" s="498"/>
      <c r="H28" s="498"/>
      <c r="I28" s="498"/>
      <c r="J28" s="498"/>
      <c r="K28" s="498"/>
      <c r="L28" s="498"/>
      <c r="M28" s="498"/>
      <c r="N28" s="498"/>
      <c r="O28" s="498"/>
      <c r="P28" s="499"/>
    </row>
    <row r="29" spans="1:16" s="495" customFormat="1">
      <c r="A29" s="496"/>
      <c r="B29" s="497"/>
      <c r="C29" s="498"/>
      <c r="D29" s="498"/>
      <c r="E29" s="498"/>
      <c r="F29" s="498"/>
      <c r="G29" s="498"/>
      <c r="H29" s="498"/>
      <c r="I29" s="498"/>
      <c r="J29" s="498"/>
      <c r="K29" s="498"/>
      <c r="L29" s="498"/>
      <c r="M29" s="498"/>
      <c r="N29" s="498"/>
      <c r="O29" s="498"/>
      <c r="P29" s="499"/>
    </row>
    <row r="30" spans="1:16" s="495" customFormat="1">
      <c r="A30" s="496"/>
      <c r="B30" s="497"/>
      <c r="C30" s="498"/>
      <c r="D30" s="498"/>
      <c r="E30" s="498"/>
      <c r="F30" s="498"/>
      <c r="G30" s="498"/>
      <c r="H30" s="498"/>
      <c r="I30" s="498"/>
      <c r="J30" s="498"/>
      <c r="K30" s="498"/>
      <c r="L30" s="498"/>
      <c r="M30" s="498"/>
      <c r="N30" s="498"/>
      <c r="O30" s="498"/>
      <c r="P30" s="499"/>
    </row>
    <row r="31" spans="1:16" s="495" customFormat="1">
      <c r="A31" s="496"/>
      <c r="B31" s="497"/>
      <c r="C31" s="498"/>
      <c r="D31" s="498"/>
      <c r="E31" s="498"/>
      <c r="F31" s="498"/>
      <c r="G31" s="498"/>
      <c r="H31" s="498"/>
      <c r="I31" s="498"/>
      <c r="J31" s="498"/>
      <c r="K31" s="498"/>
      <c r="L31" s="498"/>
      <c r="M31" s="498"/>
      <c r="N31" s="498"/>
      <c r="O31" s="498"/>
      <c r="P31" s="499"/>
    </row>
    <row r="32" spans="1:16" s="495" customFormat="1">
      <c r="A32" s="500" t="s">
        <v>52</v>
      </c>
      <c r="B32" s="715"/>
      <c r="C32" s="716"/>
      <c r="D32" s="716"/>
      <c r="E32" s="716"/>
      <c r="F32" s="716"/>
      <c r="G32" s="716"/>
      <c r="H32" s="716"/>
      <c r="I32" s="716"/>
      <c r="J32" s="716"/>
      <c r="K32" s="716"/>
      <c r="L32" s="716"/>
      <c r="M32" s="716"/>
      <c r="N32" s="716"/>
      <c r="O32" s="716"/>
      <c r="P32" s="717"/>
    </row>
    <row r="33" spans="1:16" s="495" customFormat="1">
      <c r="A33" s="714"/>
      <c r="B33" s="715"/>
      <c r="C33" s="716"/>
      <c r="D33" s="716"/>
      <c r="E33" s="716"/>
      <c r="F33" s="716"/>
      <c r="G33" s="716"/>
      <c r="H33" s="716"/>
      <c r="I33" s="716"/>
      <c r="J33" s="716"/>
      <c r="K33" s="716"/>
      <c r="L33" s="716"/>
      <c r="M33" s="716"/>
      <c r="N33" s="716"/>
      <c r="O33" s="716"/>
      <c r="P33" s="717"/>
    </row>
    <row r="34" spans="1:16" s="495" customFormat="1">
      <c r="A34" s="714"/>
      <c r="B34" s="715"/>
      <c r="C34" s="716"/>
      <c r="D34" s="716"/>
      <c r="E34" s="716"/>
      <c r="F34" s="716"/>
      <c r="G34" s="716"/>
      <c r="H34" s="716"/>
      <c r="I34" s="716"/>
      <c r="J34" s="716"/>
      <c r="K34" s="716"/>
      <c r="L34" s="716"/>
      <c r="M34" s="716"/>
      <c r="N34" s="716"/>
      <c r="O34" s="716"/>
      <c r="P34" s="717"/>
    </row>
    <row r="35" spans="1:16" s="495" customFormat="1">
      <c r="A35" s="714"/>
      <c r="B35" s="715"/>
      <c r="C35" s="716"/>
      <c r="D35" s="716"/>
      <c r="E35" s="716"/>
      <c r="F35" s="716"/>
      <c r="G35" s="716"/>
      <c r="H35" s="716"/>
      <c r="I35" s="716"/>
      <c r="J35" s="716"/>
      <c r="K35" s="716"/>
      <c r="L35" s="716"/>
      <c r="M35" s="716"/>
      <c r="N35" s="716"/>
      <c r="O35" s="716"/>
      <c r="P35" s="717"/>
    </row>
    <row r="36" spans="1:16" s="495" customFormat="1">
      <c r="A36" s="714"/>
      <c r="B36" s="715"/>
      <c r="C36" s="716"/>
      <c r="D36" s="716"/>
      <c r="E36" s="716"/>
      <c r="F36" s="716"/>
      <c r="G36" s="716"/>
      <c r="H36" s="716"/>
      <c r="I36" s="716"/>
      <c r="J36" s="716"/>
      <c r="K36" s="716"/>
      <c r="L36" s="716"/>
      <c r="M36" s="716"/>
      <c r="N36" s="716"/>
      <c r="O36" s="716"/>
      <c r="P36" s="717"/>
    </row>
    <row r="37" spans="1:16" s="495" customFormat="1">
      <c r="A37" s="714"/>
      <c r="B37" s="715"/>
      <c r="C37" s="716"/>
      <c r="D37" s="716"/>
      <c r="E37" s="716"/>
      <c r="F37" s="716"/>
      <c r="G37" s="716"/>
      <c r="H37" s="716"/>
      <c r="I37" s="716"/>
      <c r="J37" s="716"/>
      <c r="K37" s="716"/>
      <c r="L37" s="716"/>
      <c r="M37" s="716"/>
      <c r="N37" s="716"/>
      <c r="O37" s="716"/>
      <c r="P37" s="717"/>
    </row>
    <row r="38" spans="1:16" s="495" customFormat="1">
      <c r="A38" s="714"/>
      <c r="B38" s="715"/>
      <c r="C38" s="716"/>
      <c r="D38" s="716"/>
      <c r="E38" s="716"/>
      <c r="F38" s="716"/>
      <c r="G38" s="716"/>
      <c r="H38" s="716"/>
      <c r="I38" s="716"/>
      <c r="J38" s="716"/>
      <c r="K38" s="716"/>
      <c r="L38" s="716"/>
      <c r="M38" s="716"/>
      <c r="N38" s="716"/>
      <c r="O38" s="716"/>
      <c r="P38" s="717"/>
    </row>
    <row r="39" spans="1:16" s="495" customFormat="1">
      <c r="A39" s="714"/>
      <c r="B39" s="715"/>
      <c r="C39" s="716"/>
      <c r="D39" s="716"/>
      <c r="E39" s="716"/>
      <c r="F39" s="716"/>
      <c r="G39" s="716"/>
      <c r="H39" s="716"/>
      <c r="I39" s="716"/>
      <c r="J39" s="716"/>
      <c r="K39" s="716"/>
      <c r="L39" s="716"/>
      <c r="M39" s="716"/>
      <c r="N39" s="716"/>
      <c r="O39" s="716"/>
      <c r="P39" s="717"/>
    </row>
    <row r="40" spans="1:16" s="495" customFormat="1" ht="24.6">
      <c r="A40" s="718">
        <v>60</v>
      </c>
      <c r="B40" s="713"/>
      <c r="C40" s="713"/>
      <c r="D40" s="713"/>
      <c r="E40" s="713"/>
      <c r="F40" s="713"/>
      <c r="G40" s="713"/>
      <c r="H40" s="713"/>
      <c r="I40" s="713"/>
      <c r="J40" s="713"/>
      <c r="K40" s="713"/>
      <c r="L40" s="713"/>
      <c r="M40" s="713"/>
      <c r="N40" s="713"/>
      <c r="O40" s="713"/>
      <c r="P40" s="713"/>
    </row>
  </sheetData>
  <mergeCells count="12">
    <mergeCell ref="A18:P18"/>
    <mergeCell ref="A20:A21"/>
    <mergeCell ref="B20:B21"/>
    <mergeCell ref="C20:C21"/>
    <mergeCell ref="D20:O20"/>
    <mergeCell ref="P20:P21"/>
    <mergeCell ref="A2:P2"/>
    <mergeCell ref="P4:P5"/>
    <mergeCell ref="D4:O4"/>
    <mergeCell ref="A4:A5"/>
    <mergeCell ref="B4:B5"/>
    <mergeCell ref="C4:C5"/>
  </mergeCells>
  <phoneticPr fontId="5" type="noConversion"/>
  <pageMargins left="0.59055118110236227" right="0.78740157480314965" top="0.78740157480314965" bottom="0.59055118110236227" header="0.31496062992125984" footer="0.31496062992125984"/>
  <pageSetup paperSize="9" firstPageNumber="59" orientation="landscape" useFirstPageNumber="1" r:id="rId1"/>
  <rowBreaks count="1" manualBreakCount="1">
    <brk id="17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8"/>
  <dimension ref="A1:J117"/>
  <sheetViews>
    <sheetView showGridLines="0" showWhiteSpace="0" view="pageBreakPreview" zoomScaleNormal="100" zoomScaleSheetLayoutView="100" workbookViewId="0">
      <selection activeCell="F8" sqref="F8"/>
    </sheetView>
  </sheetViews>
  <sheetFormatPr defaultColWidth="9" defaultRowHeight="24.6"/>
  <cols>
    <col min="1" max="7" width="9" style="43"/>
    <col min="8" max="8" width="10.59765625" style="43" customWidth="1"/>
    <col min="9" max="9" width="10.19921875" style="43" customWidth="1"/>
    <col min="10" max="10" width="9" style="101"/>
    <col min="11" max="16384" width="9" style="43"/>
  </cols>
  <sheetData>
    <row r="1" spans="1:10" s="68" customFormat="1">
      <c r="A1" s="68" t="s">
        <v>71</v>
      </c>
      <c r="J1" s="101"/>
    </row>
    <row r="2" spans="1:10" s="68" customFormat="1">
      <c r="A2" s="1794" t="s">
        <v>72</v>
      </c>
      <c r="B2" s="1618"/>
      <c r="C2" s="1618"/>
      <c r="D2" s="1618"/>
      <c r="E2" s="1618"/>
      <c r="F2" s="1618"/>
      <c r="G2" s="1618"/>
      <c r="H2" s="1618"/>
      <c r="J2" s="477"/>
    </row>
    <row r="3" spans="1:10" s="68" customFormat="1">
      <c r="A3" s="1618"/>
      <c r="B3" s="1618"/>
      <c r="C3" s="1618"/>
      <c r="D3" s="1618"/>
      <c r="E3" s="1618"/>
      <c r="F3" s="1618"/>
      <c r="G3" s="1618"/>
      <c r="H3" s="1618"/>
      <c r="J3" s="84"/>
    </row>
    <row r="4" spans="1:10">
      <c r="A4" s="43" t="s">
        <v>70</v>
      </c>
    </row>
    <row r="5" spans="1:10">
      <c r="A5" s="724"/>
      <c r="B5" s="739" t="s">
        <v>815</v>
      </c>
      <c r="C5" s="740" t="s">
        <v>816</v>
      </c>
      <c r="D5" s="740"/>
      <c r="E5" s="740"/>
      <c r="F5" s="741"/>
      <c r="G5" s="742" t="s">
        <v>817</v>
      </c>
      <c r="H5" s="742"/>
      <c r="I5" s="742"/>
    </row>
    <row r="6" spans="1:10">
      <c r="A6" s="724"/>
      <c r="B6" s="739"/>
      <c r="C6" s="740" t="s">
        <v>578</v>
      </c>
      <c r="D6" s="740"/>
      <c r="E6" s="740"/>
      <c r="F6" s="743"/>
      <c r="G6" s="740" t="s">
        <v>973</v>
      </c>
      <c r="H6" s="742"/>
      <c r="I6" s="742"/>
    </row>
    <row r="7" spans="1:10">
      <c r="A7" s="724"/>
      <c r="B7" s="739"/>
      <c r="C7" s="740" t="s">
        <v>974</v>
      </c>
      <c r="D7" s="740"/>
      <c r="E7" s="740"/>
      <c r="F7" s="743"/>
      <c r="G7" s="740" t="s">
        <v>974</v>
      </c>
      <c r="H7" s="742"/>
      <c r="I7" s="742"/>
    </row>
    <row r="8" spans="1:10">
      <c r="A8" s="724"/>
      <c r="B8" s="739"/>
      <c r="C8" s="740" t="s">
        <v>1350</v>
      </c>
      <c r="D8" s="740"/>
      <c r="E8" s="740"/>
      <c r="F8" s="743"/>
      <c r="G8" s="740" t="s">
        <v>975</v>
      </c>
      <c r="H8" s="742"/>
      <c r="I8" s="742"/>
    </row>
    <row r="9" spans="1:10">
      <c r="A9" s="724"/>
      <c r="B9" s="739"/>
      <c r="C9" s="740" t="s">
        <v>1351</v>
      </c>
      <c r="D9" s="740"/>
      <c r="E9" s="740"/>
      <c r="F9" s="743"/>
      <c r="G9" s="740" t="s">
        <v>1357</v>
      </c>
      <c r="H9" s="742"/>
      <c r="I9" s="742"/>
    </row>
    <row r="10" spans="1:10">
      <c r="A10" s="724"/>
      <c r="B10" s="743"/>
      <c r="C10" s="740" t="s">
        <v>818</v>
      </c>
      <c r="D10" s="740"/>
      <c r="E10" s="740"/>
      <c r="F10" s="743"/>
      <c r="G10" s="742" t="s">
        <v>819</v>
      </c>
      <c r="H10" s="742"/>
      <c r="I10" s="742"/>
    </row>
    <row r="11" spans="1:10">
      <c r="A11" s="724"/>
      <c r="B11" s="743"/>
      <c r="C11" s="740" t="s">
        <v>820</v>
      </c>
      <c r="D11" s="740"/>
      <c r="E11" s="740"/>
      <c r="F11" s="724"/>
      <c r="G11" s="740" t="s">
        <v>821</v>
      </c>
      <c r="H11" s="742"/>
      <c r="I11" s="742"/>
    </row>
    <row r="12" spans="1:10">
      <c r="A12" s="724"/>
      <c r="B12" s="739" t="s">
        <v>822</v>
      </c>
      <c r="C12" s="742" t="s">
        <v>799</v>
      </c>
      <c r="D12" s="742"/>
      <c r="E12" s="742"/>
      <c r="F12" s="724"/>
      <c r="G12" s="742" t="s">
        <v>581</v>
      </c>
      <c r="H12" s="742"/>
      <c r="I12" s="742"/>
    </row>
    <row r="13" spans="1:10">
      <c r="A13" s="724"/>
      <c r="B13" s="739"/>
      <c r="C13" s="740" t="s">
        <v>1352</v>
      </c>
      <c r="D13" s="742"/>
      <c r="E13" s="742"/>
      <c r="F13" s="724"/>
      <c r="G13" s="742" t="s">
        <v>582</v>
      </c>
      <c r="H13" s="742"/>
      <c r="I13" s="742"/>
    </row>
    <row r="14" spans="1:10">
      <c r="A14" s="724"/>
      <c r="B14" s="739"/>
      <c r="C14" s="740" t="s">
        <v>823</v>
      </c>
      <c r="D14" s="742"/>
      <c r="E14" s="742"/>
      <c r="F14" s="724"/>
      <c r="G14" s="740"/>
      <c r="H14" s="740"/>
      <c r="I14" s="742"/>
    </row>
    <row r="15" spans="1:10">
      <c r="A15" s="724"/>
      <c r="B15" s="739" t="s">
        <v>822</v>
      </c>
      <c r="C15" s="742" t="s">
        <v>580</v>
      </c>
      <c r="D15" s="742"/>
      <c r="E15" s="742"/>
      <c r="F15" s="724"/>
      <c r="G15" s="743"/>
      <c r="H15" s="1795"/>
      <c r="I15" s="1795"/>
    </row>
    <row r="16" spans="1:10">
      <c r="A16" s="724"/>
      <c r="B16" s="739" t="s">
        <v>822</v>
      </c>
      <c r="C16" s="742" t="s">
        <v>571</v>
      </c>
      <c r="D16" s="742"/>
      <c r="E16" s="742"/>
      <c r="F16" s="724"/>
      <c r="G16" s="743"/>
      <c r="H16" s="1795"/>
      <c r="I16" s="1795"/>
    </row>
    <row r="17" spans="1:10">
      <c r="A17" s="724"/>
      <c r="B17" s="744"/>
      <c r="C17" s="744"/>
      <c r="D17" s="744"/>
      <c r="E17" s="744"/>
      <c r="F17" s="744"/>
      <c r="G17" s="744"/>
      <c r="H17" s="744"/>
      <c r="I17" s="744"/>
    </row>
    <row r="18" spans="1:10">
      <c r="A18" s="43" t="s">
        <v>1142</v>
      </c>
      <c r="F18" s="37"/>
      <c r="G18" s="37"/>
    </row>
    <row r="19" spans="1:10" hidden="1">
      <c r="F19" s="37"/>
      <c r="G19" s="37"/>
    </row>
    <row r="20" spans="1:10" ht="24.75" hidden="1" customHeight="1">
      <c r="A20" s="37"/>
      <c r="B20" s="1601" t="s">
        <v>39</v>
      </c>
      <c r="C20" s="1602"/>
      <c r="D20" s="1602"/>
      <c r="E20" s="1602"/>
      <c r="F20" s="1602"/>
      <c r="G20" s="1602"/>
      <c r="H20" s="1602"/>
      <c r="I20" s="1603"/>
    </row>
    <row r="21" spans="1:10" ht="24.75" hidden="1" customHeight="1">
      <c r="A21" s="37"/>
      <c r="B21" s="1604"/>
      <c r="C21" s="1587"/>
      <c r="D21" s="1587"/>
      <c r="E21" s="1587"/>
      <c r="F21" s="1587"/>
      <c r="G21" s="1587"/>
      <c r="H21" s="1587"/>
      <c r="I21" s="1605"/>
    </row>
    <row r="22" spans="1:10" ht="24.75" hidden="1" customHeight="1">
      <c r="A22" s="37"/>
      <c r="B22" s="1604"/>
      <c r="C22" s="1587"/>
      <c r="D22" s="1587"/>
      <c r="E22" s="1587"/>
      <c r="F22" s="1587"/>
      <c r="G22" s="1587"/>
      <c r="H22" s="1587"/>
      <c r="I22" s="1605"/>
    </row>
    <row r="23" spans="1:10" ht="24.75" hidden="1" customHeight="1">
      <c r="A23" s="37"/>
      <c r="B23" s="1604"/>
      <c r="C23" s="1587"/>
      <c r="D23" s="1587"/>
      <c r="E23" s="1587"/>
      <c r="F23" s="1587"/>
      <c r="G23" s="1587"/>
      <c r="H23" s="1587"/>
      <c r="I23" s="1605"/>
    </row>
    <row r="24" spans="1:10" ht="24.75" hidden="1" customHeight="1">
      <c r="A24" s="37"/>
      <c r="B24" s="1604"/>
      <c r="C24" s="1587"/>
      <c r="D24" s="1587"/>
      <c r="E24" s="1587"/>
      <c r="F24" s="1587"/>
      <c r="G24" s="1587"/>
      <c r="H24" s="1587"/>
      <c r="I24" s="1605"/>
    </row>
    <row r="25" spans="1:10" ht="24.75" hidden="1" customHeight="1">
      <c r="A25" s="37"/>
      <c r="B25" s="1604"/>
      <c r="C25" s="1587"/>
      <c r="D25" s="1587"/>
      <c r="E25" s="1587"/>
      <c r="F25" s="1587"/>
      <c r="G25" s="1587"/>
      <c r="H25" s="1587"/>
      <c r="I25" s="1605"/>
    </row>
    <row r="26" spans="1:10" ht="24.75" hidden="1" customHeight="1">
      <c r="A26" s="37"/>
      <c r="B26" s="1604"/>
      <c r="C26" s="1587"/>
      <c r="D26" s="1587"/>
      <c r="E26" s="1587"/>
      <c r="F26" s="1587"/>
      <c r="G26" s="1587"/>
      <c r="H26" s="1587"/>
      <c r="I26" s="1605"/>
    </row>
    <row r="27" spans="1:10" ht="24.75" hidden="1" customHeight="1">
      <c r="B27" s="1604"/>
      <c r="C27" s="1587"/>
      <c r="D27" s="1587"/>
      <c r="E27" s="1587"/>
      <c r="F27" s="1587"/>
      <c r="G27" s="1587"/>
      <c r="H27" s="1587"/>
      <c r="I27" s="1605"/>
    </row>
    <row r="28" spans="1:10" ht="24.75" hidden="1" customHeight="1">
      <c r="A28" s="37"/>
      <c r="B28" s="1604"/>
      <c r="C28" s="1587"/>
      <c r="D28" s="1587"/>
      <c r="E28" s="1587"/>
      <c r="F28" s="1587"/>
      <c r="G28" s="1587"/>
      <c r="H28" s="1587"/>
      <c r="I28" s="1605"/>
    </row>
    <row r="29" spans="1:10" ht="24.75" hidden="1" customHeight="1">
      <c r="A29" s="37"/>
      <c r="B29" s="1604"/>
      <c r="C29" s="1587"/>
      <c r="D29" s="1587"/>
      <c r="E29" s="1587"/>
      <c r="F29" s="1587"/>
      <c r="G29" s="1587"/>
      <c r="H29" s="1587"/>
      <c r="I29" s="1605"/>
    </row>
    <row r="30" spans="1:10" ht="24.75" hidden="1" customHeight="1">
      <c r="A30" s="39"/>
      <c r="B30" s="1606"/>
      <c r="C30" s="1607"/>
      <c r="D30" s="1607"/>
      <c r="E30" s="1607"/>
      <c r="F30" s="1607"/>
      <c r="G30" s="1607"/>
      <c r="H30" s="1607"/>
      <c r="I30" s="1608"/>
    </row>
    <row r="31" spans="1:10" ht="24.75" hidden="1" customHeight="1">
      <c r="A31" s="1597" t="s">
        <v>145</v>
      </c>
      <c r="B31" s="1597"/>
      <c r="C31" s="1597"/>
      <c r="D31" s="1597"/>
      <c r="E31" s="1597"/>
      <c r="F31" s="1597"/>
      <c r="G31" s="1597"/>
      <c r="H31" s="1597"/>
      <c r="I31" s="1597"/>
    </row>
    <row r="32" spans="1:10" s="36" customFormat="1" ht="24.75" hidden="1" customHeight="1">
      <c r="J32" s="478"/>
    </row>
    <row r="33" spans="1:10" s="36" customFormat="1" ht="24.75" hidden="1" customHeight="1">
      <c r="J33" s="478"/>
    </row>
    <row r="34" spans="1:10" s="36" customFormat="1" ht="24.75" hidden="1" customHeight="1">
      <c r="J34" s="478"/>
    </row>
    <row r="35" spans="1:10" s="36" customFormat="1" ht="24.75" hidden="1" customHeight="1">
      <c r="J35" s="478"/>
    </row>
    <row r="36" spans="1:10" ht="24.75" hidden="1" customHeight="1">
      <c r="A36" s="37"/>
      <c r="B36" s="1601" t="s">
        <v>39</v>
      </c>
      <c r="C36" s="1602"/>
      <c r="D36" s="1602"/>
      <c r="E36" s="1602"/>
      <c r="F36" s="1602"/>
      <c r="G36" s="1602"/>
      <c r="H36" s="1602"/>
      <c r="I36" s="1603"/>
    </row>
    <row r="37" spans="1:10" ht="24.75" hidden="1" customHeight="1">
      <c r="A37" s="37"/>
      <c r="B37" s="1604"/>
      <c r="C37" s="1587"/>
      <c r="D37" s="1587"/>
      <c r="E37" s="1587"/>
      <c r="F37" s="1587"/>
      <c r="G37" s="1587"/>
      <c r="H37" s="1587"/>
      <c r="I37" s="1605"/>
    </row>
    <row r="38" spans="1:10" ht="24.75" hidden="1" customHeight="1">
      <c r="A38" s="37"/>
      <c r="B38" s="1604"/>
      <c r="C38" s="1587"/>
      <c r="D38" s="1587"/>
      <c r="E38" s="1587"/>
      <c r="F38" s="1587"/>
      <c r="G38" s="1587"/>
      <c r="H38" s="1587"/>
      <c r="I38" s="1605"/>
    </row>
    <row r="39" spans="1:10" ht="24.75" hidden="1" customHeight="1">
      <c r="A39" s="37"/>
      <c r="B39" s="1604"/>
      <c r="C39" s="1587"/>
      <c r="D39" s="1587"/>
      <c r="E39" s="1587"/>
      <c r="F39" s="1587"/>
      <c r="G39" s="1587"/>
      <c r="H39" s="1587"/>
      <c r="I39" s="1605"/>
    </row>
    <row r="40" spans="1:10" ht="24.75" hidden="1" customHeight="1">
      <c r="A40" s="37"/>
      <c r="B40" s="1604"/>
      <c r="C40" s="1587"/>
      <c r="D40" s="1587"/>
      <c r="E40" s="1587"/>
      <c r="F40" s="1587"/>
      <c r="G40" s="1587"/>
      <c r="H40" s="1587"/>
      <c r="I40" s="1605"/>
    </row>
    <row r="41" spans="1:10" ht="24.75" hidden="1" customHeight="1">
      <c r="A41" s="37"/>
      <c r="B41" s="1604"/>
      <c r="C41" s="1587"/>
      <c r="D41" s="1587"/>
      <c r="E41" s="1587"/>
      <c r="F41" s="1587"/>
      <c r="G41" s="1587"/>
      <c r="H41" s="1587"/>
      <c r="I41" s="1605"/>
    </row>
    <row r="42" spans="1:10" ht="24.75" hidden="1" customHeight="1">
      <c r="A42" s="37"/>
      <c r="B42" s="1604"/>
      <c r="C42" s="1587"/>
      <c r="D42" s="1587"/>
      <c r="E42" s="1587"/>
      <c r="F42" s="1587"/>
      <c r="G42" s="1587"/>
      <c r="H42" s="1587"/>
      <c r="I42" s="1605"/>
    </row>
    <row r="43" spans="1:10" ht="24.75" hidden="1" customHeight="1">
      <c r="B43" s="1604"/>
      <c r="C43" s="1587"/>
      <c r="D43" s="1587"/>
      <c r="E43" s="1587"/>
      <c r="F43" s="1587"/>
      <c r="G43" s="1587"/>
      <c r="H43" s="1587"/>
      <c r="I43" s="1605"/>
    </row>
    <row r="44" spans="1:10" ht="24.75" hidden="1" customHeight="1">
      <c r="A44" s="37"/>
      <c r="B44" s="1604"/>
      <c r="C44" s="1587"/>
      <c r="D44" s="1587"/>
      <c r="E44" s="1587"/>
      <c r="F44" s="1587"/>
      <c r="G44" s="1587"/>
      <c r="H44" s="1587"/>
      <c r="I44" s="1605"/>
    </row>
    <row r="45" spans="1:10" ht="24.75" hidden="1" customHeight="1">
      <c r="A45" s="37"/>
      <c r="B45" s="1604"/>
      <c r="C45" s="1587"/>
      <c r="D45" s="1587"/>
      <c r="E45" s="1587"/>
      <c r="F45" s="1587"/>
      <c r="G45" s="1587"/>
      <c r="H45" s="1587"/>
      <c r="I45" s="1605"/>
    </row>
    <row r="46" spans="1:10" ht="24.75" hidden="1" customHeight="1">
      <c r="A46" s="39"/>
      <c r="B46" s="1606"/>
      <c r="C46" s="1607"/>
      <c r="D46" s="1607"/>
      <c r="E46" s="1607"/>
      <c r="F46" s="1607"/>
      <c r="G46" s="1607"/>
      <c r="H46" s="1607"/>
      <c r="I46" s="1608"/>
    </row>
    <row r="47" spans="1:10" ht="24.75" hidden="1" customHeight="1">
      <c r="A47" s="1597" t="s">
        <v>572</v>
      </c>
      <c r="B47" s="1597"/>
      <c r="C47" s="1597"/>
      <c r="D47" s="1597"/>
      <c r="E47" s="1597"/>
      <c r="F47" s="1597"/>
      <c r="G47" s="1597"/>
      <c r="H47" s="1597"/>
      <c r="I47" s="1597"/>
    </row>
    <row r="48" spans="1:10" ht="24.75" hidden="1" customHeight="1">
      <c r="A48" s="471"/>
      <c r="B48" s="471"/>
      <c r="C48" s="471"/>
      <c r="D48" s="471"/>
      <c r="E48" s="471"/>
      <c r="F48" s="471"/>
      <c r="G48" s="471"/>
      <c r="H48" s="471"/>
      <c r="I48" s="471"/>
    </row>
    <row r="49" spans="1:10" s="7" customFormat="1" ht="24.75" hidden="1" customHeight="1">
      <c r="J49" s="479"/>
    </row>
    <row r="50" spans="1:10" ht="24.75" hidden="1" customHeight="1">
      <c r="A50" s="37"/>
      <c r="B50" s="1601" t="s">
        <v>39</v>
      </c>
      <c r="C50" s="1602"/>
      <c r="D50" s="1602"/>
      <c r="E50" s="1602"/>
      <c r="F50" s="1602"/>
      <c r="G50" s="1602"/>
      <c r="H50" s="1602"/>
      <c r="I50" s="1603"/>
    </row>
    <row r="51" spans="1:10" ht="24.75" hidden="1" customHeight="1">
      <c r="A51" s="37"/>
      <c r="B51" s="1604"/>
      <c r="C51" s="1587"/>
      <c r="D51" s="1587"/>
      <c r="E51" s="1587"/>
      <c r="F51" s="1587"/>
      <c r="G51" s="1587"/>
      <c r="H51" s="1587"/>
      <c r="I51" s="1605"/>
    </row>
    <row r="52" spans="1:10" ht="24.75" hidden="1" customHeight="1">
      <c r="A52" s="37"/>
      <c r="B52" s="1604"/>
      <c r="C52" s="1587"/>
      <c r="D52" s="1587"/>
      <c r="E52" s="1587"/>
      <c r="F52" s="1587"/>
      <c r="G52" s="1587"/>
      <c r="H52" s="1587"/>
      <c r="I52" s="1605"/>
    </row>
    <row r="53" spans="1:10" ht="24.75" hidden="1" customHeight="1">
      <c r="A53" s="37"/>
      <c r="B53" s="1604"/>
      <c r="C53" s="1587"/>
      <c r="D53" s="1587"/>
      <c r="E53" s="1587"/>
      <c r="F53" s="1587"/>
      <c r="G53" s="1587"/>
      <c r="H53" s="1587"/>
      <c r="I53" s="1605"/>
    </row>
    <row r="54" spans="1:10" ht="24.75" hidden="1" customHeight="1">
      <c r="A54" s="37"/>
      <c r="B54" s="1604"/>
      <c r="C54" s="1587"/>
      <c r="D54" s="1587"/>
      <c r="E54" s="1587"/>
      <c r="F54" s="1587"/>
      <c r="G54" s="1587"/>
      <c r="H54" s="1587"/>
      <c r="I54" s="1605"/>
    </row>
    <row r="55" spans="1:10" ht="24.75" hidden="1" customHeight="1">
      <c r="A55" s="37"/>
      <c r="B55" s="1604"/>
      <c r="C55" s="1587"/>
      <c r="D55" s="1587"/>
      <c r="E55" s="1587"/>
      <c r="F55" s="1587"/>
      <c r="G55" s="1587"/>
      <c r="H55" s="1587"/>
      <c r="I55" s="1605"/>
    </row>
    <row r="56" spans="1:10" ht="24.75" hidden="1" customHeight="1">
      <c r="A56" s="37"/>
      <c r="B56" s="1604"/>
      <c r="C56" s="1587"/>
      <c r="D56" s="1587"/>
      <c r="E56" s="1587"/>
      <c r="F56" s="1587"/>
      <c r="G56" s="1587"/>
      <c r="H56" s="1587"/>
      <c r="I56" s="1605"/>
    </row>
    <row r="57" spans="1:10" ht="24.75" hidden="1" customHeight="1">
      <c r="B57" s="1604"/>
      <c r="C57" s="1587"/>
      <c r="D57" s="1587"/>
      <c r="E57" s="1587"/>
      <c r="F57" s="1587"/>
      <c r="G57" s="1587"/>
      <c r="H57" s="1587"/>
      <c r="I57" s="1605"/>
    </row>
    <row r="58" spans="1:10" ht="24.75" hidden="1" customHeight="1">
      <c r="A58" s="37"/>
      <c r="B58" s="1604"/>
      <c r="C58" s="1587"/>
      <c r="D58" s="1587"/>
      <c r="E58" s="1587"/>
      <c r="F58" s="1587"/>
      <c r="G58" s="1587"/>
      <c r="H58" s="1587"/>
      <c r="I58" s="1605"/>
    </row>
    <row r="59" spans="1:10" ht="24.75" hidden="1" customHeight="1">
      <c r="A59" s="37"/>
      <c r="B59" s="1604"/>
      <c r="C59" s="1587"/>
      <c r="D59" s="1587"/>
      <c r="E59" s="1587"/>
      <c r="F59" s="1587"/>
      <c r="G59" s="1587"/>
      <c r="H59" s="1587"/>
      <c r="I59" s="1605"/>
    </row>
    <row r="60" spans="1:10" ht="24.75" hidden="1" customHeight="1">
      <c r="A60" s="39"/>
      <c r="B60" s="1606"/>
      <c r="C60" s="1607"/>
      <c r="D60" s="1607"/>
      <c r="E60" s="1607"/>
      <c r="F60" s="1607"/>
      <c r="G60" s="1607"/>
      <c r="H60" s="1607"/>
      <c r="I60" s="1608"/>
    </row>
    <row r="61" spans="1:10" ht="24.75" hidden="1" customHeight="1">
      <c r="A61" s="1597" t="s">
        <v>573</v>
      </c>
      <c r="B61" s="1597"/>
      <c r="C61" s="1597"/>
      <c r="D61" s="1597"/>
      <c r="E61" s="1597"/>
      <c r="F61" s="1597"/>
      <c r="G61" s="1597"/>
      <c r="H61" s="1597"/>
      <c r="I61" s="1597"/>
    </row>
    <row r="62" spans="1:10" s="7" customFormat="1" ht="24.75" hidden="1" customHeight="1">
      <c r="J62" s="479"/>
    </row>
    <row r="63" spans="1:10" s="7" customFormat="1" ht="24.75" hidden="1" customHeight="1">
      <c r="J63" s="479"/>
    </row>
    <row r="64" spans="1:10" s="7" customFormat="1" ht="24.75" hidden="1" customHeight="1">
      <c r="J64" s="479"/>
    </row>
    <row r="65" spans="1:10" s="36" customFormat="1" ht="24.75" hidden="1" customHeight="1">
      <c r="J65" s="478"/>
    </row>
    <row r="66" spans="1:10" ht="24.75" customHeight="1">
      <c r="A66" s="37"/>
      <c r="B66" s="1601" t="s">
        <v>39</v>
      </c>
      <c r="C66" s="1602"/>
      <c r="D66" s="1602"/>
      <c r="E66" s="1602"/>
      <c r="F66" s="1602"/>
      <c r="G66" s="1602"/>
      <c r="H66" s="1602"/>
      <c r="I66" s="1603"/>
    </row>
    <row r="67" spans="1:10" ht="24.75" customHeight="1">
      <c r="A67" s="37"/>
      <c r="B67" s="1604"/>
      <c r="C67" s="1587"/>
      <c r="D67" s="1587"/>
      <c r="E67" s="1587"/>
      <c r="F67" s="1587"/>
      <c r="G67" s="1587"/>
      <c r="H67" s="1587"/>
      <c r="I67" s="1605"/>
    </row>
    <row r="68" spans="1:10" ht="24.75" customHeight="1">
      <c r="A68" s="37"/>
      <c r="B68" s="1604"/>
      <c r="C68" s="1587"/>
      <c r="D68" s="1587"/>
      <c r="E68" s="1587"/>
      <c r="F68" s="1587"/>
      <c r="G68" s="1587"/>
      <c r="H68" s="1587"/>
      <c r="I68" s="1605"/>
    </row>
    <row r="69" spans="1:10" ht="24.75" customHeight="1">
      <c r="A69" s="37"/>
      <c r="B69" s="1604"/>
      <c r="C69" s="1587"/>
      <c r="D69" s="1587"/>
      <c r="E69" s="1587"/>
      <c r="F69" s="1587"/>
      <c r="G69" s="1587"/>
      <c r="H69" s="1587"/>
      <c r="I69" s="1605"/>
    </row>
    <row r="70" spans="1:10" ht="24.75" customHeight="1">
      <c r="A70" s="37"/>
      <c r="B70" s="1604"/>
      <c r="C70" s="1587"/>
      <c r="D70" s="1587"/>
      <c r="E70" s="1587"/>
      <c r="F70" s="1587"/>
      <c r="G70" s="1587"/>
      <c r="H70" s="1587"/>
      <c r="I70" s="1605"/>
    </row>
    <row r="71" spans="1:10" ht="24.75" customHeight="1">
      <c r="A71" s="37"/>
      <c r="B71" s="1604"/>
      <c r="C71" s="1587"/>
      <c r="D71" s="1587"/>
      <c r="E71" s="1587"/>
      <c r="F71" s="1587"/>
      <c r="G71" s="1587"/>
      <c r="H71" s="1587"/>
      <c r="I71" s="1605"/>
    </row>
    <row r="72" spans="1:10" ht="24.75" customHeight="1">
      <c r="B72" s="1604"/>
      <c r="C72" s="1587"/>
      <c r="D72" s="1587"/>
      <c r="E72" s="1587"/>
      <c r="F72" s="1587"/>
      <c r="G72" s="1587"/>
      <c r="H72" s="1587"/>
      <c r="I72" s="1605"/>
    </row>
    <row r="73" spans="1:10" ht="24.75" customHeight="1">
      <c r="A73" s="37"/>
      <c r="B73" s="1604"/>
      <c r="C73" s="1587"/>
      <c r="D73" s="1587"/>
      <c r="E73" s="1587"/>
      <c r="F73" s="1587"/>
      <c r="G73" s="1587"/>
      <c r="H73" s="1587"/>
      <c r="I73" s="1605"/>
    </row>
    <row r="74" spans="1:10" ht="24.75" customHeight="1">
      <c r="A74" s="37"/>
      <c r="B74" s="1604"/>
      <c r="C74" s="1587"/>
      <c r="D74" s="1587"/>
      <c r="E74" s="1587"/>
      <c r="F74" s="1587"/>
      <c r="G74" s="1587"/>
      <c r="H74" s="1587"/>
      <c r="I74" s="1605"/>
    </row>
    <row r="75" spans="1:10" ht="24.75" customHeight="1">
      <c r="A75" s="39"/>
      <c r="B75" s="1606"/>
      <c r="C75" s="1607"/>
      <c r="D75" s="1607"/>
      <c r="E75" s="1607"/>
      <c r="F75" s="1607"/>
      <c r="G75" s="1607"/>
      <c r="H75" s="1607"/>
      <c r="I75" s="1608"/>
    </row>
    <row r="76" spans="1:10" ht="24.75" customHeight="1">
      <c r="A76" s="1597" t="s">
        <v>1329</v>
      </c>
      <c r="B76" s="1597"/>
      <c r="C76" s="1597"/>
      <c r="D76" s="1597"/>
      <c r="E76" s="1597"/>
      <c r="F76" s="1597"/>
      <c r="G76" s="1597"/>
      <c r="H76" s="1597"/>
      <c r="I76" s="1597"/>
    </row>
    <row r="77" spans="1:10" s="36" customFormat="1" ht="24.75" customHeight="1">
      <c r="J77" s="478"/>
    </row>
    <row r="78" spans="1:10" ht="24.75" customHeight="1">
      <c r="A78" s="37"/>
      <c r="B78" s="1601" t="s">
        <v>39</v>
      </c>
      <c r="C78" s="1602"/>
      <c r="D78" s="1602"/>
      <c r="E78" s="1602"/>
      <c r="F78" s="1602"/>
      <c r="G78" s="1602"/>
      <c r="H78" s="1602"/>
      <c r="I78" s="1603"/>
    </row>
    <row r="79" spans="1:10" ht="24.75" customHeight="1">
      <c r="A79" s="37"/>
      <c r="B79" s="1604"/>
      <c r="C79" s="1587"/>
      <c r="D79" s="1587"/>
      <c r="E79" s="1587"/>
      <c r="F79" s="1587"/>
      <c r="G79" s="1587"/>
      <c r="H79" s="1587"/>
      <c r="I79" s="1605"/>
      <c r="J79" s="859"/>
    </row>
    <row r="80" spans="1:10" ht="24.75" customHeight="1">
      <c r="A80" s="37"/>
      <c r="B80" s="1604"/>
      <c r="C80" s="1587"/>
      <c r="D80" s="1587"/>
      <c r="E80" s="1587"/>
      <c r="F80" s="1587"/>
      <c r="G80" s="1587"/>
      <c r="H80" s="1587"/>
      <c r="I80" s="1605"/>
    </row>
    <row r="81" spans="1:10" ht="24.75" customHeight="1">
      <c r="A81" s="37"/>
      <c r="B81" s="1604"/>
      <c r="C81" s="1587"/>
      <c r="D81" s="1587"/>
      <c r="E81" s="1587"/>
      <c r="F81" s="1587"/>
      <c r="G81" s="1587"/>
      <c r="H81" s="1587"/>
      <c r="I81" s="1605"/>
    </row>
    <row r="82" spans="1:10" ht="24.75" customHeight="1">
      <c r="A82" s="37"/>
      <c r="B82" s="1604"/>
      <c r="C82" s="1587"/>
      <c r="D82" s="1587"/>
      <c r="E82" s="1587"/>
      <c r="F82" s="1587"/>
      <c r="G82" s="1587"/>
      <c r="H82" s="1587"/>
      <c r="I82" s="1605"/>
    </row>
    <row r="83" spans="1:10" ht="24.75" customHeight="1">
      <c r="A83" s="37"/>
      <c r="B83" s="1604"/>
      <c r="C83" s="1587"/>
      <c r="D83" s="1587"/>
      <c r="E83" s="1587"/>
      <c r="F83" s="1587"/>
      <c r="G83" s="1587"/>
      <c r="H83" s="1587"/>
      <c r="I83" s="1605"/>
    </row>
    <row r="84" spans="1:10" ht="24.75" customHeight="1">
      <c r="B84" s="1604"/>
      <c r="C84" s="1587"/>
      <c r="D84" s="1587"/>
      <c r="E84" s="1587"/>
      <c r="F84" s="1587"/>
      <c r="G84" s="1587"/>
      <c r="H84" s="1587"/>
      <c r="I84" s="1605"/>
    </row>
    <row r="85" spans="1:10" ht="24.75" customHeight="1">
      <c r="A85" s="37"/>
      <c r="B85" s="1604"/>
      <c r="C85" s="1587"/>
      <c r="D85" s="1587"/>
      <c r="E85" s="1587"/>
      <c r="F85" s="1587"/>
      <c r="G85" s="1587"/>
      <c r="H85" s="1587"/>
      <c r="I85" s="1605"/>
    </row>
    <row r="86" spans="1:10" ht="24.75" customHeight="1">
      <c r="A86" s="37"/>
      <c r="B86" s="1604"/>
      <c r="C86" s="1587"/>
      <c r="D86" s="1587"/>
      <c r="E86" s="1587"/>
      <c r="F86" s="1587"/>
      <c r="G86" s="1587"/>
      <c r="H86" s="1587"/>
      <c r="I86" s="1605"/>
    </row>
    <row r="87" spans="1:10" ht="24.75" customHeight="1">
      <c r="A87" s="39"/>
      <c r="B87" s="1606"/>
      <c r="C87" s="1607"/>
      <c r="D87" s="1607"/>
      <c r="E87" s="1607"/>
      <c r="F87" s="1607"/>
      <c r="G87" s="1607"/>
      <c r="H87" s="1607"/>
      <c r="I87" s="1608"/>
    </row>
    <row r="88" spans="1:10" ht="24.75" customHeight="1">
      <c r="A88" s="1374"/>
      <c r="B88" s="1375" t="s">
        <v>1330</v>
      </c>
      <c r="C88" s="1375"/>
      <c r="D88" s="1375"/>
      <c r="E88" s="1375"/>
      <c r="F88" s="1375"/>
      <c r="G88" s="1375"/>
      <c r="H88" s="1375"/>
      <c r="I88" s="1375"/>
    </row>
    <row r="89" spans="1:10" s="36" customFormat="1" ht="24.75" customHeight="1">
      <c r="J89" s="478"/>
    </row>
    <row r="90" spans="1:10" ht="24.75" hidden="1" customHeight="1">
      <c r="A90" s="37"/>
      <c r="B90" s="1601" t="s">
        <v>39</v>
      </c>
      <c r="C90" s="1602"/>
      <c r="D90" s="1602"/>
      <c r="E90" s="1602"/>
      <c r="F90" s="1602"/>
      <c r="G90" s="1602"/>
      <c r="H90" s="1602"/>
      <c r="I90" s="1603"/>
    </row>
    <row r="91" spans="1:10" ht="24.75" hidden="1" customHeight="1">
      <c r="A91" s="37"/>
      <c r="B91" s="1604"/>
      <c r="C91" s="1587"/>
      <c r="D91" s="1587"/>
      <c r="E91" s="1587"/>
      <c r="F91" s="1587"/>
      <c r="G91" s="1587"/>
      <c r="H91" s="1587"/>
      <c r="I91" s="1605"/>
    </row>
    <row r="92" spans="1:10" ht="24.75" hidden="1" customHeight="1">
      <c r="A92" s="37"/>
      <c r="B92" s="1604"/>
      <c r="C92" s="1587"/>
      <c r="D92" s="1587"/>
      <c r="E92" s="1587"/>
      <c r="F92" s="1587"/>
      <c r="G92" s="1587"/>
      <c r="H92" s="1587"/>
      <c r="I92" s="1605"/>
    </row>
    <row r="93" spans="1:10" ht="24.75" hidden="1" customHeight="1">
      <c r="A93" s="37"/>
      <c r="B93" s="1604"/>
      <c r="C93" s="1587"/>
      <c r="D93" s="1587"/>
      <c r="E93" s="1587"/>
      <c r="F93" s="1587"/>
      <c r="G93" s="1587"/>
      <c r="H93" s="1587"/>
      <c r="I93" s="1605"/>
    </row>
    <row r="94" spans="1:10" ht="24.75" hidden="1" customHeight="1">
      <c r="A94" s="37"/>
      <c r="B94" s="1604"/>
      <c r="C94" s="1587"/>
      <c r="D94" s="1587"/>
      <c r="E94" s="1587"/>
      <c r="F94" s="1587"/>
      <c r="G94" s="1587"/>
      <c r="H94" s="1587"/>
      <c r="I94" s="1605"/>
    </row>
    <row r="95" spans="1:10" ht="24.75" hidden="1" customHeight="1">
      <c r="A95" s="37"/>
      <c r="B95" s="1604"/>
      <c r="C95" s="1587"/>
      <c r="D95" s="1587"/>
      <c r="E95" s="1587"/>
      <c r="F95" s="1587"/>
      <c r="G95" s="1587"/>
      <c r="H95" s="1587"/>
      <c r="I95" s="1605"/>
    </row>
    <row r="96" spans="1:10" ht="24.75" hidden="1" customHeight="1">
      <c r="A96" s="37"/>
      <c r="B96" s="1604"/>
      <c r="C96" s="1587"/>
      <c r="D96" s="1587"/>
      <c r="E96" s="1587"/>
      <c r="F96" s="1587"/>
      <c r="G96" s="1587"/>
      <c r="H96" s="1587"/>
      <c r="I96" s="1605"/>
    </row>
    <row r="97" spans="1:10" ht="24.75" hidden="1" customHeight="1">
      <c r="B97" s="1604"/>
      <c r="C97" s="1587"/>
      <c r="D97" s="1587"/>
      <c r="E97" s="1587"/>
      <c r="F97" s="1587"/>
      <c r="G97" s="1587"/>
      <c r="H97" s="1587"/>
      <c r="I97" s="1605"/>
    </row>
    <row r="98" spans="1:10" ht="24.75" hidden="1" customHeight="1">
      <c r="A98" s="37"/>
      <c r="B98" s="1604"/>
      <c r="C98" s="1587"/>
      <c r="D98" s="1587"/>
      <c r="E98" s="1587"/>
      <c r="F98" s="1587"/>
      <c r="G98" s="1587"/>
      <c r="H98" s="1587"/>
      <c r="I98" s="1605"/>
    </row>
    <row r="99" spans="1:10" ht="24.75" hidden="1" customHeight="1">
      <c r="A99" s="37"/>
      <c r="B99" s="1604"/>
      <c r="C99" s="1587"/>
      <c r="D99" s="1587"/>
      <c r="E99" s="1587"/>
      <c r="F99" s="1587"/>
      <c r="G99" s="1587"/>
      <c r="H99" s="1587"/>
      <c r="I99" s="1605"/>
    </row>
    <row r="100" spans="1:10" ht="24.75" hidden="1" customHeight="1">
      <c r="A100" s="39"/>
      <c r="B100" s="1606"/>
      <c r="C100" s="1607"/>
      <c r="D100" s="1607"/>
      <c r="E100" s="1607"/>
      <c r="F100" s="1607"/>
      <c r="G100" s="1607"/>
      <c r="H100" s="1607"/>
      <c r="I100" s="1608"/>
    </row>
    <row r="101" spans="1:10" ht="24.75" hidden="1" customHeight="1">
      <c r="A101" s="1796" t="s">
        <v>989</v>
      </c>
      <c r="B101" s="1796"/>
      <c r="C101" s="1796"/>
      <c r="D101" s="1796"/>
      <c r="E101" s="1796"/>
      <c r="F101" s="1796"/>
      <c r="G101" s="1796"/>
      <c r="H101" s="1796"/>
      <c r="I101" s="1796"/>
    </row>
    <row r="102" spans="1:10" s="36" customFormat="1" ht="24.75" hidden="1" customHeight="1">
      <c r="J102" s="478"/>
    </row>
    <row r="103" spans="1:10" s="36" customFormat="1" ht="24.75" customHeight="1">
      <c r="J103" s="478"/>
    </row>
    <row r="104" spans="1:10" ht="24.75" customHeight="1">
      <c r="A104" s="37"/>
      <c r="B104" s="1601" t="s">
        <v>39</v>
      </c>
      <c r="C104" s="1602"/>
      <c r="D104" s="1602"/>
      <c r="E104" s="1602"/>
      <c r="F104" s="1602"/>
      <c r="G104" s="1602"/>
      <c r="H104" s="1602"/>
      <c r="I104" s="1603"/>
    </row>
    <row r="105" spans="1:10" ht="24.75" customHeight="1">
      <c r="A105" s="37"/>
      <c r="B105" s="1604"/>
      <c r="C105" s="1587"/>
      <c r="D105" s="1587"/>
      <c r="E105" s="1587"/>
      <c r="F105" s="1587"/>
      <c r="G105" s="1587"/>
      <c r="H105" s="1587"/>
      <c r="I105" s="1605"/>
    </row>
    <row r="106" spans="1:10" ht="24.75" customHeight="1">
      <c r="A106" s="37"/>
      <c r="B106" s="1604"/>
      <c r="C106" s="1587"/>
      <c r="D106" s="1587"/>
      <c r="E106" s="1587"/>
      <c r="F106" s="1587"/>
      <c r="G106" s="1587"/>
      <c r="H106" s="1587"/>
      <c r="I106" s="1605"/>
    </row>
    <row r="107" spans="1:10" ht="24.75" customHeight="1">
      <c r="A107" s="37"/>
      <c r="B107" s="1604"/>
      <c r="C107" s="1587"/>
      <c r="D107" s="1587"/>
      <c r="E107" s="1587"/>
      <c r="F107" s="1587"/>
      <c r="G107" s="1587"/>
      <c r="H107" s="1587"/>
      <c r="I107" s="1605"/>
    </row>
    <row r="108" spans="1:10" ht="24.75" customHeight="1">
      <c r="A108" s="37"/>
      <c r="B108" s="1604"/>
      <c r="C108" s="1587"/>
      <c r="D108" s="1587"/>
      <c r="E108" s="1587"/>
      <c r="F108" s="1587"/>
      <c r="G108" s="1587"/>
      <c r="H108" s="1587"/>
      <c r="I108" s="1605"/>
    </row>
    <row r="109" spans="1:10" ht="24.75" customHeight="1">
      <c r="A109" s="37"/>
      <c r="B109" s="1604"/>
      <c r="C109" s="1587"/>
      <c r="D109" s="1587"/>
      <c r="E109" s="1587"/>
      <c r="F109" s="1587"/>
      <c r="G109" s="1587"/>
      <c r="H109" s="1587"/>
      <c r="I109" s="1605"/>
    </row>
    <row r="110" spans="1:10" ht="24.75" customHeight="1">
      <c r="A110" s="37"/>
      <c r="B110" s="1604"/>
      <c r="C110" s="1587"/>
      <c r="D110" s="1587"/>
      <c r="E110" s="1587"/>
      <c r="F110" s="1587"/>
      <c r="G110" s="1587"/>
      <c r="H110" s="1587"/>
      <c r="I110" s="1605"/>
    </row>
    <row r="111" spans="1:10" ht="24.75" customHeight="1">
      <c r="B111" s="1604"/>
      <c r="C111" s="1587"/>
      <c r="D111" s="1587"/>
      <c r="E111" s="1587"/>
      <c r="F111" s="1587"/>
      <c r="G111" s="1587"/>
      <c r="H111" s="1587"/>
      <c r="I111" s="1605"/>
    </row>
    <row r="112" spans="1:10" ht="24.75" customHeight="1">
      <c r="A112" s="37"/>
      <c r="B112" s="1604"/>
      <c r="C112" s="1587"/>
      <c r="D112" s="1587"/>
      <c r="E112" s="1587"/>
      <c r="F112" s="1587"/>
      <c r="G112" s="1587"/>
      <c r="H112" s="1587"/>
      <c r="I112" s="1605"/>
    </row>
    <row r="113" spans="1:10" ht="24.75" customHeight="1">
      <c r="A113" s="37"/>
      <c r="B113" s="1604"/>
      <c r="C113" s="1587"/>
      <c r="D113" s="1587"/>
      <c r="E113" s="1587"/>
      <c r="F113" s="1587"/>
      <c r="G113" s="1587"/>
      <c r="H113" s="1587"/>
      <c r="I113" s="1605"/>
    </row>
    <row r="114" spans="1:10" ht="24.75" customHeight="1">
      <c r="A114" s="39"/>
      <c r="B114" s="1606"/>
      <c r="C114" s="1607"/>
      <c r="D114" s="1607"/>
      <c r="E114" s="1607"/>
      <c r="F114" s="1607"/>
      <c r="G114" s="1607"/>
      <c r="H114" s="1607"/>
      <c r="I114" s="1608"/>
    </row>
    <row r="115" spans="1:10" ht="24.75" customHeight="1">
      <c r="A115" s="1597" t="s">
        <v>1083</v>
      </c>
      <c r="B115" s="1597"/>
      <c r="C115" s="1597"/>
      <c r="D115" s="1597"/>
      <c r="E115" s="1597"/>
      <c r="F115" s="1597"/>
      <c r="G115" s="1597"/>
      <c r="H115" s="1597"/>
      <c r="I115" s="1597"/>
    </row>
    <row r="116" spans="1:10" customFormat="1">
      <c r="A116" s="385" t="s">
        <v>103</v>
      </c>
      <c r="B116" s="475"/>
      <c r="C116" s="475"/>
      <c r="D116" s="475"/>
      <c r="E116" s="475"/>
      <c r="F116" s="475"/>
      <c r="G116" s="475"/>
      <c r="H116" s="475"/>
      <c r="I116" s="475"/>
      <c r="J116" s="480"/>
    </row>
    <row r="117" spans="1:10" customFormat="1" ht="20.399999999999999">
      <c r="A117" s="476" t="s">
        <v>96</v>
      </c>
      <c r="J117" s="480"/>
    </row>
  </sheetData>
  <mergeCells count="16">
    <mergeCell ref="A115:I115"/>
    <mergeCell ref="H16:I16"/>
    <mergeCell ref="B66:I75"/>
    <mergeCell ref="A76:I76"/>
    <mergeCell ref="B78:I87"/>
    <mergeCell ref="A47:I47"/>
    <mergeCell ref="B50:I60"/>
    <mergeCell ref="A61:I61"/>
    <mergeCell ref="B90:I100"/>
    <mergeCell ref="A2:H3"/>
    <mergeCell ref="H15:I15"/>
    <mergeCell ref="B20:I30"/>
    <mergeCell ref="A31:I31"/>
    <mergeCell ref="B104:I114"/>
    <mergeCell ref="B36:I46"/>
    <mergeCell ref="A101:I101"/>
  </mergeCells>
  <phoneticPr fontId="5" type="noConversion"/>
  <pageMargins left="0.78740157480314965" right="0.23622047244094491" top="0.59055118110236227" bottom="0.59055118110236227" header="0.31496062992125984" footer="0.31496062992125984"/>
  <pageSetup paperSize="9" firstPageNumber="61" orientation="portrait" useFirstPageNumber="1" r:id="rId1"/>
  <headerFooter>
    <oddFooter>&amp;C&amp;"TH SarabunPSK,ตัวหนา"&amp;16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1213" r:id="rId4" name="Check Box 77">
              <controlPr defaultSize="0" autoFill="0" autoLine="0" autoPict="0">
                <anchor moveWithCells="1">
                  <from>
                    <xdr:col>1</xdr:col>
                    <xdr:colOff>342900</xdr:colOff>
                    <xdr:row>4</xdr:row>
                    <xdr:rowOff>22860</xdr:rowOff>
                  </from>
                  <to>
                    <xdr:col>1</xdr:col>
                    <xdr:colOff>647700</xdr:colOff>
                    <xdr:row>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1214" r:id="rId5" name="Check Box 78">
              <controlPr defaultSize="0" autoFill="0" autoLine="0" autoPict="0">
                <anchor moveWithCells="1">
                  <from>
                    <xdr:col>5</xdr:col>
                    <xdr:colOff>373380</xdr:colOff>
                    <xdr:row>4</xdr:row>
                    <xdr:rowOff>45720</xdr:rowOff>
                  </from>
                  <to>
                    <xdr:col>5</xdr:col>
                    <xdr:colOff>678180</xdr:colOff>
                    <xdr:row>5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1215" r:id="rId6" name="Check Box 79">
              <controlPr defaultSize="0" autoFill="0" autoLine="0" autoPict="0">
                <anchor moveWithCells="1">
                  <from>
                    <xdr:col>5</xdr:col>
                    <xdr:colOff>381000</xdr:colOff>
                    <xdr:row>9</xdr:row>
                    <xdr:rowOff>45720</xdr:rowOff>
                  </from>
                  <to>
                    <xdr:col>6</xdr:col>
                    <xdr:colOff>0</xdr:colOff>
                    <xdr:row>10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1216" r:id="rId7" name="Check Box 80">
              <controlPr defaultSize="0" autoFill="0" autoLine="0" autoPict="0">
                <anchor moveWithCells="1">
                  <from>
                    <xdr:col>1</xdr:col>
                    <xdr:colOff>342900</xdr:colOff>
                    <xdr:row>9</xdr:row>
                    <xdr:rowOff>60960</xdr:rowOff>
                  </from>
                  <to>
                    <xdr:col>1</xdr:col>
                    <xdr:colOff>647700</xdr:colOff>
                    <xdr:row>10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1217" r:id="rId8" name="Check Box 81">
              <controlPr defaultSize="0" autoFill="0" autoLine="0" autoPict="0">
                <anchor moveWithCells="1">
                  <from>
                    <xdr:col>1</xdr:col>
                    <xdr:colOff>365760</xdr:colOff>
                    <xdr:row>13</xdr:row>
                    <xdr:rowOff>274320</xdr:rowOff>
                  </from>
                  <to>
                    <xdr:col>1</xdr:col>
                    <xdr:colOff>670560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1218" r:id="rId9" name="Check Box 82">
              <controlPr defaultSize="0" autoFill="0" autoLine="0" autoPict="0">
                <anchor moveWithCells="1">
                  <from>
                    <xdr:col>1</xdr:col>
                    <xdr:colOff>342900</xdr:colOff>
                    <xdr:row>11</xdr:row>
                    <xdr:rowOff>60960</xdr:rowOff>
                  </from>
                  <to>
                    <xdr:col>1</xdr:col>
                    <xdr:colOff>647700</xdr:colOff>
                    <xdr:row>12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1219" r:id="rId10" name="Check Box 83">
              <controlPr defaultSize="0" autoFill="0" autoLine="0" autoPict="0">
                <anchor moveWithCells="1">
                  <from>
                    <xdr:col>5</xdr:col>
                    <xdr:colOff>381000</xdr:colOff>
                    <xdr:row>11</xdr:row>
                    <xdr:rowOff>45720</xdr:rowOff>
                  </from>
                  <to>
                    <xdr:col>6</xdr:col>
                    <xdr:colOff>0</xdr:colOff>
                    <xdr:row>12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1220" r:id="rId11" name="Check Box 84">
              <controlPr defaultSize="0" autoFill="0" autoLine="0" autoPict="0">
                <anchor moveWithCells="1">
                  <from>
                    <xdr:col>1</xdr:col>
                    <xdr:colOff>365760</xdr:colOff>
                    <xdr:row>14</xdr:row>
                    <xdr:rowOff>274320</xdr:rowOff>
                  </from>
                  <to>
                    <xdr:col>1</xdr:col>
                    <xdr:colOff>670560</xdr:colOff>
                    <xdr:row>16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1221" r:id="rId12" name="Check Box 85">
              <controlPr defaultSize="0" autoFill="0" autoLine="0" autoPict="0">
                <anchor moveWithCells="1">
                  <from>
                    <xdr:col>1</xdr:col>
                    <xdr:colOff>365760</xdr:colOff>
                    <xdr:row>13</xdr:row>
                    <xdr:rowOff>274320</xdr:rowOff>
                  </from>
                  <to>
                    <xdr:col>1</xdr:col>
                    <xdr:colOff>670560</xdr:colOff>
                    <xdr:row>15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9">
    <tabColor indexed="10"/>
  </sheetPr>
  <dimension ref="A1:G76"/>
  <sheetViews>
    <sheetView showGridLines="0" view="pageBreakPreview" zoomScaleNormal="100" zoomScaleSheetLayoutView="100" workbookViewId="0">
      <selection activeCell="A8" sqref="A8:F8"/>
    </sheetView>
  </sheetViews>
  <sheetFormatPr defaultColWidth="9" defaultRowHeight="21"/>
  <cols>
    <col min="1" max="1" width="5.09765625" style="87" customWidth="1"/>
    <col min="2" max="2" width="33.09765625" style="719" customWidth="1"/>
    <col min="3" max="3" width="14.59765625" style="87" customWidth="1"/>
    <col min="4" max="4" width="7.8984375" style="87" customWidth="1"/>
    <col min="5" max="5" width="12.19921875" style="87" customWidth="1"/>
    <col min="6" max="6" width="10.59765625" style="87" customWidth="1"/>
    <col min="7" max="7" width="0" style="87" hidden="1" customWidth="1"/>
    <col min="8" max="16384" width="9" style="87"/>
  </cols>
  <sheetData>
    <row r="1" spans="1:7" s="32" customFormat="1" ht="30.75" customHeight="1">
      <c r="A1" s="63" t="s">
        <v>104</v>
      </c>
      <c r="B1" s="836"/>
    </row>
    <row r="2" spans="1:7" s="30" customFormat="1" ht="24" customHeight="1">
      <c r="A2" s="64"/>
      <c r="B2" s="837" t="s">
        <v>73</v>
      </c>
    </row>
    <row r="3" spans="1:7" s="30" customFormat="1" ht="30" customHeight="1">
      <c r="A3" s="64"/>
      <c r="B3" s="837" t="s">
        <v>74</v>
      </c>
    </row>
    <row r="4" spans="1:7" s="30" customFormat="1" ht="24.75" customHeight="1">
      <c r="A4" s="64" t="s">
        <v>796</v>
      </c>
      <c r="B4" s="720"/>
    </row>
    <row r="5" spans="1:7" s="30" customFormat="1" ht="24" customHeight="1">
      <c r="B5" s="720" t="s">
        <v>9</v>
      </c>
    </row>
    <row r="6" spans="1:7" s="30" customFormat="1" ht="24" customHeight="1">
      <c r="A6" s="30" t="s">
        <v>10</v>
      </c>
      <c r="B6" s="720"/>
    </row>
    <row r="7" spans="1:7" ht="12.75" customHeight="1"/>
    <row r="8" spans="1:7" ht="24.6">
      <c r="A8" s="1644" t="s">
        <v>105</v>
      </c>
      <c r="B8" s="1644"/>
      <c r="C8" s="1644"/>
      <c r="D8" s="1644"/>
      <c r="E8" s="1644"/>
      <c r="F8" s="1644"/>
    </row>
    <row r="9" spans="1:7" ht="11.25" customHeight="1"/>
    <row r="10" spans="1:7">
      <c r="A10" s="692" t="s">
        <v>312</v>
      </c>
      <c r="B10" s="838" t="s">
        <v>417</v>
      </c>
      <c r="C10" s="1797" t="s">
        <v>627</v>
      </c>
      <c r="D10" s="1797"/>
      <c r="E10" s="1797"/>
      <c r="F10" s="245" t="s">
        <v>398</v>
      </c>
      <c r="G10" s="244"/>
    </row>
    <row r="11" spans="1:7">
      <c r="A11" s="1804">
        <v>1</v>
      </c>
      <c r="B11" s="846" t="str">
        <f>มาตรการและเป้าหมายปี_63!B7</f>
        <v>บำรุงรักษาเครื่องปรับอากาศแบบแยกส่วน</v>
      </c>
      <c r="C11" s="257" t="s">
        <v>628</v>
      </c>
      <c r="D11" s="258"/>
      <c r="E11" s="259"/>
      <c r="F11" s="1798"/>
      <c r="G11" s="244"/>
    </row>
    <row r="12" spans="1:7">
      <c r="A12" s="1805"/>
      <c r="B12" s="839"/>
      <c r="C12" s="260" t="s">
        <v>629</v>
      </c>
      <c r="D12" s="251"/>
      <c r="E12" s="261"/>
      <c r="F12" s="1799"/>
      <c r="G12" s="244"/>
    </row>
    <row r="13" spans="1:7">
      <c r="A13" s="1805"/>
      <c r="B13" s="839"/>
      <c r="C13" s="1807"/>
      <c r="D13" s="1808"/>
      <c r="E13" s="1809"/>
      <c r="F13" s="1799"/>
      <c r="G13" s="244"/>
    </row>
    <row r="14" spans="1:7">
      <c r="A14" s="1805"/>
      <c r="B14" s="839"/>
      <c r="C14" s="1801"/>
      <c r="D14" s="1802"/>
      <c r="E14" s="1803"/>
      <c r="F14" s="1799"/>
      <c r="G14" s="244"/>
    </row>
    <row r="15" spans="1:7">
      <c r="A15" s="1805"/>
      <c r="B15" s="839"/>
      <c r="C15" s="260" t="s">
        <v>630</v>
      </c>
      <c r="D15" s="1810"/>
      <c r="E15" s="1811"/>
      <c r="F15" s="1799"/>
      <c r="G15" s="244"/>
    </row>
    <row r="16" spans="1:7">
      <c r="A16" s="1805"/>
      <c r="B16" s="839"/>
      <c r="C16" s="1813"/>
      <c r="D16" s="1814"/>
      <c r="E16" s="1815"/>
      <c r="F16" s="1799"/>
      <c r="G16" s="244"/>
    </row>
    <row r="17" spans="1:7">
      <c r="A17" s="1805"/>
      <c r="B17" s="839"/>
      <c r="C17" s="1812"/>
      <c r="D17" s="1810"/>
      <c r="E17" s="1811"/>
      <c r="F17" s="1799"/>
      <c r="G17" s="244"/>
    </row>
    <row r="18" spans="1:7" ht="10.5" customHeight="1">
      <c r="A18" s="1806"/>
      <c r="B18" s="840"/>
      <c r="C18" s="262"/>
      <c r="D18" s="263"/>
      <c r="E18" s="264"/>
      <c r="F18" s="1800"/>
      <c r="G18" s="244"/>
    </row>
    <row r="19" spans="1:7">
      <c r="A19" s="1804">
        <v>2</v>
      </c>
      <c r="B19" s="847" t="str">
        <f>มาตรการและเป้าหมายปี_63!B8</f>
        <v>ลดชั่วโมงการใช้งานเครื่องปรับอากาศ</v>
      </c>
      <c r="C19" s="257" t="s">
        <v>628</v>
      </c>
      <c r="D19" s="258"/>
      <c r="E19" s="259"/>
      <c r="F19" s="1798"/>
      <c r="G19" s="244"/>
    </row>
    <row r="20" spans="1:7">
      <c r="A20" s="1805"/>
      <c r="B20" s="842"/>
      <c r="C20" s="260" t="s">
        <v>629</v>
      </c>
      <c r="D20" s="251"/>
      <c r="E20" s="261"/>
      <c r="F20" s="1799"/>
      <c r="G20" s="244"/>
    </row>
    <row r="21" spans="1:7">
      <c r="A21" s="1805"/>
      <c r="B21" s="842"/>
      <c r="C21" s="1807"/>
      <c r="D21" s="1808"/>
      <c r="E21" s="1809"/>
      <c r="F21" s="1799"/>
      <c r="G21" s="244"/>
    </row>
    <row r="22" spans="1:7">
      <c r="A22" s="1805"/>
      <c r="B22" s="842"/>
      <c r="C22" s="1801"/>
      <c r="D22" s="1802"/>
      <c r="E22" s="1803"/>
      <c r="F22" s="1799"/>
      <c r="G22" s="244"/>
    </row>
    <row r="23" spans="1:7">
      <c r="A23" s="1805"/>
      <c r="B23" s="842"/>
      <c r="C23" s="260" t="s">
        <v>630</v>
      </c>
      <c r="D23" s="1810"/>
      <c r="E23" s="1811"/>
      <c r="F23" s="1799"/>
      <c r="G23" s="244"/>
    </row>
    <row r="24" spans="1:7">
      <c r="A24" s="1805"/>
      <c r="B24" s="842"/>
      <c r="C24" s="1813"/>
      <c r="D24" s="1814"/>
      <c r="E24" s="1815"/>
      <c r="F24" s="1799"/>
      <c r="G24" s="244"/>
    </row>
    <row r="25" spans="1:7">
      <c r="A25" s="1805"/>
      <c r="B25" s="842"/>
      <c r="C25" s="1812"/>
      <c r="D25" s="1810"/>
      <c r="E25" s="1811"/>
      <c r="F25" s="1799"/>
      <c r="G25" s="244"/>
    </row>
    <row r="26" spans="1:7">
      <c r="A26" s="1806"/>
      <c r="B26" s="843"/>
      <c r="C26" s="262"/>
      <c r="D26" s="263"/>
      <c r="E26" s="264"/>
      <c r="F26" s="1800"/>
      <c r="G26" s="244"/>
    </row>
    <row r="27" spans="1:7" hidden="1">
      <c r="A27" s="1804">
        <v>3</v>
      </c>
      <c r="B27" s="848" t="str">
        <f>แผนไฟฟ้า!B8</f>
        <v>เปลี่ยนหลอด T8 (36W) เป็นหลอด LED (18W)</v>
      </c>
      <c r="C27" s="257" t="s">
        <v>628</v>
      </c>
      <c r="D27" s="258"/>
      <c r="E27" s="259"/>
      <c r="F27" s="1798"/>
      <c r="G27" s="244"/>
    </row>
    <row r="28" spans="1:7" hidden="1">
      <c r="A28" s="1805"/>
      <c r="B28" s="842"/>
      <c r="C28" s="260" t="s">
        <v>629</v>
      </c>
      <c r="D28" s="251"/>
      <c r="E28" s="261"/>
      <c r="F28" s="1799"/>
      <c r="G28" s="244"/>
    </row>
    <row r="29" spans="1:7" hidden="1">
      <c r="A29" s="1805"/>
      <c r="B29" s="842"/>
      <c r="C29" s="1807"/>
      <c r="D29" s="1808"/>
      <c r="E29" s="1809"/>
      <c r="F29" s="1799"/>
      <c r="G29" s="244"/>
    </row>
    <row r="30" spans="1:7" hidden="1">
      <c r="A30" s="1805"/>
      <c r="B30" s="842"/>
      <c r="C30" s="1801"/>
      <c r="D30" s="1802"/>
      <c r="E30" s="1803"/>
      <c r="F30" s="1799"/>
      <c r="G30" s="244"/>
    </row>
    <row r="31" spans="1:7" hidden="1">
      <c r="A31" s="1805"/>
      <c r="B31" s="842"/>
      <c r="C31" s="260" t="s">
        <v>630</v>
      </c>
      <c r="D31" s="1810"/>
      <c r="E31" s="1811"/>
      <c r="F31" s="1799"/>
      <c r="G31" s="244"/>
    </row>
    <row r="32" spans="1:7" hidden="1">
      <c r="A32" s="1805"/>
      <c r="B32" s="842"/>
      <c r="C32" s="1813"/>
      <c r="D32" s="1814"/>
      <c r="E32" s="1815"/>
      <c r="F32" s="1799"/>
      <c r="G32" s="244"/>
    </row>
    <row r="33" spans="1:7" hidden="1">
      <c r="A33" s="1805"/>
      <c r="B33" s="842"/>
      <c r="C33" s="1812"/>
      <c r="D33" s="1810"/>
      <c r="E33" s="1811"/>
      <c r="F33" s="1799"/>
      <c r="G33" s="244"/>
    </row>
    <row r="34" spans="1:7" hidden="1">
      <c r="A34" s="1806"/>
      <c r="B34" s="843"/>
      <c r="C34" s="682"/>
      <c r="D34" s="683"/>
      <c r="E34" s="684"/>
      <c r="F34" s="1800"/>
      <c r="G34" s="244"/>
    </row>
    <row r="35" spans="1:7" hidden="1">
      <c r="A35" s="1805">
        <v>4</v>
      </c>
      <c r="B35" s="849" t="str">
        <f>แผนไฟฟ้า!B9</f>
        <v>เปลี่ยนหลอด T8 (18W) เป็นหลอด LED (9W)</v>
      </c>
      <c r="C35" s="260" t="s">
        <v>628</v>
      </c>
      <c r="D35" s="251"/>
      <c r="E35" s="265"/>
      <c r="F35" s="1799"/>
      <c r="G35" s="244"/>
    </row>
    <row r="36" spans="1:7" hidden="1">
      <c r="A36" s="1805"/>
      <c r="B36" s="842"/>
      <c r="C36" s="260" t="s">
        <v>629</v>
      </c>
      <c r="D36" s="251"/>
      <c r="E36" s="261"/>
      <c r="F36" s="1799"/>
      <c r="G36" s="244"/>
    </row>
    <row r="37" spans="1:7" hidden="1">
      <c r="A37" s="1805"/>
      <c r="B37" s="842"/>
      <c r="C37" s="1807"/>
      <c r="D37" s="1808"/>
      <c r="E37" s="1809"/>
      <c r="F37" s="1799"/>
      <c r="G37" s="244"/>
    </row>
    <row r="38" spans="1:7" hidden="1">
      <c r="A38" s="1805"/>
      <c r="B38" s="842"/>
      <c r="C38" s="1801"/>
      <c r="D38" s="1802"/>
      <c r="E38" s="1803"/>
      <c r="F38" s="1799"/>
      <c r="G38" s="244"/>
    </row>
    <row r="39" spans="1:7" hidden="1">
      <c r="A39" s="1805"/>
      <c r="B39" s="842"/>
      <c r="C39" s="260" t="s">
        <v>630</v>
      </c>
      <c r="D39" s="1810"/>
      <c r="E39" s="1811"/>
      <c r="F39" s="1799"/>
      <c r="G39" s="244"/>
    </row>
    <row r="40" spans="1:7" hidden="1">
      <c r="A40" s="1805"/>
      <c r="B40" s="842"/>
      <c r="C40" s="1813"/>
      <c r="D40" s="1814"/>
      <c r="E40" s="1815"/>
      <c r="F40" s="1799"/>
      <c r="G40" s="244"/>
    </row>
    <row r="41" spans="1:7" hidden="1">
      <c r="A41" s="1805"/>
      <c r="B41" s="842"/>
      <c r="C41" s="1812"/>
      <c r="D41" s="1810"/>
      <c r="E41" s="1811"/>
      <c r="F41" s="1799"/>
      <c r="G41" s="244"/>
    </row>
    <row r="42" spans="1:7" hidden="1">
      <c r="A42" s="1806"/>
      <c r="B42" s="843"/>
      <c r="C42" s="682"/>
      <c r="D42" s="683"/>
      <c r="E42" s="684"/>
      <c r="F42" s="1800"/>
      <c r="G42" s="244"/>
    </row>
    <row r="43" spans="1:7" hidden="1">
      <c r="A43" s="1804">
        <v>5</v>
      </c>
      <c r="B43" s="847" t="str">
        <f>แผนไฟฟ้า!B10</f>
        <v>เครื่องปรับอากาศประสิทธิภาพสูง Inverter</v>
      </c>
      <c r="C43" s="257" t="s">
        <v>628</v>
      </c>
      <c r="D43" s="258"/>
      <c r="E43" s="259"/>
      <c r="F43" s="1798"/>
      <c r="G43" s="244"/>
    </row>
    <row r="44" spans="1:7" hidden="1">
      <c r="A44" s="1805"/>
      <c r="B44" s="842"/>
      <c r="C44" s="260" t="s">
        <v>629</v>
      </c>
      <c r="D44" s="251"/>
      <c r="E44" s="261"/>
      <c r="F44" s="1799"/>
      <c r="G44" s="244"/>
    </row>
    <row r="45" spans="1:7" hidden="1">
      <c r="A45" s="1805"/>
      <c r="B45" s="842"/>
      <c r="C45" s="1807"/>
      <c r="D45" s="1808"/>
      <c r="E45" s="1809"/>
      <c r="F45" s="1799"/>
      <c r="G45" s="244"/>
    </row>
    <row r="46" spans="1:7" hidden="1">
      <c r="A46" s="1805"/>
      <c r="B46" s="842"/>
      <c r="C46" s="1801"/>
      <c r="D46" s="1802"/>
      <c r="E46" s="1803"/>
      <c r="F46" s="1799"/>
      <c r="G46" s="244"/>
    </row>
    <row r="47" spans="1:7" hidden="1">
      <c r="A47" s="1805"/>
      <c r="B47" s="842"/>
      <c r="C47" s="260" t="s">
        <v>630</v>
      </c>
      <c r="D47" s="1810"/>
      <c r="E47" s="1811"/>
      <c r="F47" s="1799"/>
      <c r="G47" s="244"/>
    </row>
    <row r="48" spans="1:7" hidden="1">
      <c r="A48" s="1805"/>
      <c r="B48" s="842"/>
      <c r="C48" s="1813"/>
      <c r="D48" s="1814"/>
      <c r="E48" s="1815"/>
      <c r="F48" s="1799"/>
      <c r="G48" s="244"/>
    </row>
    <row r="49" spans="1:7" hidden="1">
      <c r="A49" s="1805"/>
      <c r="B49" s="842"/>
      <c r="C49" s="1812"/>
      <c r="D49" s="1810"/>
      <c r="E49" s="1811"/>
      <c r="F49" s="1799"/>
      <c r="G49" s="244"/>
    </row>
    <row r="50" spans="1:7" hidden="1">
      <c r="A50" s="1806"/>
      <c r="B50" s="843"/>
      <c r="C50" s="682"/>
      <c r="D50" s="683"/>
      <c r="E50" s="684"/>
      <c r="F50" s="1800"/>
      <c r="G50" s="244"/>
    </row>
    <row r="51" spans="1:7" hidden="1">
      <c r="A51" s="1804">
        <v>5</v>
      </c>
      <c r="B51" s="841">
        <f>แผนไฟฟ้า!B11</f>
        <v>0</v>
      </c>
      <c r="C51" s="257" t="s">
        <v>628</v>
      </c>
      <c r="D51" s="258"/>
      <c r="E51" s="259"/>
      <c r="F51" s="1798"/>
      <c r="G51" s="244"/>
    </row>
    <row r="52" spans="1:7" hidden="1">
      <c r="A52" s="1805"/>
      <c r="B52" s="842"/>
      <c r="C52" s="260" t="s">
        <v>629</v>
      </c>
      <c r="D52" s="251"/>
      <c r="E52" s="261"/>
      <c r="F52" s="1799"/>
      <c r="G52" s="244"/>
    </row>
    <row r="53" spans="1:7" hidden="1">
      <c r="A53" s="1805"/>
      <c r="B53" s="842"/>
      <c r="C53" s="1807"/>
      <c r="D53" s="1808"/>
      <c r="E53" s="1809"/>
      <c r="F53" s="1799"/>
      <c r="G53" s="244"/>
    </row>
    <row r="54" spans="1:7" hidden="1">
      <c r="A54" s="1805"/>
      <c r="B54" s="842"/>
      <c r="C54" s="1801"/>
      <c r="D54" s="1802"/>
      <c r="E54" s="1803"/>
      <c r="F54" s="1799"/>
      <c r="G54" s="244"/>
    </row>
    <row r="55" spans="1:7" hidden="1">
      <c r="A55" s="1805"/>
      <c r="B55" s="842"/>
      <c r="C55" s="260" t="s">
        <v>630</v>
      </c>
      <c r="D55" s="1810"/>
      <c r="E55" s="1811"/>
      <c r="F55" s="1799"/>
      <c r="G55" s="244"/>
    </row>
    <row r="56" spans="1:7" hidden="1">
      <c r="A56" s="1805"/>
      <c r="B56" s="842"/>
      <c r="C56" s="1813"/>
      <c r="D56" s="1814"/>
      <c r="E56" s="1815"/>
      <c r="F56" s="1799"/>
      <c r="G56" s="244"/>
    </row>
    <row r="57" spans="1:7" hidden="1">
      <c r="A57" s="1805"/>
      <c r="B57" s="842"/>
      <c r="C57" s="302"/>
      <c r="D57" s="303"/>
      <c r="E57" s="304"/>
      <c r="F57" s="1799"/>
      <c r="G57" s="244"/>
    </row>
    <row r="58" spans="1:7" hidden="1">
      <c r="A58" s="1805"/>
      <c r="B58" s="842"/>
      <c r="C58" s="1812"/>
      <c r="D58" s="1810"/>
      <c r="E58" s="1811"/>
      <c r="F58" s="1799"/>
      <c r="G58" s="244"/>
    </row>
    <row r="59" spans="1:7" hidden="1">
      <c r="A59" s="1806"/>
      <c r="B59" s="843"/>
      <c r="C59" s="262"/>
      <c r="D59" s="263"/>
      <c r="E59" s="264"/>
      <c r="F59" s="1800"/>
      <c r="G59" s="244"/>
    </row>
    <row r="60" spans="1:7" hidden="1">
      <c r="A60" s="1804">
        <v>7</v>
      </c>
      <c r="B60" s="841">
        <f>แผนไฟฟ้า!B12</f>
        <v>0</v>
      </c>
      <c r="C60" s="257" t="s">
        <v>628</v>
      </c>
      <c r="D60" s="258"/>
      <c r="E60" s="259"/>
      <c r="F60" s="1798"/>
      <c r="G60" s="244"/>
    </row>
    <row r="61" spans="1:7" hidden="1">
      <c r="A61" s="1805"/>
      <c r="B61" s="842"/>
      <c r="C61" s="260" t="s">
        <v>629</v>
      </c>
      <c r="D61" s="251"/>
      <c r="E61" s="261"/>
      <c r="F61" s="1799"/>
      <c r="G61" s="244"/>
    </row>
    <row r="62" spans="1:7" hidden="1">
      <c r="A62" s="1805"/>
      <c r="B62" s="842"/>
      <c r="C62" s="1807"/>
      <c r="D62" s="1808"/>
      <c r="E62" s="1809"/>
      <c r="F62" s="1799"/>
      <c r="G62" s="244"/>
    </row>
    <row r="63" spans="1:7" hidden="1">
      <c r="A63" s="1805"/>
      <c r="B63" s="842"/>
      <c r="C63" s="1801"/>
      <c r="D63" s="1802"/>
      <c r="E63" s="1803"/>
      <c r="F63" s="1799"/>
      <c r="G63" s="244"/>
    </row>
    <row r="64" spans="1:7" hidden="1">
      <c r="A64" s="1805"/>
      <c r="B64" s="842"/>
      <c r="C64" s="260" t="s">
        <v>630</v>
      </c>
      <c r="D64" s="1810"/>
      <c r="E64" s="1811"/>
      <c r="F64" s="1799"/>
      <c r="G64" s="244"/>
    </row>
    <row r="65" spans="1:7" hidden="1">
      <c r="A65" s="1805"/>
      <c r="B65" s="842"/>
      <c r="C65" s="1813"/>
      <c r="D65" s="1814"/>
      <c r="E65" s="1815"/>
      <c r="F65" s="1799"/>
      <c r="G65" s="244"/>
    </row>
    <row r="66" spans="1:7" hidden="1">
      <c r="A66" s="1805"/>
      <c r="B66" s="842"/>
      <c r="C66" s="302"/>
      <c r="D66" s="303"/>
      <c r="E66" s="304"/>
      <c r="F66" s="1799"/>
      <c r="G66" s="244"/>
    </row>
    <row r="67" spans="1:7" hidden="1">
      <c r="A67" s="1805"/>
      <c r="B67" s="842"/>
      <c r="C67" s="1812"/>
      <c r="D67" s="1810"/>
      <c r="E67" s="1811"/>
      <c r="F67" s="1799"/>
      <c r="G67" s="244"/>
    </row>
    <row r="68" spans="1:7" hidden="1">
      <c r="A68" s="1806"/>
      <c r="B68" s="843"/>
      <c r="C68" s="262"/>
      <c r="D68" s="263"/>
      <c r="E68" s="264"/>
      <c r="F68" s="1800"/>
      <c r="G68" s="244"/>
    </row>
    <row r="69" spans="1:7" hidden="1">
      <c r="A69" s="1805">
        <v>8</v>
      </c>
      <c r="B69" s="835">
        <f>แผนไฟฟ้า!B13</f>
        <v>0</v>
      </c>
      <c r="C69" s="260" t="s">
        <v>628</v>
      </c>
      <c r="D69" s="251"/>
      <c r="E69" s="265"/>
      <c r="F69" s="1799"/>
      <c r="G69" s="244"/>
    </row>
    <row r="70" spans="1:7" hidden="1">
      <c r="A70" s="1805"/>
      <c r="B70" s="844"/>
      <c r="C70" s="260" t="s">
        <v>629</v>
      </c>
      <c r="D70" s="251"/>
      <c r="E70" s="261"/>
      <c r="F70" s="1799"/>
      <c r="G70" s="244"/>
    </row>
    <row r="71" spans="1:7" hidden="1">
      <c r="A71" s="1805"/>
      <c r="B71" s="844"/>
      <c r="C71" s="1807"/>
      <c r="D71" s="1808"/>
      <c r="E71" s="1809"/>
      <c r="F71" s="1799"/>
      <c r="G71" s="244"/>
    </row>
    <row r="72" spans="1:7" hidden="1">
      <c r="A72" s="1805"/>
      <c r="B72" s="844"/>
      <c r="C72" s="1801"/>
      <c r="D72" s="1802"/>
      <c r="E72" s="1803"/>
      <c r="F72" s="1799"/>
      <c r="G72" s="244"/>
    </row>
    <row r="73" spans="1:7" hidden="1">
      <c r="A73" s="1805"/>
      <c r="B73" s="844"/>
      <c r="C73" s="260" t="s">
        <v>630</v>
      </c>
      <c r="D73" s="1810"/>
      <c r="E73" s="1811"/>
      <c r="F73" s="1799"/>
      <c r="G73" s="244"/>
    </row>
    <row r="74" spans="1:7" hidden="1">
      <c r="A74" s="1805"/>
      <c r="B74" s="844"/>
      <c r="C74" s="1813"/>
      <c r="D74" s="1814"/>
      <c r="E74" s="1815"/>
      <c r="F74" s="1799"/>
      <c r="G74" s="244"/>
    </row>
    <row r="75" spans="1:7" hidden="1">
      <c r="A75" s="1805"/>
      <c r="B75" s="844"/>
      <c r="C75" s="1812"/>
      <c r="D75" s="1810"/>
      <c r="E75" s="1811"/>
      <c r="F75" s="1799"/>
      <c r="G75" s="244"/>
    </row>
    <row r="76" spans="1:7" hidden="1">
      <c r="A76" s="1806"/>
      <c r="B76" s="845"/>
      <c r="C76" s="262"/>
      <c r="D76" s="263"/>
      <c r="E76" s="264"/>
      <c r="F76" s="1800"/>
      <c r="G76" s="244"/>
    </row>
  </sheetData>
  <mergeCells count="58">
    <mergeCell ref="A69:A76"/>
    <mergeCell ref="F69:F76"/>
    <mergeCell ref="C72:E72"/>
    <mergeCell ref="D73:E73"/>
    <mergeCell ref="C75:E75"/>
    <mergeCell ref="C71:E71"/>
    <mergeCell ref="C74:E74"/>
    <mergeCell ref="F60:F68"/>
    <mergeCell ref="C63:E63"/>
    <mergeCell ref="D64:E64"/>
    <mergeCell ref="C67:E67"/>
    <mergeCell ref="C62:E62"/>
    <mergeCell ref="C65:E65"/>
    <mergeCell ref="A60:A68"/>
    <mergeCell ref="A51:A59"/>
    <mergeCell ref="F27:F34"/>
    <mergeCell ref="C41:E41"/>
    <mergeCell ref="C37:E37"/>
    <mergeCell ref="C40:E40"/>
    <mergeCell ref="C32:E32"/>
    <mergeCell ref="D31:E31"/>
    <mergeCell ref="C29:E29"/>
    <mergeCell ref="C30:E30"/>
    <mergeCell ref="F51:F59"/>
    <mergeCell ref="C54:E54"/>
    <mergeCell ref="D55:E55"/>
    <mergeCell ref="C58:E58"/>
    <mergeCell ref="C53:E53"/>
    <mergeCell ref="C56:E56"/>
    <mergeCell ref="A35:A42"/>
    <mergeCell ref="A27:A34"/>
    <mergeCell ref="F43:F50"/>
    <mergeCell ref="C46:E46"/>
    <mergeCell ref="D47:E47"/>
    <mergeCell ref="C49:E49"/>
    <mergeCell ref="F35:F42"/>
    <mergeCell ref="C38:E38"/>
    <mergeCell ref="A43:A50"/>
    <mergeCell ref="D39:E39"/>
    <mergeCell ref="C33:E33"/>
    <mergeCell ref="C45:E45"/>
    <mergeCell ref="C48:E48"/>
    <mergeCell ref="A8:F8"/>
    <mergeCell ref="C10:E10"/>
    <mergeCell ref="F11:F18"/>
    <mergeCell ref="F19:F26"/>
    <mergeCell ref="C22:E22"/>
    <mergeCell ref="A11:A18"/>
    <mergeCell ref="A19:A26"/>
    <mergeCell ref="C13:E13"/>
    <mergeCell ref="C14:E14"/>
    <mergeCell ref="D15:E15"/>
    <mergeCell ref="C17:E17"/>
    <mergeCell ref="C25:E25"/>
    <mergeCell ref="C24:E24"/>
    <mergeCell ref="D23:E23"/>
    <mergeCell ref="C16:E16"/>
    <mergeCell ref="C21:E21"/>
  </mergeCells>
  <phoneticPr fontId="5" type="noConversion"/>
  <pageMargins left="0.78740157480314965" right="0.39370078740157483" top="0.78740157480314965" bottom="0.59055118110236227" header="0.31496062992125984" footer="0.31496062992125984"/>
  <pageSetup paperSize="9" scale="99" firstPageNumber="63" orientation="portrait" useFirstPageNumber="1" r:id="rId1"/>
  <headerFooter>
    <oddFooter>&amp;C&amp;"TH SarabunPSK,ตัวหนา"&amp;16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7585" r:id="rId4" name="Check Box 1">
              <controlPr defaultSize="0" autoFill="0" autoLine="0" autoPict="0">
                <anchor moveWithCells="1">
                  <from>
                    <xdr:col>2</xdr:col>
                    <xdr:colOff>45720</xdr:colOff>
                    <xdr:row>10</xdr:row>
                    <xdr:rowOff>0</xdr:rowOff>
                  </from>
                  <to>
                    <xdr:col>2</xdr:col>
                    <xdr:colOff>350520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86" r:id="rId5" name="Check Box 2">
              <controlPr defaultSize="0" autoFill="0" autoLine="0" autoPict="0">
                <anchor moveWithCells="1">
                  <from>
                    <xdr:col>2</xdr:col>
                    <xdr:colOff>45720</xdr:colOff>
                    <xdr:row>11</xdr:row>
                    <xdr:rowOff>0</xdr:rowOff>
                  </from>
                  <to>
                    <xdr:col>2</xdr:col>
                    <xdr:colOff>350520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87" r:id="rId6" name="Check Box 3">
              <controlPr defaultSize="0" autoFill="0" autoLine="0" autoPict="0">
                <anchor moveWithCells="1">
                  <from>
                    <xdr:col>2</xdr:col>
                    <xdr:colOff>45720</xdr:colOff>
                    <xdr:row>14</xdr:row>
                    <xdr:rowOff>0</xdr:rowOff>
                  </from>
                  <to>
                    <xdr:col>2</xdr:col>
                    <xdr:colOff>350520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94" r:id="rId7" name="Check Box 10">
              <controlPr defaultSize="0" autoFill="0" autoLine="0" autoPict="0">
                <anchor moveWithCells="1">
                  <from>
                    <xdr:col>2</xdr:col>
                    <xdr:colOff>45720</xdr:colOff>
                    <xdr:row>18</xdr:row>
                    <xdr:rowOff>0</xdr:rowOff>
                  </from>
                  <to>
                    <xdr:col>2</xdr:col>
                    <xdr:colOff>350520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95" r:id="rId8" name="Check Box 11">
              <controlPr defaultSize="0" autoFill="0" autoLine="0" autoPict="0">
                <anchor moveWithCells="1">
                  <from>
                    <xdr:col>2</xdr:col>
                    <xdr:colOff>45720</xdr:colOff>
                    <xdr:row>19</xdr:row>
                    <xdr:rowOff>0</xdr:rowOff>
                  </from>
                  <to>
                    <xdr:col>2</xdr:col>
                    <xdr:colOff>350520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96" r:id="rId9" name="Check Box 12">
              <controlPr defaultSize="0" autoFill="0" autoLine="0" autoPict="0">
                <anchor moveWithCells="1">
                  <from>
                    <xdr:col>2</xdr:col>
                    <xdr:colOff>45720</xdr:colOff>
                    <xdr:row>22</xdr:row>
                    <xdr:rowOff>0</xdr:rowOff>
                  </from>
                  <to>
                    <xdr:col>2</xdr:col>
                    <xdr:colOff>350520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63" r:id="rId10" name="Check Box 79">
              <controlPr defaultSize="0" autoFill="0" autoLine="0" autoPict="0">
                <anchor moveWithCells="1">
                  <from>
                    <xdr:col>2</xdr:col>
                    <xdr:colOff>45720</xdr:colOff>
                    <xdr:row>10</xdr:row>
                    <xdr:rowOff>0</xdr:rowOff>
                  </from>
                  <to>
                    <xdr:col>2</xdr:col>
                    <xdr:colOff>350520</xdr:colOff>
                    <xdr:row>11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64" r:id="rId11" name="Check Box 80">
              <controlPr defaultSize="0" autoFill="0" autoLine="0" autoPict="0">
                <anchor moveWithCells="1">
                  <from>
                    <xdr:col>2</xdr:col>
                    <xdr:colOff>45720</xdr:colOff>
                    <xdr:row>10</xdr:row>
                    <xdr:rowOff>0</xdr:rowOff>
                  </from>
                  <to>
                    <xdr:col>2</xdr:col>
                    <xdr:colOff>350520</xdr:colOff>
                    <xdr:row>11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65" r:id="rId12" name="Check Box 81">
              <controlPr defaultSize="0" autoFill="0" autoLine="0" autoPict="0">
                <anchor moveWithCells="1">
                  <from>
                    <xdr:col>2</xdr:col>
                    <xdr:colOff>45720</xdr:colOff>
                    <xdr:row>10</xdr:row>
                    <xdr:rowOff>0</xdr:rowOff>
                  </from>
                  <to>
                    <xdr:col>2</xdr:col>
                    <xdr:colOff>350520</xdr:colOff>
                    <xdr:row>11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66" r:id="rId13" name="Check Box 82">
              <controlPr defaultSize="0" autoFill="0" autoLine="0" autoPict="0">
                <anchor moveWithCells="1">
                  <from>
                    <xdr:col>2</xdr:col>
                    <xdr:colOff>45720</xdr:colOff>
                    <xdr:row>10</xdr:row>
                    <xdr:rowOff>0</xdr:rowOff>
                  </from>
                  <to>
                    <xdr:col>2</xdr:col>
                    <xdr:colOff>350520</xdr:colOff>
                    <xdr:row>11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67" r:id="rId14" name="Check Box 83">
              <controlPr defaultSize="0" autoFill="0" autoLine="0" autoPict="0">
                <anchor moveWithCells="1">
                  <from>
                    <xdr:col>2</xdr:col>
                    <xdr:colOff>45720</xdr:colOff>
                    <xdr:row>11</xdr:row>
                    <xdr:rowOff>0</xdr:rowOff>
                  </from>
                  <to>
                    <xdr:col>2</xdr:col>
                    <xdr:colOff>350520</xdr:colOff>
                    <xdr:row>12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68" r:id="rId15" name="Check Box 84">
              <controlPr defaultSize="0" autoFill="0" autoLine="0" autoPict="0">
                <anchor moveWithCells="1">
                  <from>
                    <xdr:col>2</xdr:col>
                    <xdr:colOff>45720</xdr:colOff>
                    <xdr:row>14</xdr:row>
                    <xdr:rowOff>0</xdr:rowOff>
                  </from>
                  <to>
                    <xdr:col>2</xdr:col>
                    <xdr:colOff>350520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69" r:id="rId16" name="Check Box 85">
              <controlPr defaultSize="0" autoFill="0" autoLine="0" autoPict="0">
                <anchor moveWithCells="1">
                  <from>
                    <xdr:col>2</xdr:col>
                    <xdr:colOff>45720</xdr:colOff>
                    <xdr:row>18</xdr:row>
                    <xdr:rowOff>0</xdr:rowOff>
                  </from>
                  <to>
                    <xdr:col>2</xdr:col>
                    <xdr:colOff>350520</xdr:colOff>
                    <xdr:row>19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70" r:id="rId17" name="Check Box 86">
              <controlPr defaultSize="0" autoFill="0" autoLine="0" autoPict="0">
                <anchor moveWithCells="1">
                  <from>
                    <xdr:col>2</xdr:col>
                    <xdr:colOff>45720</xdr:colOff>
                    <xdr:row>19</xdr:row>
                    <xdr:rowOff>0</xdr:rowOff>
                  </from>
                  <to>
                    <xdr:col>2</xdr:col>
                    <xdr:colOff>350520</xdr:colOff>
                    <xdr:row>20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71" r:id="rId18" name="Check Box 87">
              <controlPr defaultSize="0" autoFill="0" autoLine="0" autoPict="0">
                <anchor moveWithCells="1">
                  <from>
                    <xdr:col>2</xdr:col>
                    <xdr:colOff>45720</xdr:colOff>
                    <xdr:row>22</xdr:row>
                    <xdr:rowOff>0</xdr:rowOff>
                  </from>
                  <to>
                    <xdr:col>2</xdr:col>
                    <xdr:colOff>350520</xdr:colOff>
                    <xdr:row>23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J12"/>
  <sheetViews>
    <sheetView showGridLines="0" view="pageBreakPreview" zoomScaleNormal="100" zoomScaleSheetLayoutView="100" workbookViewId="0">
      <selection activeCell="M8" sqref="M8"/>
    </sheetView>
  </sheetViews>
  <sheetFormatPr defaultColWidth="9" defaultRowHeight="24.6"/>
  <cols>
    <col min="1" max="1" width="6.69921875" style="502" customWidth="1"/>
    <col min="2" max="2" width="6.19921875" style="502" customWidth="1"/>
    <col min="3" max="3" width="25.59765625" style="502" customWidth="1"/>
    <col min="4" max="5" width="9.59765625" style="502" customWidth="1"/>
    <col min="6" max="6" width="8.8984375" style="502" customWidth="1"/>
    <col min="7" max="7" width="10.09765625" style="502" customWidth="1"/>
    <col min="8" max="8" width="9.3984375" style="502" customWidth="1"/>
    <col min="9" max="9" width="7.19921875" style="502" customWidth="1"/>
    <col min="10" max="16384" width="9" style="502"/>
  </cols>
  <sheetData>
    <row r="1" spans="1:10" s="503" customFormat="1" ht="30">
      <c r="A1" s="1816" t="s">
        <v>936</v>
      </c>
      <c r="B1" s="1816"/>
      <c r="C1" s="1816"/>
      <c r="D1" s="1816"/>
      <c r="E1" s="1816"/>
      <c r="F1" s="1816"/>
      <c r="G1" s="1816"/>
      <c r="H1" s="1816"/>
      <c r="I1" s="1816"/>
    </row>
    <row r="2" spans="1:10" s="503" customFormat="1" ht="25.2" thickBot="1">
      <c r="B2" s="1817" t="s">
        <v>959</v>
      </c>
      <c r="C2" s="1817"/>
      <c r="D2" s="1817"/>
      <c r="E2" s="1817"/>
      <c r="F2" s="1817"/>
      <c r="G2" s="1817"/>
      <c r="H2" s="1817"/>
      <c r="I2" s="1817"/>
      <c r="J2" s="1818"/>
    </row>
    <row r="3" spans="1:10" s="503" customFormat="1">
      <c r="B3" s="1819" t="s">
        <v>937</v>
      </c>
      <c r="C3" s="1820"/>
      <c r="D3" s="1823" t="s">
        <v>938</v>
      </c>
      <c r="E3" s="1824"/>
      <c r="F3" s="1820"/>
      <c r="G3" s="1823" t="s">
        <v>939</v>
      </c>
      <c r="H3" s="1824"/>
      <c r="I3" s="1827"/>
      <c r="J3" s="1818"/>
    </row>
    <row r="4" spans="1:10" s="503" customFormat="1">
      <c r="B4" s="1821"/>
      <c r="C4" s="1822"/>
      <c r="D4" s="1825"/>
      <c r="E4" s="1826"/>
      <c r="F4" s="1822"/>
      <c r="G4" s="1825"/>
      <c r="H4" s="1826"/>
      <c r="I4" s="1828"/>
    </row>
    <row r="5" spans="1:10" s="503" customFormat="1">
      <c r="B5" s="504"/>
      <c r="C5" s="505" t="s">
        <v>940</v>
      </c>
      <c r="D5" s="1837">
        <f>'ขั้นตอนที่ 5'!G8</f>
        <v>10</v>
      </c>
      <c r="E5" s="1838"/>
      <c r="F5" s="1839"/>
      <c r="G5" s="1843">
        <f>('ผลการตรวจสอบ-วิเคราะห์ไฟฟ้า1'!K12+'ผลการตรวจสอบ-วิเคราะห์ไฟฟ้า1'!K32+'ผลการตรวจสอบ-วิเคราะห์ไฟฟ้า1'!K52+'ผลการตรวจสอบ-วิเคราะห์ไฟฟ้า1'!K70+'ผลการตรวจสอบ-วิเคราะห์ไฟฟ้า1'!K89)*100/' ข้อมูลการใช้ไฟฟ้า '!F46</f>
        <v>11.868107306726708</v>
      </c>
      <c r="H5" s="1844"/>
      <c r="I5" s="1845"/>
    </row>
    <row r="6" spans="1:10" s="503" customFormat="1">
      <c r="B6" s="506"/>
      <c r="C6" s="507" t="s">
        <v>941</v>
      </c>
      <c r="D6" s="1840"/>
      <c r="E6" s="1841"/>
      <c r="F6" s="1842"/>
      <c r="G6" s="1846"/>
      <c r="H6" s="1847"/>
      <c r="I6" s="1848"/>
    </row>
    <row r="7" spans="1:10" s="503" customFormat="1">
      <c r="B7" s="504"/>
      <c r="C7" s="505" t="s">
        <v>942</v>
      </c>
      <c r="D7" s="1849">
        <f>+'ขั้นตอนที่ 5'!G9</f>
        <v>9.9431601555476199</v>
      </c>
      <c r="E7" s="1830"/>
      <c r="F7" s="1831"/>
      <c r="G7" s="1843">
        <f>'SEC (ทุกกรณี)'!O22</f>
        <v>8.3240053654516739</v>
      </c>
      <c r="H7" s="1844"/>
      <c r="I7" s="1845"/>
    </row>
    <row r="8" spans="1:10" s="503" customFormat="1">
      <c r="B8" s="506"/>
      <c r="C8" s="507" t="s">
        <v>943</v>
      </c>
      <c r="D8" s="1850"/>
      <c r="E8" s="1851"/>
      <c r="F8" s="1852"/>
      <c r="G8" s="1846"/>
      <c r="H8" s="1847"/>
      <c r="I8" s="1848"/>
    </row>
    <row r="9" spans="1:10" s="503" customFormat="1">
      <c r="B9" s="504"/>
      <c r="C9" s="505" t="s">
        <v>942</v>
      </c>
      <c r="D9" s="1829"/>
      <c r="E9" s="1830"/>
      <c r="F9" s="1831"/>
      <c r="G9" s="1829"/>
      <c r="H9" s="1830"/>
      <c r="I9" s="1835"/>
    </row>
    <row r="10" spans="1:10" s="503" customFormat="1">
      <c r="B10" s="508"/>
      <c r="C10" s="507" t="s">
        <v>944</v>
      </c>
      <c r="D10" s="1853"/>
      <c r="E10" s="1854"/>
      <c r="F10" s="1855"/>
      <c r="G10" s="1853"/>
      <c r="H10" s="1854"/>
      <c r="I10" s="1856"/>
    </row>
    <row r="11" spans="1:10" s="503" customFormat="1">
      <c r="B11" s="504"/>
      <c r="C11" s="505" t="s">
        <v>942</v>
      </c>
      <c r="D11" s="1829"/>
      <c r="E11" s="1830"/>
      <c r="F11" s="1831"/>
      <c r="G11" s="1829"/>
      <c r="H11" s="1830"/>
      <c r="I11" s="1835"/>
    </row>
    <row r="12" spans="1:10" s="503" customFormat="1" ht="25.2" thickBot="1">
      <c r="B12" s="509"/>
      <c r="C12" s="510" t="s">
        <v>945</v>
      </c>
      <c r="D12" s="1832"/>
      <c r="E12" s="1833"/>
      <c r="F12" s="1834"/>
      <c r="G12" s="1832"/>
      <c r="H12" s="1833"/>
      <c r="I12" s="1836"/>
    </row>
  </sheetData>
  <mergeCells count="14">
    <mergeCell ref="D11:F12"/>
    <mergeCell ref="G11:I12"/>
    <mergeCell ref="D5:F6"/>
    <mergeCell ref="G5:I6"/>
    <mergeCell ref="D7:F8"/>
    <mergeCell ref="G7:I8"/>
    <mergeCell ref="D9:F10"/>
    <mergeCell ref="G9:I10"/>
    <mergeCell ref="A1:I1"/>
    <mergeCell ref="B2:I2"/>
    <mergeCell ref="J2:J3"/>
    <mergeCell ref="B3:C4"/>
    <mergeCell ref="D3:F4"/>
    <mergeCell ref="G3:I4"/>
  </mergeCells>
  <pageMargins left="0.39370078740157483" right="0.23622047244094491" top="0.78740157480314965" bottom="0.39370078740157483" header="0.51181102362204722" footer="0.15748031496062992"/>
  <pageSetup paperSize="9" scale="87" firstPageNumber="64" orientation="portrait" useFirstPageNumber="1" r:id="rId1"/>
  <headerFooter>
    <oddFooter>&amp;C64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411969" r:id="rId4" name="Check Box 1">
              <controlPr defaultSize="0" autoFill="0" autoLine="0" autoPict="0">
                <anchor moveWithCells="1">
                  <from>
                    <xdr:col>1</xdr:col>
                    <xdr:colOff>76200</xdr:colOff>
                    <xdr:row>4</xdr:row>
                    <xdr:rowOff>7620</xdr:rowOff>
                  </from>
                  <to>
                    <xdr:col>1</xdr:col>
                    <xdr:colOff>381000</xdr:colOff>
                    <xdr:row>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1970" r:id="rId5" name="Check Box 2">
              <controlPr defaultSize="0" autoFill="0" autoLine="0" autoPict="0">
                <anchor moveWithCells="1">
                  <from>
                    <xdr:col>1</xdr:col>
                    <xdr:colOff>76200</xdr:colOff>
                    <xdr:row>6</xdr:row>
                    <xdr:rowOff>7620</xdr:rowOff>
                  </from>
                  <to>
                    <xdr:col>1</xdr:col>
                    <xdr:colOff>381000</xdr:colOff>
                    <xdr:row>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1971" r:id="rId6" name="Check Box 3">
              <controlPr defaultSize="0" autoFill="0" autoLine="0" autoPict="0">
                <anchor moveWithCells="1">
                  <from>
                    <xdr:col>1</xdr:col>
                    <xdr:colOff>76200</xdr:colOff>
                    <xdr:row>8</xdr:row>
                    <xdr:rowOff>7620</xdr:rowOff>
                  </from>
                  <to>
                    <xdr:col>1</xdr:col>
                    <xdr:colOff>381000</xdr:colOff>
                    <xdr:row>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1972" r:id="rId7" name="Check Box 4">
              <controlPr defaultSize="0" autoFill="0" autoLine="0" autoPict="0">
                <anchor moveWithCells="1">
                  <from>
                    <xdr:col>1</xdr:col>
                    <xdr:colOff>76200</xdr:colOff>
                    <xdr:row>10</xdr:row>
                    <xdr:rowOff>7620</xdr:rowOff>
                  </from>
                  <to>
                    <xdr:col>1</xdr:col>
                    <xdr:colOff>381000</xdr:colOff>
                    <xdr:row>10</xdr:row>
                    <xdr:rowOff>251460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0">
    <tabColor theme="8"/>
  </sheetPr>
  <dimension ref="B2:L135"/>
  <sheetViews>
    <sheetView view="pageBreakPreview" zoomScale="75" zoomScaleSheetLayoutView="75" workbookViewId="0">
      <selection activeCell="K6" sqref="K6"/>
    </sheetView>
  </sheetViews>
  <sheetFormatPr defaultColWidth="9" defaultRowHeight="21"/>
  <cols>
    <col min="1" max="1" width="4.59765625" style="266" customWidth="1"/>
    <col min="2" max="2" width="11.19921875" style="266" customWidth="1"/>
    <col min="3" max="3" width="10.69921875" style="266" customWidth="1"/>
    <col min="4" max="4" width="15.09765625" style="266" customWidth="1"/>
    <col min="5" max="6" width="9.59765625" style="266" customWidth="1"/>
    <col min="7" max="7" width="7.19921875" style="266" customWidth="1"/>
    <col min="8" max="8" width="13.09765625" style="266" customWidth="1"/>
    <col min="9" max="9" width="11.59765625" style="266" customWidth="1"/>
    <col min="10" max="10" width="7.19921875" style="266" customWidth="1"/>
    <col min="11" max="11" width="13.09765625" style="266" customWidth="1"/>
    <col min="12" max="12" width="11.19921875" style="266" customWidth="1"/>
    <col min="13" max="16384" width="9" style="266"/>
  </cols>
  <sheetData>
    <row r="2" spans="2:12" ht="24.6">
      <c r="B2" s="1857" t="s">
        <v>106</v>
      </c>
      <c r="C2" s="1857"/>
      <c r="D2" s="1857"/>
      <c r="E2" s="1857"/>
      <c r="F2" s="1857"/>
      <c r="G2" s="1857"/>
      <c r="H2" s="1857"/>
      <c r="I2" s="1857"/>
      <c r="J2" s="1857"/>
      <c r="K2" s="1857"/>
      <c r="L2" s="1857"/>
    </row>
    <row r="3" spans="2:12" ht="24.6">
      <c r="B3" s="1857" t="s">
        <v>631</v>
      </c>
      <c r="C3" s="1857"/>
      <c r="D3" s="1857"/>
      <c r="E3" s="1857"/>
      <c r="F3" s="1857"/>
      <c r="G3" s="1857"/>
      <c r="H3" s="1857"/>
      <c r="I3" s="1857"/>
      <c r="J3" s="1857"/>
      <c r="K3" s="1857"/>
      <c r="L3" s="1857"/>
    </row>
    <row r="4" spans="2:12" ht="11.25" customHeight="1"/>
    <row r="5" spans="2:12">
      <c r="B5" s="267" t="s">
        <v>596</v>
      </c>
      <c r="C5" s="417" t="str">
        <f>มาตรการและเป้าหมายปี_63!B7</f>
        <v>บำรุงรักษาเครื่องปรับอากาศแบบแยกส่วน</v>
      </c>
      <c r="D5" s="268"/>
      <c r="E5" s="268"/>
      <c r="F5" s="268"/>
      <c r="G5" s="268"/>
      <c r="H5" s="268"/>
      <c r="I5" s="268"/>
    </row>
    <row r="6" spans="2:12">
      <c r="B6" s="269" t="s">
        <v>594</v>
      </c>
      <c r="C6" s="418">
        <v>1</v>
      </c>
      <c r="D6" s="270" t="s">
        <v>640</v>
      </c>
      <c r="E6" s="418">
        <v>2</v>
      </c>
      <c r="F6" s="266" t="s">
        <v>417</v>
      </c>
    </row>
    <row r="7" spans="2:12" ht="12" customHeight="1"/>
    <row r="8" spans="2:12" ht="21" customHeight="1">
      <c r="B8" s="1862" t="s">
        <v>632</v>
      </c>
      <c r="C8" s="1862"/>
      <c r="D8" s="1862" t="s">
        <v>726</v>
      </c>
      <c r="E8" s="1863" t="s">
        <v>636</v>
      </c>
      <c r="F8" s="1863"/>
      <c r="G8" s="1864" t="s">
        <v>638</v>
      </c>
      <c r="H8" s="1864"/>
      <c r="I8" s="1864"/>
      <c r="J8" s="1864"/>
      <c r="K8" s="1864"/>
      <c r="L8" s="1864"/>
    </row>
    <row r="9" spans="2:12">
      <c r="B9" s="1862"/>
      <c r="C9" s="1862"/>
      <c r="D9" s="1862"/>
      <c r="E9" s="1863"/>
      <c r="F9" s="1863"/>
      <c r="G9" s="1864" t="s">
        <v>639</v>
      </c>
      <c r="H9" s="1864"/>
      <c r="I9" s="1864"/>
      <c r="J9" s="1864" t="s">
        <v>635</v>
      </c>
      <c r="K9" s="1864"/>
      <c r="L9" s="1864"/>
    </row>
    <row r="10" spans="2:12" ht="21" customHeight="1">
      <c r="B10" s="1058" t="s">
        <v>633</v>
      </c>
      <c r="C10" s="1059" t="s">
        <v>635</v>
      </c>
      <c r="D10" s="1862"/>
      <c r="E10" s="1060" t="s">
        <v>633</v>
      </c>
      <c r="F10" s="1060" t="s">
        <v>637</v>
      </c>
      <c r="G10" s="1865" t="s">
        <v>410</v>
      </c>
      <c r="H10" s="1865"/>
      <c r="I10" s="1865"/>
      <c r="J10" s="1865" t="s">
        <v>410</v>
      </c>
      <c r="K10" s="1865"/>
      <c r="L10" s="1865"/>
    </row>
    <row r="11" spans="2:12">
      <c r="B11" s="1061" t="s">
        <v>634</v>
      </c>
      <c r="C11" s="1062"/>
      <c r="D11" s="1862"/>
      <c r="E11" s="1063" t="s">
        <v>363</v>
      </c>
      <c r="F11" s="1063" t="s">
        <v>363</v>
      </c>
      <c r="G11" s="1064" t="s">
        <v>419</v>
      </c>
      <c r="H11" s="1064" t="s">
        <v>405</v>
      </c>
      <c r="I11" s="1064" t="s">
        <v>420</v>
      </c>
      <c r="J11" s="1064" t="s">
        <v>419</v>
      </c>
      <c r="K11" s="1064" t="s">
        <v>405</v>
      </c>
      <c r="L11" s="1064" t="s">
        <v>420</v>
      </c>
    </row>
    <row r="12" spans="2:12" ht="41.4" customHeight="1">
      <c r="B12" s="1068" t="s">
        <v>1303</v>
      </c>
      <c r="C12" s="1068" t="s">
        <v>1303</v>
      </c>
      <c r="D12" s="1065" t="s">
        <v>1143</v>
      </c>
      <c r="E12" s="1071">
        <f>มาตรการและเป้าหมายปี_63!M7</f>
        <v>1088172</v>
      </c>
      <c r="F12" s="1071">
        <v>361095</v>
      </c>
      <c r="G12" s="1072"/>
      <c r="H12" s="1073">
        <f>มาตรการและเป้าหมายปี_63!F7</f>
        <v>303091.42499999981</v>
      </c>
      <c r="I12" s="1073">
        <f>มาตรการและเป้าหมายปี_63!G7</f>
        <v>1145458.2247831859</v>
      </c>
      <c r="J12" s="1074"/>
      <c r="K12" s="1073">
        <f>H12</f>
        <v>303091.42499999981</v>
      </c>
      <c r="L12" s="1073">
        <f>I12</f>
        <v>1145458.2247831859</v>
      </c>
    </row>
    <row r="13" spans="2:12" ht="22.8">
      <c r="B13" s="1069"/>
      <c r="C13" s="1069"/>
      <c r="D13" s="1066" t="s">
        <v>1144</v>
      </c>
      <c r="E13" s="1075"/>
      <c r="F13" s="1075"/>
      <c r="G13" s="1076"/>
      <c r="H13" s="1077"/>
      <c r="I13" s="1077"/>
      <c r="J13" s="1078"/>
      <c r="K13" s="1077"/>
      <c r="L13" s="1077"/>
    </row>
    <row r="14" spans="2:12" ht="22.8">
      <c r="B14" s="1070"/>
      <c r="C14" s="1070"/>
      <c r="D14" s="1067" t="s">
        <v>1145</v>
      </c>
      <c r="E14" s="1079"/>
      <c r="F14" s="1079"/>
      <c r="G14" s="1080"/>
      <c r="H14" s="1081"/>
      <c r="I14" s="1081"/>
      <c r="J14" s="1082"/>
      <c r="K14" s="1081"/>
      <c r="L14" s="1081"/>
    </row>
    <row r="15" spans="2:12">
      <c r="B15" s="280" t="s">
        <v>641</v>
      </c>
    </row>
    <row r="16" spans="2:12" ht="13.5" customHeight="1"/>
    <row r="17" spans="2:12">
      <c r="B17" s="266" t="s">
        <v>728</v>
      </c>
      <c r="E17" s="268"/>
      <c r="F17" s="268"/>
      <c r="G17" s="268"/>
      <c r="H17" s="268"/>
      <c r="I17" s="268"/>
      <c r="J17" s="268"/>
      <c r="K17" s="268"/>
      <c r="L17" s="268"/>
    </row>
    <row r="18" spans="2:12">
      <c r="B18" s="268"/>
      <c r="C18" s="268"/>
      <c r="D18" s="268"/>
      <c r="E18" s="281"/>
      <c r="F18" s="281"/>
      <c r="G18" s="281"/>
      <c r="H18" s="281"/>
      <c r="I18" s="281"/>
      <c r="J18" s="281"/>
      <c r="K18" s="281"/>
      <c r="L18" s="281"/>
    </row>
    <row r="19" spans="2:12">
      <c r="B19" s="281"/>
      <c r="C19" s="281"/>
      <c r="D19" s="281"/>
      <c r="E19" s="281"/>
      <c r="F19" s="281"/>
      <c r="G19" s="281"/>
      <c r="H19" s="281"/>
      <c r="I19" s="281"/>
      <c r="J19" s="281"/>
      <c r="K19" s="281"/>
      <c r="L19" s="281"/>
    </row>
    <row r="20" spans="2:12">
      <c r="B20" s="266" t="s">
        <v>727</v>
      </c>
      <c r="D20" s="268"/>
      <c r="E20" s="268"/>
      <c r="F20" s="281"/>
      <c r="G20" s="281"/>
      <c r="H20" s="281"/>
      <c r="I20" s="281"/>
      <c r="J20" s="281"/>
      <c r="K20" s="281"/>
      <c r="L20" s="281"/>
    </row>
    <row r="21" spans="2:12">
      <c r="B21" s="268"/>
      <c r="C21" s="268"/>
      <c r="D21" s="268"/>
      <c r="E21" s="281"/>
      <c r="F21" s="281"/>
      <c r="G21" s="281"/>
      <c r="H21" s="281"/>
      <c r="I21" s="281"/>
      <c r="J21" s="281"/>
      <c r="K21" s="281"/>
      <c r="L21" s="281"/>
    </row>
    <row r="22" spans="2:12" ht="30" customHeight="1">
      <c r="B22" s="1857" t="s">
        <v>1095</v>
      </c>
      <c r="C22" s="1857"/>
      <c r="D22" s="1857"/>
      <c r="E22" s="1857"/>
      <c r="F22" s="1857"/>
      <c r="G22" s="1857"/>
      <c r="H22" s="1857"/>
      <c r="I22" s="1857"/>
      <c r="J22" s="1857"/>
      <c r="K22" s="1857"/>
      <c r="L22" s="1857"/>
    </row>
    <row r="23" spans="2:12" ht="24.6">
      <c r="B23" s="1857" t="s">
        <v>631</v>
      </c>
      <c r="C23" s="1857"/>
      <c r="D23" s="1857"/>
      <c r="E23" s="1857"/>
      <c r="F23" s="1857"/>
      <c r="G23" s="1857"/>
      <c r="H23" s="1857"/>
      <c r="I23" s="1857"/>
      <c r="J23" s="1857"/>
      <c r="K23" s="1857"/>
      <c r="L23" s="1857"/>
    </row>
    <row r="24" spans="2:12" ht="11.25" customHeight="1"/>
    <row r="25" spans="2:12">
      <c r="B25" s="267" t="s">
        <v>596</v>
      </c>
      <c r="C25" s="417" t="str">
        <f>มาตรการและเป้าหมายปี_63!B8</f>
        <v>ลดชั่วโมงการใช้งานเครื่องปรับอากาศ</v>
      </c>
      <c r="D25" s="268"/>
      <c r="E25" s="268"/>
      <c r="F25" s="268"/>
      <c r="G25" s="268"/>
      <c r="H25" s="268"/>
      <c r="I25" s="268"/>
    </row>
    <row r="26" spans="2:12">
      <c r="B26" s="269" t="s">
        <v>594</v>
      </c>
      <c r="C26" s="418">
        <v>2</v>
      </c>
      <c r="D26" s="270" t="s">
        <v>640</v>
      </c>
      <c r="E26" s="418">
        <v>2</v>
      </c>
      <c r="F26" s="266" t="s">
        <v>417</v>
      </c>
    </row>
    <row r="27" spans="2:12" ht="12" customHeight="1"/>
    <row r="28" spans="2:12" ht="21" customHeight="1">
      <c r="B28" s="1862" t="s">
        <v>632</v>
      </c>
      <c r="C28" s="1862"/>
      <c r="D28" s="1862" t="s">
        <v>726</v>
      </c>
      <c r="E28" s="1863" t="s">
        <v>636</v>
      </c>
      <c r="F28" s="1863"/>
      <c r="G28" s="1864" t="s">
        <v>638</v>
      </c>
      <c r="H28" s="1864"/>
      <c r="I28" s="1864"/>
      <c r="J28" s="1864"/>
      <c r="K28" s="1864"/>
      <c r="L28" s="1864"/>
    </row>
    <row r="29" spans="2:12">
      <c r="B29" s="1862"/>
      <c r="C29" s="1862"/>
      <c r="D29" s="1862"/>
      <c r="E29" s="1863"/>
      <c r="F29" s="1863"/>
      <c r="G29" s="1864" t="s">
        <v>639</v>
      </c>
      <c r="H29" s="1864"/>
      <c r="I29" s="1864"/>
      <c r="J29" s="1864" t="s">
        <v>635</v>
      </c>
      <c r="K29" s="1864"/>
      <c r="L29" s="1864"/>
    </row>
    <row r="30" spans="2:12" ht="21" customHeight="1">
      <c r="B30" s="1058" t="s">
        <v>633</v>
      </c>
      <c r="C30" s="1059" t="s">
        <v>635</v>
      </c>
      <c r="D30" s="1862"/>
      <c r="E30" s="1060" t="s">
        <v>633</v>
      </c>
      <c r="F30" s="1060" t="s">
        <v>637</v>
      </c>
      <c r="G30" s="1865" t="s">
        <v>410</v>
      </c>
      <c r="H30" s="1865"/>
      <c r="I30" s="1865"/>
      <c r="J30" s="1865" t="s">
        <v>410</v>
      </c>
      <c r="K30" s="1865"/>
      <c r="L30" s="1865"/>
    </row>
    <row r="31" spans="2:12">
      <c r="B31" s="1061" t="s">
        <v>634</v>
      </c>
      <c r="C31" s="1062"/>
      <c r="D31" s="1862"/>
      <c r="E31" s="1063" t="s">
        <v>363</v>
      </c>
      <c r="F31" s="1063" t="s">
        <v>363</v>
      </c>
      <c r="G31" s="1064" t="s">
        <v>419</v>
      </c>
      <c r="H31" s="1064" t="s">
        <v>405</v>
      </c>
      <c r="I31" s="1064" t="s">
        <v>420</v>
      </c>
      <c r="J31" s="1064" t="s">
        <v>419</v>
      </c>
      <c r="K31" s="1064" t="s">
        <v>405</v>
      </c>
      <c r="L31" s="1064" t="s">
        <v>420</v>
      </c>
    </row>
    <row r="32" spans="2:12" ht="47.4" customHeight="1">
      <c r="B32" s="1068" t="s">
        <v>1303</v>
      </c>
      <c r="C32" s="1068" t="s">
        <v>1303</v>
      </c>
      <c r="D32" s="1065" t="s">
        <v>1143</v>
      </c>
      <c r="E32" s="1071" t="s">
        <v>149</v>
      </c>
      <c r="F32" s="1071" t="s">
        <v>149</v>
      </c>
      <c r="G32" s="1072"/>
      <c r="H32" s="1073">
        <f>มาตรการและเป้าหมายปี_63!F8</f>
        <v>850720.50000000186</v>
      </c>
      <c r="I32" s="1073">
        <f>มาตรการและเป้าหมายปี_63!G8</f>
        <v>3215085.328516528</v>
      </c>
      <c r="J32" s="1074"/>
      <c r="K32" s="1083">
        <f>H32</f>
        <v>850720.50000000186</v>
      </c>
      <c r="L32" s="1083">
        <f>I32</f>
        <v>3215085.328516528</v>
      </c>
    </row>
    <row r="33" spans="2:12" ht="23.4" customHeight="1">
      <c r="B33" s="1069"/>
      <c r="C33" s="1069"/>
      <c r="D33" s="1066" t="s">
        <v>1144</v>
      </c>
      <c r="E33" s="1075"/>
      <c r="F33" s="1075"/>
      <c r="G33" s="1076"/>
      <c r="H33" s="1077"/>
      <c r="I33" s="1077"/>
      <c r="J33" s="1078"/>
      <c r="K33" s="1084"/>
      <c r="L33" s="1084"/>
    </row>
    <row r="34" spans="2:12" ht="40.200000000000003" customHeight="1">
      <c r="B34" s="1070"/>
      <c r="C34" s="1070"/>
      <c r="D34" s="1067" t="s">
        <v>1145</v>
      </c>
      <c r="E34" s="1079"/>
      <c r="F34" s="1079"/>
      <c r="G34" s="1080"/>
      <c r="H34" s="1081"/>
      <c r="I34" s="1081"/>
      <c r="J34" s="1082"/>
      <c r="K34" s="1085"/>
      <c r="L34" s="1085"/>
    </row>
    <row r="35" spans="2:12">
      <c r="B35" s="280" t="s">
        <v>641</v>
      </c>
    </row>
    <row r="36" spans="2:12" ht="13.5" customHeight="1"/>
    <row r="37" spans="2:12">
      <c r="B37" s="266" t="s">
        <v>728</v>
      </c>
      <c r="E37" s="268"/>
      <c r="F37" s="268"/>
      <c r="G37" s="268"/>
      <c r="H37" s="268"/>
      <c r="I37" s="268"/>
      <c r="J37" s="268"/>
      <c r="K37" s="268"/>
      <c r="L37" s="268"/>
    </row>
    <row r="38" spans="2:12">
      <c r="B38" s="268"/>
      <c r="C38" s="268"/>
      <c r="D38" s="268"/>
      <c r="E38" s="281"/>
      <c r="F38" s="281"/>
      <c r="G38" s="281"/>
      <c r="H38" s="281"/>
      <c r="I38" s="281"/>
      <c r="J38" s="281"/>
      <c r="K38" s="281"/>
      <c r="L38" s="281"/>
    </row>
    <row r="39" spans="2:12">
      <c r="B39" s="281"/>
      <c r="C39" s="281"/>
      <c r="D39" s="281"/>
      <c r="E39" s="281"/>
      <c r="F39" s="281"/>
      <c r="G39" s="281"/>
      <c r="H39" s="281"/>
      <c r="I39" s="281"/>
      <c r="J39" s="281"/>
      <c r="K39" s="281"/>
      <c r="L39" s="281"/>
    </row>
    <row r="40" spans="2:12">
      <c r="B40" s="266" t="s">
        <v>727</v>
      </c>
      <c r="D40" s="268"/>
      <c r="E40" s="268"/>
      <c r="F40" s="281"/>
      <c r="G40" s="281"/>
      <c r="H40" s="281"/>
      <c r="I40" s="281"/>
      <c r="J40" s="281"/>
      <c r="K40" s="281"/>
      <c r="L40" s="281"/>
    </row>
    <row r="41" spans="2:12">
      <c r="B41" s="268"/>
      <c r="C41" s="268"/>
      <c r="D41" s="268"/>
      <c r="E41" s="281"/>
      <c r="F41" s="281"/>
      <c r="G41" s="281"/>
      <c r="H41" s="281"/>
      <c r="I41" s="281"/>
      <c r="J41" s="281"/>
      <c r="K41" s="281"/>
      <c r="L41" s="281"/>
    </row>
    <row r="42" spans="2:12" ht="36" hidden="1" customHeight="1">
      <c r="B42" s="1857" t="s">
        <v>259</v>
      </c>
      <c r="C42" s="1857"/>
      <c r="D42" s="1857"/>
      <c r="E42" s="1857"/>
      <c r="F42" s="1857"/>
      <c r="G42" s="1857"/>
      <c r="H42" s="1857"/>
      <c r="I42" s="1857"/>
      <c r="J42" s="1857"/>
      <c r="K42" s="1857"/>
      <c r="L42" s="1857"/>
    </row>
    <row r="43" spans="2:12" ht="24.6" hidden="1">
      <c r="B43" s="1857" t="s">
        <v>631</v>
      </c>
      <c r="C43" s="1857"/>
      <c r="D43" s="1857"/>
      <c r="E43" s="1857"/>
      <c r="F43" s="1857"/>
      <c r="G43" s="1857"/>
      <c r="H43" s="1857"/>
      <c r="I43" s="1857"/>
      <c r="J43" s="1857"/>
      <c r="K43" s="1857"/>
      <c r="L43" s="1857"/>
    </row>
    <row r="44" spans="2:12" ht="11.25" hidden="1" customHeight="1"/>
    <row r="45" spans="2:12" hidden="1">
      <c r="B45" s="267" t="s">
        <v>596</v>
      </c>
      <c r="C45" s="423" t="str">
        <f>มาตรการและเป้าหมายปี_63!B9</f>
        <v>เปลี่ยนหลอด T8 (36W) เป็นหลอด LED (18W)</v>
      </c>
      <c r="D45" s="268"/>
      <c r="E45" s="268"/>
      <c r="F45" s="268"/>
      <c r="G45" s="268"/>
      <c r="H45" s="268"/>
      <c r="I45" s="268"/>
    </row>
    <row r="46" spans="2:12" hidden="1">
      <c r="B46" s="269" t="s">
        <v>594</v>
      </c>
      <c r="C46" s="418">
        <v>3</v>
      </c>
      <c r="D46" s="270" t="s">
        <v>640</v>
      </c>
      <c r="E46" s="418">
        <v>5</v>
      </c>
      <c r="F46" s="266" t="s">
        <v>417</v>
      </c>
    </row>
    <row r="47" spans="2:12" ht="12" hidden="1" customHeight="1"/>
    <row r="48" spans="2:12" ht="21" hidden="1" customHeight="1">
      <c r="B48" s="1858" t="s">
        <v>632</v>
      </c>
      <c r="C48" s="1858"/>
      <c r="D48" s="1858" t="s">
        <v>726</v>
      </c>
      <c r="E48" s="1859" t="s">
        <v>636</v>
      </c>
      <c r="F48" s="1859"/>
      <c r="G48" s="1860" t="s">
        <v>638</v>
      </c>
      <c r="H48" s="1860"/>
      <c r="I48" s="1860"/>
      <c r="J48" s="1860"/>
      <c r="K48" s="1860"/>
      <c r="L48" s="1860"/>
    </row>
    <row r="49" spans="2:12" hidden="1">
      <c r="B49" s="1858"/>
      <c r="C49" s="1858"/>
      <c r="D49" s="1858"/>
      <c r="E49" s="1859"/>
      <c r="F49" s="1859"/>
      <c r="G49" s="1860" t="s">
        <v>639</v>
      </c>
      <c r="H49" s="1860"/>
      <c r="I49" s="1860"/>
      <c r="J49" s="1860" t="s">
        <v>635</v>
      </c>
      <c r="K49" s="1860"/>
      <c r="L49" s="1860"/>
    </row>
    <row r="50" spans="2:12" ht="21" hidden="1" customHeight="1">
      <c r="B50" s="271" t="s">
        <v>633</v>
      </c>
      <c r="C50" s="272" t="s">
        <v>635</v>
      </c>
      <c r="D50" s="1858"/>
      <c r="E50" s="273" t="s">
        <v>633</v>
      </c>
      <c r="F50" s="273" t="s">
        <v>637</v>
      </c>
      <c r="G50" s="1861" t="s">
        <v>410</v>
      </c>
      <c r="H50" s="1861"/>
      <c r="I50" s="1861"/>
      <c r="J50" s="1861" t="s">
        <v>410</v>
      </c>
      <c r="K50" s="1861"/>
      <c r="L50" s="1861"/>
    </row>
    <row r="51" spans="2:12" hidden="1">
      <c r="B51" s="275" t="s">
        <v>634</v>
      </c>
      <c r="C51" s="276"/>
      <c r="D51" s="1858"/>
      <c r="E51" s="277" t="s">
        <v>363</v>
      </c>
      <c r="F51" s="277" t="s">
        <v>363</v>
      </c>
      <c r="G51" s="274" t="s">
        <v>419</v>
      </c>
      <c r="H51" s="274" t="s">
        <v>405</v>
      </c>
      <c r="I51" s="274" t="s">
        <v>420</v>
      </c>
      <c r="J51" s="274" t="s">
        <v>419</v>
      </c>
      <c r="K51" s="274" t="s">
        <v>405</v>
      </c>
      <c r="L51" s="274" t="s">
        <v>420</v>
      </c>
    </row>
    <row r="52" spans="2:12" ht="112.5" hidden="1" customHeight="1">
      <c r="B52" s="421" t="s">
        <v>1053</v>
      </c>
      <c r="C52" s="421" t="s">
        <v>1053</v>
      </c>
      <c r="D52" s="420" t="s">
        <v>258</v>
      </c>
      <c r="E52" s="419">
        <f>มาตรการและเป้าหมายปี_63!M9</f>
        <v>0</v>
      </c>
      <c r="F52" s="419">
        <f>E52</f>
        <v>0</v>
      </c>
      <c r="G52" s="278"/>
      <c r="H52" s="422">
        <f>มาตรการและเป้าหมายปี_63!F9</f>
        <v>0</v>
      </c>
      <c r="I52" s="422">
        <f>มาตรการและเป้าหมายปี_63!G9</f>
        <v>0</v>
      </c>
      <c r="J52" s="279"/>
      <c r="K52" s="422">
        <f>H52</f>
        <v>0</v>
      </c>
      <c r="L52" s="422">
        <f>I52</f>
        <v>0</v>
      </c>
    </row>
    <row r="53" spans="2:12" hidden="1">
      <c r="B53" s="280" t="s">
        <v>641</v>
      </c>
    </row>
    <row r="54" spans="2:12" hidden="1">
      <c r="B54" s="266" t="s">
        <v>728</v>
      </c>
      <c r="E54" s="268"/>
      <c r="F54" s="268"/>
      <c r="G54" s="268"/>
      <c r="H54" s="268"/>
      <c r="I54" s="268"/>
      <c r="J54" s="268"/>
      <c r="K54" s="268"/>
      <c r="L54" s="268"/>
    </row>
    <row r="55" spans="2:12" hidden="1">
      <c r="B55" s="268"/>
      <c r="C55" s="268"/>
      <c r="D55" s="268"/>
      <c r="E55" s="281"/>
      <c r="F55" s="281"/>
      <c r="G55" s="281"/>
      <c r="H55" s="281"/>
      <c r="I55" s="281"/>
      <c r="J55" s="281"/>
      <c r="K55" s="281"/>
      <c r="L55" s="281"/>
    </row>
    <row r="56" spans="2:12" hidden="1">
      <c r="B56" s="281"/>
      <c r="C56" s="281"/>
      <c r="D56" s="281"/>
      <c r="E56" s="281"/>
      <c r="F56" s="281"/>
      <c r="G56" s="281"/>
      <c r="H56" s="281"/>
      <c r="I56" s="281"/>
      <c r="J56" s="281"/>
      <c r="K56" s="281"/>
      <c r="L56" s="281"/>
    </row>
    <row r="57" spans="2:12" hidden="1">
      <c r="B57" s="266" t="s">
        <v>727</v>
      </c>
      <c r="D57" s="268"/>
      <c r="E57" s="268"/>
      <c r="F57" s="281"/>
      <c r="G57" s="281"/>
      <c r="H57" s="281"/>
      <c r="I57" s="281"/>
      <c r="J57" s="281"/>
      <c r="K57" s="281"/>
      <c r="L57" s="281"/>
    </row>
    <row r="58" spans="2:12" hidden="1">
      <c r="B58" s="268"/>
      <c r="C58" s="268"/>
      <c r="D58" s="268"/>
      <c r="E58" s="281"/>
      <c r="F58" s="281"/>
      <c r="G58" s="281"/>
      <c r="H58" s="281"/>
      <c r="I58" s="281"/>
      <c r="J58" s="281"/>
      <c r="K58" s="281"/>
      <c r="L58" s="281"/>
    </row>
    <row r="59" spans="2:12" hidden="1">
      <c r="B59" s="268"/>
      <c r="C59" s="268"/>
      <c r="D59" s="268"/>
      <c r="E59" s="281"/>
      <c r="F59" s="281"/>
      <c r="G59" s="281"/>
      <c r="H59" s="281"/>
      <c r="I59" s="281"/>
      <c r="J59" s="281"/>
      <c r="K59" s="281"/>
      <c r="L59" s="281"/>
    </row>
    <row r="60" spans="2:12" ht="24.6" hidden="1">
      <c r="B60" s="1857" t="s">
        <v>259</v>
      </c>
      <c r="C60" s="1857"/>
      <c r="D60" s="1857"/>
      <c r="E60" s="1857"/>
      <c r="F60" s="1857"/>
      <c r="G60" s="1857"/>
      <c r="H60" s="1857"/>
      <c r="I60" s="1857"/>
      <c r="J60" s="1857"/>
      <c r="K60" s="1857"/>
      <c r="L60" s="1857"/>
    </row>
    <row r="61" spans="2:12" ht="24.6" hidden="1">
      <c r="B61" s="1857" t="s">
        <v>631</v>
      </c>
      <c r="C61" s="1857"/>
      <c r="D61" s="1857"/>
      <c r="E61" s="1857"/>
      <c r="F61" s="1857"/>
      <c r="G61" s="1857"/>
      <c r="H61" s="1857"/>
      <c r="I61" s="1857"/>
      <c r="J61" s="1857"/>
      <c r="K61" s="1857"/>
      <c r="L61" s="1857"/>
    </row>
    <row r="62" spans="2:12" ht="11.25" hidden="1" customHeight="1"/>
    <row r="63" spans="2:12" hidden="1">
      <c r="B63" s="267" t="s">
        <v>596</v>
      </c>
      <c r="C63" s="417" t="str">
        <f>มาตรการและเป้าหมายปี_63!B10</f>
        <v>เปลี่ยนหลอด T8 (18W) เป็นหลอด LED (9W)</v>
      </c>
      <c r="D63" s="268"/>
      <c r="E63" s="268"/>
      <c r="F63" s="268"/>
      <c r="G63" s="268"/>
      <c r="H63" s="268"/>
      <c r="I63" s="268"/>
    </row>
    <row r="64" spans="2:12" hidden="1">
      <c r="B64" s="269" t="s">
        <v>594</v>
      </c>
      <c r="C64" s="418">
        <v>4</v>
      </c>
      <c r="D64" s="270" t="s">
        <v>640</v>
      </c>
      <c r="E64" s="418">
        <v>5</v>
      </c>
      <c r="F64" s="266" t="s">
        <v>417</v>
      </c>
    </row>
    <row r="65" spans="2:12" ht="12" hidden="1" customHeight="1"/>
    <row r="66" spans="2:12" ht="21" hidden="1" customHeight="1">
      <c r="B66" s="1858" t="s">
        <v>632</v>
      </c>
      <c r="C66" s="1858"/>
      <c r="D66" s="1858" t="s">
        <v>726</v>
      </c>
      <c r="E66" s="1859" t="s">
        <v>636</v>
      </c>
      <c r="F66" s="1859"/>
      <c r="G66" s="1860" t="s">
        <v>638</v>
      </c>
      <c r="H66" s="1860"/>
      <c r="I66" s="1860"/>
      <c r="J66" s="1860"/>
      <c r="K66" s="1860"/>
      <c r="L66" s="1860"/>
    </row>
    <row r="67" spans="2:12" hidden="1">
      <c r="B67" s="1858"/>
      <c r="C67" s="1858"/>
      <c r="D67" s="1858"/>
      <c r="E67" s="1859"/>
      <c r="F67" s="1859"/>
      <c r="G67" s="1860" t="s">
        <v>639</v>
      </c>
      <c r="H67" s="1860"/>
      <c r="I67" s="1860"/>
      <c r="J67" s="1860" t="s">
        <v>635</v>
      </c>
      <c r="K67" s="1860"/>
      <c r="L67" s="1860"/>
    </row>
    <row r="68" spans="2:12" ht="21" hidden="1" customHeight="1">
      <c r="B68" s="271" t="s">
        <v>633</v>
      </c>
      <c r="C68" s="272" t="s">
        <v>635</v>
      </c>
      <c r="D68" s="1858"/>
      <c r="E68" s="273" t="s">
        <v>633</v>
      </c>
      <c r="F68" s="273" t="s">
        <v>637</v>
      </c>
      <c r="G68" s="1861" t="s">
        <v>410</v>
      </c>
      <c r="H68" s="1861"/>
      <c r="I68" s="1861"/>
      <c r="J68" s="1861" t="s">
        <v>410</v>
      </c>
      <c r="K68" s="1861"/>
      <c r="L68" s="1861"/>
    </row>
    <row r="69" spans="2:12" hidden="1">
      <c r="B69" s="275" t="s">
        <v>634</v>
      </c>
      <c r="C69" s="276"/>
      <c r="D69" s="1858"/>
      <c r="E69" s="277" t="s">
        <v>363</v>
      </c>
      <c r="F69" s="277" t="s">
        <v>363</v>
      </c>
      <c r="G69" s="274" t="s">
        <v>419</v>
      </c>
      <c r="H69" s="274" t="s">
        <v>405</v>
      </c>
      <c r="I69" s="274" t="s">
        <v>420</v>
      </c>
      <c r="J69" s="274" t="s">
        <v>419</v>
      </c>
      <c r="K69" s="274" t="s">
        <v>405</v>
      </c>
      <c r="L69" s="274" t="s">
        <v>420</v>
      </c>
    </row>
    <row r="70" spans="2:12" ht="112.5" hidden="1" customHeight="1">
      <c r="B70" s="421" t="s">
        <v>1053</v>
      </c>
      <c r="C70" s="421" t="s">
        <v>1053</v>
      </c>
      <c r="D70" s="420" t="str">
        <f>D52</f>
        <v>แล้วเสร็จ</v>
      </c>
      <c r="E70" s="419">
        <f>มาตรการและเป้าหมายปี_63!M10</f>
        <v>0</v>
      </c>
      <c r="F70" s="419">
        <f>E70</f>
        <v>0</v>
      </c>
      <c r="G70" s="278"/>
      <c r="H70" s="422">
        <f>มาตรการและเป้าหมายปี_63!F10</f>
        <v>0</v>
      </c>
      <c r="I70" s="422">
        <f>มาตรการและเป้าหมายปี_63!G10</f>
        <v>0</v>
      </c>
      <c r="J70" s="279"/>
      <c r="K70" s="422">
        <f>H70</f>
        <v>0</v>
      </c>
      <c r="L70" s="422">
        <f>I70</f>
        <v>0</v>
      </c>
    </row>
    <row r="71" spans="2:12" hidden="1">
      <c r="B71" s="280" t="s">
        <v>641</v>
      </c>
    </row>
    <row r="72" spans="2:12" ht="13.5" hidden="1" customHeight="1"/>
    <row r="73" spans="2:12" hidden="1">
      <c r="B73" s="266" t="s">
        <v>728</v>
      </c>
      <c r="E73" s="268"/>
      <c r="F73" s="268"/>
      <c r="G73" s="268"/>
      <c r="H73" s="268"/>
      <c r="I73" s="268"/>
      <c r="J73" s="268"/>
      <c r="K73" s="268"/>
      <c r="L73" s="268"/>
    </row>
    <row r="74" spans="2:12" hidden="1">
      <c r="B74" s="268"/>
      <c r="C74" s="268"/>
      <c r="D74" s="268"/>
      <c r="E74" s="281"/>
      <c r="F74" s="281"/>
      <c r="G74" s="281"/>
      <c r="H74" s="281"/>
      <c r="I74" s="281"/>
      <c r="J74" s="281"/>
      <c r="K74" s="281"/>
      <c r="L74" s="281"/>
    </row>
    <row r="75" spans="2:12" hidden="1">
      <c r="B75" s="281"/>
      <c r="C75" s="281"/>
      <c r="D75" s="281"/>
      <c r="E75" s="281"/>
      <c r="F75" s="281"/>
      <c r="G75" s="281"/>
      <c r="H75" s="281"/>
      <c r="I75" s="281"/>
      <c r="J75" s="281"/>
      <c r="K75" s="281"/>
      <c r="L75" s="281"/>
    </row>
    <row r="76" spans="2:12" hidden="1">
      <c r="B76" s="266" t="s">
        <v>727</v>
      </c>
      <c r="D76" s="268"/>
      <c r="E76" s="268"/>
      <c r="F76" s="281"/>
      <c r="G76" s="281"/>
      <c r="H76" s="281"/>
      <c r="I76" s="281"/>
      <c r="J76" s="281"/>
      <c r="K76" s="281"/>
      <c r="L76" s="281"/>
    </row>
    <row r="77" spans="2:12" hidden="1">
      <c r="B77" s="268"/>
      <c r="C77" s="268"/>
      <c r="D77" s="268"/>
      <c r="E77" s="281"/>
      <c r="F77" s="281"/>
      <c r="G77" s="281"/>
      <c r="H77" s="281"/>
      <c r="I77" s="281"/>
      <c r="J77" s="281"/>
      <c r="K77" s="281"/>
      <c r="L77" s="281"/>
    </row>
    <row r="78" spans="2:12" s="254" customFormat="1" hidden="1">
      <c r="F78" s="282"/>
      <c r="G78" s="282"/>
      <c r="H78" s="282"/>
      <c r="I78" s="282"/>
      <c r="J78" s="282"/>
      <c r="K78" s="282"/>
      <c r="L78" s="282"/>
    </row>
    <row r="79" spans="2:12" ht="24.6" hidden="1">
      <c r="B79" s="1857" t="s">
        <v>1054</v>
      </c>
      <c r="C79" s="1857"/>
      <c r="D79" s="1857"/>
      <c r="E79" s="1857"/>
      <c r="F79" s="1857"/>
      <c r="G79" s="1857"/>
      <c r="H79" s="1857"/>
      <c r="I79" s="1857"/>
      <c r="J79" s="1857"/>
      <c r="K79" s="1857"/>
      <c r="L79" s="1857"/>
    </row>
    <row r="80" spans="2:12" ht="24.6" hidden="1">
      <c r="B80" s="1857" t="s">
        <v>631</v>
      </c>
      <c r="C80" s="1857"/>
      <c r="D80" s="1857"/>
      <c r="E80" s="1857"/>
      <c r="F80" s="1857"/>
      <c r="G80" s="1857"/>
      <c r="H80" s="1857"/>
      <c r="I80" s="1857"/>
      <c r="J80" s="1857"/>
      <c r="K80" s="1857"/>
      <c r="L80" s="1857"/>
    </row>
    <row r="81" spans="2:12" ht="11.25" hidden="1" customHeight="1"/>
    <row r="82" spans="2:12" hidden="1">
      <c r="B82" s="267" t="s">
        <v>596</v>
      </c>
      <c r="C82" s="417" t="str">
        <f>มาตรการและเป้าหมายปี_63!B11</f>
        <v>เครื่องปรับอากาศประสิทธิภาพสูง Inverter</v>
      </c>
      <c r="D82" s="268"/>
      <c r="E82" s="268"/>
      <c r="F82" s="268"/>
      <c r="G82" s="268"/>
      <c r="H82" s="268"/>
      <c r="I82" s="268"/>
    </row>
    <row r="83" spans="2:12" hidden="1">
      <c r="B83" s="269" t="s">
        <v>594</v>
      </c>
      <c r="C83" s="418">
        <v>5</v>
      </c>
      <c r="D83" s="270" t="s">
        <v>640</v>
      </c>
      <c r="E83" s="418">
        <v>5</v>
      </c>
      <c r="F83" s="266" t="s">
        <v>417</v>
      </c>
    </row>
    <row r="84" spans="2:12" ht="12" hidden="1" customHeight="1"/>
    <row r="85" spans="2:12" ht="21" hidden="1" customHeight="1">
      <c r="B85" s="1858" t="s">
        <v>632</v>
      </c>
      <c r="C85" s="1858"/>
      <c r="D85" s="1858" t="s">
        <v>726</v>
      </c>
      <c r="E85" s="1859" t="s">
        <v>636</v>
      </c>
      <c r="F85" s="1859"/>
      <c r="G85" s="1860" t="s">
        <v>638</v>
      </c>
      <c r="H85" s="1860"/>
      <c r="I85" s="1860"/>
      <c r="J85" s="1860"/>
      <c r="K85" s="1860"/>
      <c r="L85" s="1860"/>
    </row>
    <row r="86" spans="2:12" hidden="1">
      <c r="B86" s="1858"/>
      <c r="C86" s="1858"/>
      <c r="D86" s="1858"/>
      <c r="E86" s="1859"/>
      <c r="F86" s="1859"/>
      <c r="G86" s="1860" t="s">
        <v>639</v>
      </c>
      <c r="H86" s="1860"/>
      <c r="I86" s="1860"/>
      <c r="J86" s="1860" t="s">
        <v>635</v>
      </c>
      <c r="K86" s="1860"/>
      <c r="L86" s="1860"/>
    </row>
    <row r="87" spans="2:12" ht="21" hidden="1" customHeight="1">
      <c r="B87" s="271" t="s">
        <v>633</v>
      </c>
      <c r="C87" s="272" t="s">
        <v>635</v>
      </c>
      <c r="D87" s="1858"/>
      <c r="E87" s="273" t="s">
        <v>633</v>
      </c>
      <c r="F87" s="273" t="s">
        <v>637</v>
      </c>
      <c r="G87" s="1861" t="s">
        <v>410</v>
      </c>
      <c r="H87" s="1861"/>
      <c r="I87" s="1861"/>
      <c r="J87" s="1861" t="s">
        <v>410</v>
      </c>
      <c r="K87" s="1861"/>
      <c r="L87" s="1861"/>
    </row>
    <row r="88" spans="2:12" hidden="1">
      <c r="B88" s="275" t="s">
        <v>634</v>
      </c>
      <c r="C88" s="276"/>
      <c r="D88" s="1858"/>
      <c r="E88" s="277" t="s">
        <v>363</v>
      </c>
      <c r="F88" s="277" t="s">
        <v>363</v>
      </c>
      <c r="G88" s="687" t="s">
        <v>419</v>
      </c>
      <c r="H88" s="687" t="s">
        <v>405</v>
      </c>
      <c r="I88" s="687" t="s">
        <v>420</v>
      </c>
      <c r="J88" s="687" t="s">
        <v>419</v>
      </c>
      <c r="K88" s="687" t="s">
        <v>405</v>
      </c>
      <c r="L88" s="687" t="s">
        <v>420</v>
      </c>
    </row>
    <row r="89" spans="2:12" ht="112.5" hidden="1" customHeight="1">
      <c r="B89" s="421" t="s">
        <v>1053</v>
      </c>
      <c r="C89" s="421" t="s">
        <v>1053</v>
      </c>
      <c r="D89" s="420" t="str">
        <f>D70</f>
        <v>แล้วเสร็จ</v>
      </c>
      <c r="E89" s="419">
        <f>มาตรการและเป้าหมายปี_63!M11</f>
        <v>0</v>
      </c>
      <c r="F89" s="419">
        <f>E89</f>
        <v>0</v>
      </c>
      <c r="G89" s="278"/>
      <c r="H89" s="422">
        <f>มาตรการและเป้าหมายปี_63!F11</f>
        <v>2160</v>
      </c>
      <c r="I89" s="422">
        <f>มาตรการและเป้าหมายปี_63!G11</f>
        <v>8164.7999999999975</v>
      </c>
      <c r="J89" s="279"/>
      <c r="K89" s="422">
        <f>H89</f>
        <v>2160</v>
      </c>
      <c r="L89" s="422">
        <f>I89</f>
        <v>8164.7999999999975</v>
      </c>
    </row>
    <row r="90" spans="2:12" hidden="1">
      <c r="B90" s="280" t="s">
        <v>641</v>
      </c>
    </row>
    <row r="91" spans="2:12" ht="13.5" hidden="1" customHeight="1"/>
    <row r="92" spans="2:12" hidden="1">
      <c r="B92" s="266" t="s">
        <v>728</v>
      </c>
      <c r="E92" s="268"/>
      <c r="F92" s="268"/>
      <c r="G92" s="268"/>
      <c r="H92" s="268"/>
      <c r="I92" s="268"/>
      <c r="J92" s="268"/>
      <c r="K92" s="268"/>
      <c r="L92" s="268"/>
    </row>
    <row r="93" spans="2:12" hidden="1">
      <c r="B93" s="268"/>
      <c r="C93" s="268"/>
      <c r="D93" s="268"/>
      <c r="E93" s="281"/>
      <c r="F93" s="281"/>
      <c r="G93" s="281"/>
      <c r="H93" s="281"/>
      <c r="I93" s="281"/>
      <c r="J93" s="281"/>
      <c r="K93" s="281"/>
      <c r="L93" s="281"/>
    </row>
    <row r="94" spans="2:12" hidden="1">
      <c r="B94" s="281"/>
      <c r="C94" s="281"/>
      <c r="D94" s="281"/>
      <c r="E94" s="281"/>
      <c r="F94" s="281"/>
      <c r="G94" s="281"/>
      <c r="H94" s="281"/>
      <c r="I94" s="281"/>
      <c r="J94" s="281"/>
      <c r="K94" s="281"/>
      <c r="L94" s="281"/>
    </row>
    <row r="95" spans="2:12" hidden="1">
      <c r="B95" s="266" t="s">
        <v>727</v>
      </c>
      <c r="D95" s="268"/>
      <c r="E95" s="268"/>
      <c r="F95" s="281"/>
      <c r="G95" s="281"/>
      <c r="H95" s="281"/>
      <c r="I95" s="281"/>
      <c r="J95" s="281"/>
      <c r="K95" s="281"/>
      <c r="L95" s="281"/>
    </row>
    <row r="96" spans="2:12" hidden="1">
      <c r="B96" s="268"/>
      <c r="C96" s="268"/>
      <c r="D96" s="268"/>
      <c r="E96" s="281"/>
      <c r="F96" s="281"/>
      <c r="G96" s="281"/>
      <c r="H96" s="281"/>
      <c r="I96" s="281"/>
      <c r="J96" s="281"/>
      <c r="K96" s="281"/>
      <c r="L96" s="281"/>
    </row>
    <row r="97" spans="6:12" s="254" customFormat="1" hidden="1">
      <c r="F97" s="282"/>
      <c r="G97" s="282"/>
      <c r="H97" s="282"/>
      <c r="I97" s="282"/>
      <c r="J97" s="282"/>
      <c r="K97" s="282"/>
      <c r="L97" s="282"/>
    </row>
    <row r="98" spans="6:12" hidden="1"/>
    <row r="99" spans="6:12" hidden="1"/>
    <row r="100" spans="6:12" hidden="1"/>
    <row r="101" spans="6:12" hidden="1"/>
    <row r="102" spans="6:12" hidden="1"/>
    <row r="103" spans="6:12" hidden="1"/>
    <row r="104" spans="6:12" hidden="1"/>
    <row r="105" spans="6:12" hidden="1"/>
    <row r="106" spans="6:12" hidden="1"/>
    <row r="107" spans="6:12" hidden="1"/>
    <row r="108" spans="6:12" hidden="1"/>
    <row r="109" spans="6:12" hidden="1"/>
    <row r="110" spans="6:12" hidden="1"/>
    <row r="111" spans="6:12" hidden="1"/>
    <row r="112" spans="6: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</sheetData>
  <mergeCells count="50">
    <mergeCell ref="B60:L60"/>
    <mergeCell ref="B61:L61"/>
    <mergeCell ref="B66:C67"/>
    <mergeCell ref="D66:D69"/>
    <mergeCell ref="E66:F67"/>
    <mergeCell ref="G66:L66"/>
    <mergeCell ref="G67:I67"/>
    <mergeCell ref="J67:L67"/>
    <mergeCell ref="G68:I68"/>
    <mergeCell ref="J68:L68"/>
    <mergeCell ref="B42:L42"/>
    <mergeCell ref="B43:L43"/>
    <mergeCell ref="B48:C49"/>
    <mergeCell ref="D48:D51"/>
    <mergeCell ref="E48:F49"/>
    <mergeCell ref="G48:L48"/>
    <mergeCell ref="G49:I49"/>
    <mergeCell ref="J49:L49"/>
    <mergeCell ref="G50:I50"/>
    <mergeCell ref="J50:L50"/>
    <mergeCell ref="B22:L22"/>
    <mergeCell ref="B23:L23"/>
    <mergeCell ref="B28:C29"/>
    <mergeCell ref="D28:D31"/>
    <mergeCell ref="E28:F29"/>
    <mergeCell ref="G28:L28"/>
    <mergeCell ref="G29:I29"/>
    <mergeCell ref="J29:L29"/>
    <mergeCell ref="G30:I30"/>
    <mergeCell ref="J30:L30"/>
    <mergeCell ref="B2:L2"/>
    <mergeCell ref="B3:L3"/>
    <mergeCell ref="B8:C9"/>
    <mergeCell ref="D8:D11"/>
    <mergeCell ref="E8:F9"/>
    <mergeCell ref="G8:L8"/>
    <mergeCell ref="G9:I9"/>
    <mergeCell ref="J9:L9"/>
    <mergeCell ref="G10:I10"/>
    <mergeCell ref="J10:L10"/>
    <mergeCell ref="B79:L79"/>
    <mergeCell ref="B80:L80"/>
    <mergeCell ref="B85:C86"/>
    <mergeCell ref="D85:D88"/>
    <mergeCell ref="E85:F86"/>
    <mergeCell ref="G85:L85"/>
    <mergeCell ref="G86:I86"/>
    <mergeCell ref="J86:L86"/>
    <mergeCell ref="G87:I87"/>
    <mergeCell ref="J87:L87"/>
  </mergeCells>
  <phoneticPr fontId="5" type="noConversion"/>
  <pageMargins left="0.59055118110236227" right="0.78740157480314965" top="0.78740157480314965" bottom="0.59055118110236227" header="0.31496062992125984" footer="0.31496062992125984"/>
  <pageSetup paperSize="9" scale="98" firstPageNumber="65" orientation="landscape" useFirstPageNumber="1" r:id="rId1"/>
  <headerFooter>
    <oddFooter>&amp;C&amp;"TH SarabunPSK,ตัวหนา"&amp;16&amp;P</oddFooter>
  </headerFooter>
  <rowBreaks count="2" manualBreakCount="2">
    <brk id="21" max="11" man="1"/>
    <brk id="59" max="11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454276" r:id="rId4" name="Check Box 4">
              <controlPr defaultSize="0" autoFill="0" autoLine="0" autoPict="0">
                <anchor moveWithCells="1">
                  <from>
                    <xdr:col>3</xdr:col>
                    <xdr:colOff>7620</xdr:colOff>
                    <xdr:row>11</xdr:row>
                    <xdr:rowOff>22860</xdr:rowOff>
                  </from>
                  <to>
                    <xdr:col>3</xdr:col>
                    <xdr:colOff>312420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4277" r:id="rId5" name="Check Box 5">
              <controlPr defaultSize="0" autoFill="0" autoLine="0" autoPict="0">
                <anchor moveWithCells="1">
                  <from>
                    <xdr:col>3</xdr:col>
                    <xdr:colOff>22860</xdr:colOff>
                    <xdr:row>12</xdr:row>
                    <xdr:rowOff>0</xdr:rowOff>
                  </from>
                  <to>
                    <xdr:col>3</xdr:col>
                    <xdr:colOff>327660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4278" r:id="rId6" name="Check Box 6">
              <controlPr defaultSize="0" autoFill="0" autoLine="0" autoPict="0">
                <anchor moveWithCells="1">
                  <from>
                    <xdr:col>3</xdr:col>
                    <xdr:colOff>7620</xdr:colOff>
                    <xdr:row>13</xdr:row>
                    <xdr:rowOff>7620</xdr:rowOff>
                  </from>
                  <to>
                    <xdr:col>3</xdr:col>
                    <xdr:colOff>312420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4279" r:id="rId7" name="Check Box 7">
              <controlPr defaultSize="0" autoFill="0" autoLine="0" autoPict="0">
                <anchor moveWithCells="1">
                  <from>
                    <xdr:col>3</xdr:col>
                    <xdr:colOff>7620</xdr:colOff>
                    <xdr:row>31</xdr:row>
                    <xdr:rowOff>22860</xdr:rowOff>
                  </from>
                  <to>
                    <xdr:col>3</xdr:col>
                    <xdr:colOff>312420</xdr:colOff>
                    <xdr:row>31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4280" r:id="rId8" name="Check Box 8">
              <controlPr defaultSize="0" autoFill="0" autoLine="0" autoPict="0">
                <anchor moveWithCells="1">
                  <from>
                    <xdr:col>3</xdr:col>
                    <xdr:colOff>22860</xdr:colOff>
                    <xdr:row>32</xdr:row>
                    <xdr:rowOff>0</xdr:rowOff>
                  </from>
                  <to>
                    <xdr:col>3</xdr:col>
                    <xdr:colOff>327660</xdr:colOff>
                    <xdr:row>32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54281" r:id="rId9" name="Check Box 9">
              <controlPr defaultSize="0" autoFill="0" autoLine="0" autoPict="0">
                <anchor moveWithCells="1">
                  <from>
                    <xdr:col>3</xdr:col>
                    <xdr:colOff>7620</xdr:colOff>
                    <xdr:row>33</xdr:row>
                    <xdr:rowOff>7620</xdr:rowOff>
                  </from>
                  <to>
                    <xdr:col>3</xdr:col>
                    <xdr:colOff>312420</xdr:colOff>
                    <xdr:row>33</xdr:row>
                    <xdr:rowOff>289560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H55"/>
  <sheetViews>
    <sheetView showGridLines="0" view="pageBreakPreview" topLeftCell="A31" zoomScaleNormal="100" zoomScaleSheetLayoutView="100" workbookViewId="0">
      <selection activeCell="C36" sqref="C36"/>
    </sheetView>
  </sheetViews>
  <sheetFormatPr defaultRowHeight="24.6"/>
  <cols>
    <col min="1" max="1" width="1.59765625" style="1013" customWidth="1"/>
    <col min="2" max="2" width="3.59765625" style="503" customWidth="1"/>
    <col min="3" max="3" width="10.19921875" style="1499" customWidth="1"/>
    <col min="4" max="4" width="14.5" style="1499" customWidth="1"/>
    <col min="5" max="5" width="12" style="503" customWidth="1"/>
    <col min="6" max="6" width="12.19921875" style="503" customWidth="1"/>
    <col min="7" max="7" width="13" style="503" customWidth="1"/>
    <col min="8" max="8" width="14.19921875" style="503" customWidth="1"/>
    <col min="9" max="16384" width="8.796875" style="1496"/>
  </cols>
  <sheetData>
    <row r="1" spans="2:8">
      <c r="B1" s="1866" t="s">
        <v>1146</v>
      </c>
      <c r="C1" s="1866"/>
      <c r="D1" s="1866"/>
      <c r="E1" s="1866"/>
      <c r="F1" s="1866"/>
      <c r="G1" s="1866"/>
      <c r="H1" s="1013"/>
    </row>
    <row r="2" spans="2:8">
      <c r="B2" s="1866" t="s">
        <v>592</v>
      </c>
      <c r="C2" s="1866"/>
      <c r="D2" s="1866"/>
      <c r="E2" s="1866"/>
      <c r="F2" s="1866"/>
      <c r="G2" s="1866"/>
      <c r="H2" s="1013"/>
    </row>
    <row r="3" spans="2:8">
      <c r="B3" s="1013" t="str">
        <f>'ผลการตรวจสอบ-วิเคราะห์ไฟฟ้า1'!B5</f>
        <v>ชื่อมาตรการ:</v>
      </c>
      <c r="C3" s="1149"/>
      <c r="D3" s="1491" t="str">
        <f>'ผลการตรวจสอบ-วิเคราะห์ไฟฟ้า1'!C5</f>
        <v>บำรุงรักษาเครื่องปรับอากาศแบบแยกส่วน</v>
      </c>
      <c r="E3" s="1489"/>
      <c r="F3" s="1489"/>
      <c r="G3" s="1013"/>
      <c r="H3" s="1013"/>
    </row>
    <row r="4" spans="2:8">
      <c r="B4" s="1013" t="str">
        <f>'ผลการตรวจสอบ-วิเคราะห์ไฟฟ้า1'!B6</f>
        <v>มาตรการลำดับที่:</v>
      </c>
      <c r="C4" s="1149"/>
      <c r="D4" s="1490">
        <f>'ผลการตรวจสอบ-วิเคราะห์ไฟฟ้า1'!C6</f>
        <v>1</v>
      </c>
      <c r="E4" s="1013"/>
      <c r="F4" s="1013"/>
      <c r="G4" s="1013"/>
      <c r="H4" s="1013"/>
    </row>
    <row r="5" spans="2:8">
      <c r="B5" s="1013"/>
      <c r="C5" s="1149" t="s">
        <v>1381</v>
      </c>
      <c r="D5" s="1149"/>
      <c r="E5" s="1013"/>
      <c r="F5" s="1013"/>
      <c r="G5" s="1013"/>
      <c r="H5" s="1013"/>
    </row>
    <row r="6" spans="2:8">
      <c r="B6" s="1497"/>
      <c r="C6" s="1497"/>
      <c r="D6" s="1497"/>
      <c r="E6" s="1497"/>
      <c r="F6" s="1497"/>
      <c r="G6" s="1497"/>
      <c r="H6" s="1013"/>
    </row>
    <row r="7" spans="2:8">
      <c r="B7" s="1497"/>
      <c r="C7" s="1497"/>
      <c r="D7" s="1497"/>
      <c r="E7" s="1497"/>
      <c r="F7" s="1497"/>
      <c r="G7" s="1497"/>
      <c r="H7" s="1013"/>
    </row>
    <row r="8" spans="2:8">
      <c r="B8" s="1497"/>
      <c r="C8" s="1497"/>
      <c r="D8" s="1497"/>
      <c r="E8" s="1497"/>
      <c r="F8" s="1497"/>
      <c r="G8" s="1497"/>
      <c r="H8" s="1013"/>
    </row>
    <row r="9" spans="2:8">
      <c r="B9" s="1497"/>
      <c r="C9" s="1497"/>
      <c r="D9" s="1497"/>
      <c r="E9" s="1497"/>
      <c r="F9" s="1497"/>
      <c r="G9" s="1497"/>
      <c r="H9" s="1013"/>
    </row>
    <row r="10" spans="2:8">
      <c r="B10" s="1497"/>
      <c r="C10" s="1497"/>
      <c r="D10" s="1497"/>
      <c r="E10" s="1497"/>
      <c r="F10" s="1497"/>
      <c r="G10" s="1497"/>
      <c r="H10" s="1013"/>
    </row>
    <row r="11" spans="2:8">
      <c r="B11" s="1497"/>
      <c r="C11" s="1497"/>
      <c r="D11" s="1497"/>
      <c r="E11" s="1497"/>
      <c r="F11" s="1497"/>
      <c r="G11" s="1497"/>
      <c r="H11" s="1013"/>
    </row>
    <row r="12" spans="2:8">
      <c r="B12" s="1497"/>
      <c r="C12" s="1497"/>
      <c r="D12" s="1497"/>
      <c r="E12" s="1497"/>
      <c r="F12" s="1497"/>
      <c r="G12" s="1497"/>
      <c r="H12" s="1013"/>
    </row>
    <row r="13" spans="2:8">
      <c r="B13" s="1497"/>
      <c r="C13" s="1497"/>
      <c r="D13" s="1497"/>
      <c r="E13" s="1497"/>
      <c r="F13" s="1497"/>
      <c r="G13" s="1497"/>
      <c r="H13" s="1013"/>
    </row>
    <row r="14" spans="2:8">
      <c r="B14" s="1497"/>
      <c r="C14" s="1497"/>
      <c r="D14" s="1497"/>
      <c r="E14" s="1497"/>
      <c r="F14" s="1497"/>
      <c r="G14" s="1497"/>
      <c r="H14" s="1013"/>
    </row>
    <row r="15" spans="2:8">
      <c r="B15" s="1497"/>
      <c r="C15" s="1497"/>
      <c r="D15" s="1497"/>
      <c r="E15" s="1497"/>
      <c r="F15" s="1497"/>
      <c r="G15" s="1497"/>
      <c r="H15" s="1013"/>
    </row>
    <row r="16" spans="2:8">
      <c r="B16" s="1497"/>
      <c r="C16" s="1497"/>
      <c r="D16" s="1497"/>
      <c r="E16" s="1497"/>
      <c r="F16" s="1497"/>
      <c r="G16" s="1497"/>
      <c r="H16" s="1013"/>
    </row>
    <row r="17" spans="1:8">
      <c r="B17" s="1497"/>
      <c r="C17" s="1497"/>
      <c r="D17" s="1497"/>
      <c r="E17" s="1497"/>
      <c r="F17" s="1497"/>
      <c r="G17" s="1497"/>
      <c r="H17" s="1013"/>
    </row>
    <row r="18" spans="1:8">
      <c r="B18" s="1497"/>
      <c r="C18" s="1497"/>
      <c r="D18" s="1497"/>
      <c r="E18" s="1497"/>
      <c r="F18" s="1497"/>
      <c r="G18" s="1497"/>
      <c r="H18" s="1013"/>
    </row>
    <row r="19" spans="1:8">
      <c r="B19" s="1497"/>
      <c r="C19" s="1497"/>
      <c r="D19" s="1497"/>
      <c r="E19" s="1497"/>
      <c r="F19" s="1497"/>
      <c r="G19" s="1497"/>
      <c r="H19" s="1013"/>
    </row>
    <row r="20" spans="1:8">
      <c r="B20" s="1497"/>
      <c r="C20" s="1497"/>
      <c r="D20" s="1497"/>
      <c r="E20" s="1497"/>
      <c r="F20" s="1497"/>
      <c r="G20" s="1497"/>
      <c r="H20" s="1013"/>
    </row>
    <row r="21" spans="1:8">
      <c r="B21" s="1497"/>
      <c r="C21" s="1497"/>
      <c r="D21" s="1497"/>
      <c r="E21" s="1497"/>
      <c r="F21" s="1497"/>
      <c r="G21" s="1497"/>
      <c r="H21" s="1013"/>
    </row>
    <row r="22" spans="1:8">
      <c r="B22" s="1867"/>
      <c r="C22" s="1867"/>
      <c r="D22" s="1867"/>
      <c r="E22" s="1867"/>
      <c r="F22" s="1867"/>
      <c r="G22" s="1867"/>
      <c r="H22" s="1013"/>
    </row>
    <row r="23" spans="1:8">
      <c r="B23" s="1488"/>
      <c r="C23" s="1488"/>
      <c r="D23" s="1488"/>
      <c r="E23" s="1488"/>
      <c r="F23" s="1488"/>
      <c r="G23" s="1488"/>
      <c r="H23" s="1013"/>
    </row>
    <row r="24" spans="1:8">
      <c r="B24" s="1488"/>
      <c r="C24" s="1488"/>
      <c r="D24" s="1488"/>
      <c r="E24" s="1488"/>
      <c r="F24" s="1488"/>
      <c r="G24" s="1488"/>
      <c r="H24" s="1013"/>
    </row>
    <row r="25" spans="1:8">
      <c r="B25" s="1492"/>
      <c r="C25" s="1492"/>
      <c r="D25" s="1492"/>
      <c r="E25" s="1492"/>
      <c r="F25" s="1492"/>
      <c r="G25" s="1492"/>
      <c r="H25" s="1498"/>
    </row>
    <row r="26" spans="1:8">
      <c r="B26" s="1492"/>
      <c r="E26" s="1499"/>
      <c r="F26" s="1499"/>
      <c r="G26" s="1499"/>
      <c r="H26" s="1499"/>
    </row>
    <row r="27" spans="1:8">
      <c r="A27" s="1486"/>
      <c r="B27" s="1492" t="s">
        <v>1382</v>
      </c>
      <c r="C27" s="1522"/>
      <c r="D27" s="1522"/>
      <c r="E27" s="1522"/>
      <c r="F27" s="1522"/>
      <c r="G27" s="1522"/>
      <c r="H27" s="1522"/>
    </row>
    <row r="28" spans="1:8">
      <c r="A28" s="1526"/>
      <c r="B28" s="1501"/>
      <c r="C28" s="1500"/>
      <c r="D28" s="1500"/>
      <c r="E28" s="997"/>
      <c r="F28" s="997"/>
      <c r="G28" s="997"/>
      <c r="H28" s="997"/>
    </row>
    <row r="29" spans="1:8">
      <c r="A29" s="1526" t="s">
        <v>1383</v>
      </c>
      <c r="B29" s="1501"/>
      <c r="C29" s="1500"/>
      <c r="D29" s="1500"/>
      <c r="E29" s="997"/>
      <c r="F29" s="997"/>
      <c r="G29" s="997"/>
      <c r="H29" s="997"/>
    </row>
    <row r="30" spans="1:8">
      <c r="A30" s="1526"/>
      <c r="B30" s="1501"/>
      <c r="C30" s="1500"/>
      <c r="D30" s="1500"/>
      <c r="E30" s="997"/>
      <c r="F30" s="997"/>
      <c r="G30" s="997"/>
      <c r="H30" s="997"/>
    </row>
    <row r="31" spans="1:8">
      <c r="A31" s="1501"/>
      <c r="B31" s="1518" t="str">
        <f>'มาตรการไฟฟ้า '!B36:I36</f>
        <v>รายการข้อมูลประกอบการคำนวณ</v>
      </c>
      <c r="C31" s="1519"/>
      <c r="D31" s="1519"/>
      <c r="E31" s="1504" t="str">
        <f>'มาตรการไฟฟ้า '!J36</f>
        <v>หน่วย</v>
      </c>
      <c r="F31" s="1504" t="str">
        <f>'มาตรการไฟฟ้า '!K36</f>
        <v>ตัวย่อ</v>
      </c>
      <c r="G31" s="1504" t="str">
        <f>'มาตรการไฟฟ้า '!L36</f>
        <v>ปริมาณ</v>
      </c>
      <c r="H31" s="997"/>
    </row>
    <row r="32" spans="1:8">
      <c r="A32" s="1501"/>
      <c r="B32" s="1505" t="str">
        <f>'มาตรการไฟฟ้า '!B37:I37</f>
        <v>จำนวนเครื่องปรับอากาศ</v>
      </c>
      <c r="C32" s="1506"/>
      <c r="D32" s="1506"/>
      <c r="E32" s="1507" t="str">
        <f>'มาตรการไฟฟ้า '!J37</f>
        <v>เครื่อง</v>
      </c>
      <c r="F32" s="1507" t="str">
        <f>'มาตรการไฟฟ้า '!K37</f>
        <v>n</v>
      </c>
      <c r="G32" s="1513">
        <f>'มาตรการไฟฟ้า '!L37</f>
        <v>1572</v>
      </c>
      <c r="H32" s="997"/>
    </row>
    <row r="33" spans="1:8">
      <c r="A33" s="1501"/>
      <c r="B33" s="1505" t="str">
        <f>'มาตรการไฟฟ้า '!B38:I38</f>
        <v>กำลังไฟฟ้าต่อเครื่อง</v>
      </c>
      <c r="C33" s="1506"/>
      <c r="D33" s="1506"/>
      <c r="E33" s="1507" t="str">
        <f>'มาตรการไฟฟ้า '!J38</f>
        <v>kW</v>
      </c>
      <c r="F33" s="1507" t="str">
        <f>'มาตรการไฟฟ้า '!K38</f>
        <v>W</v>
      </c>
      <c r="G33" s="1507">
        <f>'มาตรการไฟฟ้า '!L38</f>
        <v>3.39</v>
      </c>
      <c r="H33" s="997"/>
    </row>
    <row r="34" spans="1:8">
      <c r="A34" s="1501"/>
      <c r="B34" s="1505" t="str">
        <f>'มาตรการไฟฟ้า '!B39:I39</f>
        <v xml:space="preserve">ชั่วโมงใช้งานต่อวัน </v>
      </c>
      <c r="C34" s="1506"/>
      <c r="D34" s="1506"/>
      <c r="E34" s="1507" t="str">
        <f>'มาตรการไฟฟ้า '!J39</f>
        <v>ชั่วโมง</v>
      </c>
      <c r="F34" s="1507" t="str">
        <f>'มาตรการไฟฟ้า '!K39</f>
        <v>h</v>
      </c>
      <c r="G34" s="1507">
        <f>'มาตรการไฟฟ้า '!L39</f>
        <v>6.5</v>
      </c>
      <c r="H34" s="997"/>
    </row>
    <row r="35" spans="1:8">
      <c r="A35" s="1501"/>
      <c r="B35" s="1505" t="str">
        <f>'มาตรการไฟฟ้า '!B40:I40</f>
        <v>แฟกเตอร์การทำงาน</v>
      </c>
      <c r="C35" s="1506"/>
      <c r="D35" s="1506"/>
      <c r="E35" s="1507" t="str">
        <f>'มาตรการไฟฟ้า '!J40</f>
        <v>%</v>
      </c>
      <c r="F35" s="1507" t="str">
        <f>'มาตรการไฟฟ้า '!K40</f>
        <v>F</v>
      </c>
      <c r="G35" s="1507">
        <f>'มาตรการไฟฟ้า '!L40</f>
        <v>70</v>
      </c>
      <c r="H35" s="997"/>
    </row>
    <row r="36" spans="1:8">
      <c r="A36" s="1501"/>
      <c r="B36" s="1508" t="str">
        <f>'มาตรการไฟฟ้า '!B41:I41</f>
        <v>วันที่ใช้งานต่อปี</v>
      </c>
      <c r="C36" s="1509"/>
      <c r="D36" s="1510"/>
      <c r="E36" s="1507" t="str">
        <f>'มาตรการไฟฟ้า '!J41</f>
        <v>วัน</v>
      </c>
      <c r="F36" s="1507" t="str">
        <f>'มาตรการไฟฟ้า '!K41</f>
        <v>D</v>
      </c>
      <c r="G36" s="1507">
        <f>'มาตรการไฟฟ้า '!L41</f>
        <v>250</v>
      </c>
      <c r="H36" s="997"/>
    </row>
    <row r="37" spans="1:8">
      <c r="A37" s="1501"/>
      <c r="B37" s="1505" t="str">
        <f>'มาตรการไฟฟ้า '!B42:I42</f>
        <v>ผลประหยัดภายหลังการบำรุงรักษา</v>
      </c>
      <c r="C37" s="1506"/>
      <c r="D37" s="1506"/>
      <c r="E37" s="1507" t="str">
        <f>'มาตรการไฟฟ้า '!J42</f>
        <v>%</v>
      </c>
      <c r="F37" s="1507" t="str">
        <f>'มาตรการไฟฟ้า '!K42</f>
        <v>S</v>
      </c>
      <c r="G37" s="1507">
        <f>'มาตรการไฟฟ้า '!L42</f>
        <v>5</v>
      </c>
      <c r="H37" s="997"/>
    </row>
    <row r="38" spans="1:8">
      <c r="A38" s="1501"/>
      <c r="B38" s="1505" t="str">
        <f>'มาตรการไฟฟ้า '!B43:I43</f>
        <v>อัตราค่าไฟฟ้าโดยเฉลี่ยต่อหน่วย</v>
      </c>
      <c r="C38" s="1506"/>
      <c r="D38" s="1506"/>
      <c r="E38" s="1507" t="str">
        <f>'มาตรการไฟฟ้า '!J43</f>
        <v>บาท</v>
      </c>
      <c r="F38" s="1507" t="str">
        <f>'มาตรการไฟฟ้า '!K43</f>
        <v>B</v>
      </c>
      <c r="G38" s="1520">
        <f>'มาตรการไฟฟ้า '!L43</f>
        <v>3.779249857640107</v>
      </c>
      <c r="H38" s="997"/>
    </row>
    <row r="39" spans="1:8">
      <c r="A39" s="1501"/>
      <c r="B39" s="1514"/>
      <c r="C39" s="1515"/>
      <c r="D39" s="1521"/>
      <c r="E39" s="1511"/>
      <c r="F39" s="1511"/>
      <c r="G39" s="1511"/>
      <c r="H39" s="997"/>
    </row>
    <row r="40" spans="1:8">
      <c r="A40" s="1501"/>
      <c r="B40" s="997"/>
      <c r="C40" s="1500"/>
      <c r="D40" s="1500"/>
      <c r="E40" s="997"/>
      <c r="F40" s="997"/>
      <c r="G40" s="997"/>
      <c r="H40" s="997"/>
    </row>
    <row r="41" spans="1:8">
      <c r="A41" s="1501"/>
      <c r="B41" s="1502" t="str">
        <f>'มาตรการไฟฟ้า '!B45:I45</f>
        <v>การคำนวณ</v>
      </c>
      <c r="C41" s="1503"/>
      <c r="D41" s="1503"/>
      <c r="E41" s="1523"/>
      <c r="F41" s="1504" t="str">
        <f>'มาตรการไฟฟ้า '!J45</f>
        <v>หน่วย</v>
      </c>
      <c r="G41" s="1504" t="str">
        <f>'มาตรการไฟฟ้า '!K45</f>
        <v>ตัวย่อ</v>
      </c>
      <c r="H41" s="1504" t="str">
        <f>'มาตรการไฟฟ้า '!L45</f>
        <v>ปริมาณ</v>
      </c>
    </row>
    <row r="42" spans="1:8">
      <c r="A42" s="1501"/>
      <c r="B42" s="1508" t="str">
        <f>'มาตรการไฟฟ้า '!B46:I46</f>
        <v>พลังงานที่ใช้ก่อนปรับปรุง;   n x W x h x D x (F/100)</v>
      </c>
      <c r="C42" s="1509"/>
      <c r="D42" s="1509"/>
      <c r="E42" s="1524"/>
      <c r="F42" s="1507" t="str">
        <f>'มาตรการไฟฟ้า '!J46</f>
        <v>kWh/y</v>
      </c>
      <c r="G42" s="1507" t="str">
        <f>'มาตรการไฟฟ้า '!K46</f>
        <v>Ei</v>
      </c>
      <c r="H42" s="1525">
        <f>'มาตรการไฟฟ้า '!L46</f>
        <v>6061828.5</v>
      </c>
    </row>
    <row r="43" spans="1:8">
      <c r="A43" s="1501"/>
      <c r="B43" s="1508" t="str">
        <f>'มาตรการไฟฟ้า '!B47:I47</f>
        <v>พลังงานที่สามารถประหยัดได้;  (S x Ei)/100</v>
      </c>
      <c r="C43" s="1509"/>
      <c r="D43" s="1509"/>
      <c r="E43" s="1524"/>
      <c r="F43" s="1507" t="str">
        <f>'มาตรการไฟฟ้า '!J47</f>
        <v>kWh/y</v>
      </c>
      <c r="G43" s="1507" t="str">
        <f>'มาตรการไฟฟ้า '!K47</f>
        <v>Es</v>
      </c>
      <c r="H43" s="1525">
        <f>'มาตรการไฟฟ้า '!L47</f>
        <v>303091.42499999999</v>
      </c>
    </row>
    <row r="44" spans="1:8">
      <c r="A44" s="1501"/>
      <c r="B44" s="1508" t="str">
        <f>'มาตรการไฟฟ้า '!B48:I48</f>
        <v>คิดเป็นเงินที่ประหยัดได้;  (Es x B)</v>
      </c>
      <c r="C44" s="1509"/>
      <c r="D44" s="1509"/>
      <c r="E44" s="1524"/>
      <c r="F44" s="1507" t="str">
        <f>'มาตรการไฟฟ้า '!J48</f>
        <v>บาท/ปี</v>
      </c>
      <c r="G44" s="1507" t="str">
        <f>'มาตรการไฟฟ้า '!K48</f>
        <v>Bs</v>
      </c>
      <c r="H44" s="1525">
        <f>'มาตรการไฟฟ้า '!L48</f>
        <v>1145458.224783187</v>
      </c>
    </row>
    <row r="45" spans="1:8">
      <c r="A45" s="1501"/>
      <c r="B45" s="1514"/>
      <c r="C45" s="1515"/>
      <c r="D45" s="1515"/>
      <c r="E45" s="1517"/>
      <c r="F45" s="1511"/>
      <c r="G45" s="1511"/>
      <c r="H45" s="1511"/>
    </row>
    <row r="46" spans="1:8">
      <c r="A46" s="1501"/>
      <c r="B46" s="997"/>
      <c r="C46" s="1500"/>
      <c r="D46" s="1500"/>
      <c r="E46" s="997"/>
      <c r="F46" s="997"/>
      <c r="G46" s="997"/>
      <c r="H46" s="997"/>
    </row>
    <row r="47" spans="1:8">
      <c r="A47" s="1501"/>
      <c r="B47" s="997"/>
      <c r="C47" s="1500"/>
      <c r="D47" s="1500"/>
      <c r="E47" s="997"/>
      <c r="F47" s="997"/>
      <c r="G47" s="997"/>
      <c r="H47" s="997"/>
    </row>
    <row r="48" spans="1:8">
      <c r="A48" s="1501"/>
      <c r="B48" s="997"/>
      <c r="C48" s="1500"/>
      <c r="D48" s="1500"/>
      <c r="E48" s="997"/>
      <c r="F48" s="997"/>
      <c r="G48" s="997"/>
      <c r="H48" s="997"/>
    </row>
    <row r="49" spans="1:8">
      <c r="A49" s="1501"/>
      <c r="B49" s="997"/>
      <c r="C49" s="1500"/>
      <c r="D49" s="1500"/>
      <c r="E49" s="997"/>
      <c r="F49" s="997"/>
      <c r="G49" s="997"/>
      <c r="H49" s="997"/>
    </row>
    <row r="50" spans="1:8">
      <c r="A50" s="1501"/>
      <c r="B50" s="997"/>
      <c r="C50" s="1500"/>
      <c r="D50" s="1500"/>
      <c r="E50" s="997"/>
      <c r="F50" s="997"/>
      <c r="G50" s="997"/>
      <c r="H50" s="997"/>
    </row>
    <row r="51" spans="1:8">
      <c r="A51" s="1501"/>
      <c r="B51" s="997"/>
      <c r="C51" s="1500"/>
      <c r="D51" s="1500"/>
      <c r="E51" s="997"/>
      <c r="F51" s="997"/>
      <c r="G51" s="997"/>
      <c r="H51" s="997"/>
    </row>
    <row r="52" spans="1:8">
      <c r="A52" s="1501"/>
      <c r="B52" s="997"/>
      <c r="C52" s="1500"/>
      <c r="D52" s="1500"/>
      <c r="E52" s="997"/>
      <c r="F52" s="997"/>
      <c r="G52" s="997"/>
      <c r="H52" s="997"/>
    </row>
    <row r="53" spans="1:8">
      <c r="A53" s="1501"/>
      <c r="B53" s="997"/>
      <c r="C53" s="1500"/>
      <c r="D53" s="1500"/>
      <c r="E53" s="997"/>
      <c r="F53" s="997"/>
      <c r="G53" s="997"/>
      <c r="H53" s="997"/>
    </row>
    <row r="54" spans="1:8">
      <c r="A54" s="1501"/>
      <c r="B54" s="997"/>
      <c r="C54" s="1500"/>
      <c r="D54" s="1500"/>
      <c r="E54" s="997"/>
      <c r="F54" s="997"/>
      <c r="G54" s="997"/>
      <c r="H54" s="997"/>
    </row>
    <row r="55" spans="1:8">
      <c r="A55" s="1501"/>
      <c r="B55" s="997"/>
      <c r="C55" s="1500"/>
      <c r="D55" s="1500"/>
      <c r="E55" s="997"/>
      <c r="F55" s="997"/>
      <c r="G55" s="997"/>
      <c r="H55" s="997"/>
    </row>
  </sheetData>
  <mergeCells count="3">
    <mergeCell ref="B1:G1"/>
    <mergeCell ref="B2:G2"/>
    <mergeCell ref="B22:G2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&amp;C65-2</oddFooter>
  </headerFooter>
  <rowBreaks count="1" manualBreakCount="1">
    <brk id="27" max="7" man="1"/>
  </rowBreaks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H68"/>
  <sheetViews>
    <sheetView showGridLines="0" tabSelected="1" view="pageBreakPreview" zoomScaleNormal="100" zoomScaleSheetLayoutView="100" workbookViewId="0">
      <selection activeCell="F5" sqref="F5"/>
    </sheetView>
  </sheetViews>
  <sheetFormatPr defaultRowHeight="24.6"/>
  <cols>
    <col min="1" max="1" width="1.59765625" style="1013" customWidth="1"/>
    <col min="2" max="2" width="3.59765625" style="503" customWidth="1"/>
    <col min="3" max="3" width="10.19921875" style="1499" customWidth="1"/>
    <col min="4" max="4" width="14.5" style="1499" customWidth="1"/>
    <col min="5" max="5" width="17" style="503" customWidth="1"/>
    <col min="6" max="6" width="11.296875" style="503" customWidth="1"/>
    <col min="7" max="7" width="10.09765625" style="503" customWidth="1"/>
    <col min="8" max="8" width="13.09765625" style="503" customWidth="1"/>
    <col min="9" max="16384" width="8.796875" style="1496"/>
  </cols>
  <sheetData>
    <row r="1" spans="2:8">
      <c r="B1" s="1866" t="s">
        <v>1146</v>
      </c>
      <c r="C1" s="1866"/>
      <c r="D1" s="1866"/>
      <c r="E1" s="1866"/>
      <c r="F1" s="1866"/>
      <c r="G1" s="1866"/>
      <c r="H1" s="1013"/>
    </row>
    <row r="2" spans="2:8">
      <c r="B2" s="1866" t="s">
        <v>592</v>
      </c>
      <c r="C2" s="1866"/>
      <c r="D2" s="1866"/>
      <c r="E2" s="1866"/>
      <c r="F2" s="1866"/>
      <c r="G2" s="1866"/>
      <c r="H2" s="1013"/>
    </row>
    <row r="3" spans="2:8">
      <c r="B3" s="1013" t="str">
        <f>'ผลการตรวจสอบ-วิเคราะห์ไฟฟ้า1'!B5</f>
        <v>ชื่อมาตรการ:</v>
      </c>
      <c r="C3" s="1149"/>
      <c r="D3" s="1491" t="str">
        <f>'ผลการตรวจสอบ-วิเคราะห์ไฟฟ้า1'!C25</f>
        <v>ลดชั่วโมงการใช้งานเครื่องปรับอากาศ</v>
      </c>
      <c r="E3" s="1489"/>
      <c r="F3" s="1489"/>
      <c r="G3" s="1013"/>
      <c r="H3" s="1013"/>
    </row>
    <row r="4" spans="2:8">
      <c r="B4" s="1013" t="str">
        <f>'ผลการตรวจสอบ-วิเคราะห์ไฟฟ้า1'!B6</f>
        <v>มาตรการลำดับที่:</v>
      </c>
      <c r="C4" s="1149"/>
      <c r="D4" s="1490">
        <f>'ผลการตรวจสอบ-วิเคราะห์ไฟฟ้า1'!C26</f>
        <v>2</v>
      </c>
      <c r="E4" s="1013"/>
      <c r="F4" s="1013"/>
      <c r="G4" s="1013"/>
      <c r="H4" s="1013"/>
    </row>
    <row r="5" spans="2:8">
      <c r="B5" s="1013"/>
      <c r="C5" s="1149" t="s">
        <v>1381</v>
      </c>
      <c r="D5" s="1149"/>
      <c r="E5" s="1013"/>
      <c r="F5" s="1013"/>
      <c r="G5" s="1013"/>
      <c r="H5" s="1013"/>
    </row>
    <row r="6" spans="2:8">
      <c r="B6" s="1497"/>
      <c r="C6" s="1497"/>
      <c r="D6" s="1497"/>
      <c r="E6" s="1497"/>
      <c r="F6" s="1497"/>
      <c r="G6" s="1497"/>
      <c r="H6" s="1013"/>
    </row>
    <row r="7" spans="2:8">
      <c r="B7" s="1497"/>
      <c r="C7" s="1497"/>
      <c r="D7" s="1497"/>
      <c r="E7" s="1497"/>
      <c r="F7" s="1497"/>
      <c r="G7" s="1497"/>
      <c r="H7" s="1013"/>
    </row>
    <row r="8" spans="2:8">
      <c r="B8" s="1497"/>
      <c r="C8" s="1497"/>
      <c r="D8" s="1497"/>
      <c r="E8" s="1497"/>
      <c r="F8" s="1497"/>
      <c r="G8" s="1497"/>
      <c r="H8" s="1013"/>
    </row>
    <row r="9" spans="2:8">
      <c r="B9" s="1497"/>
      <c r="C9" s="1497"/>
      <c r="D9" s="1497"/>
      <c r="E9" s="1497"/>
      <c r="F9" s="1497"/>
      <c r="G9" s="1497"/>
      <c r="H9" s="1013"/>
    </row>
    <row r="10" spans="2:8">
      <c r="B10" s="1497"/>
      <c r="C10" s="1497"/>
      <c r="D10" s="1497"/>
      <c r="E10" s="1497"/>
      <c r="F10" s="1497"/>
      <c r="G10" s="1497"/>
      <c r="H10" s="1013"/>
    </row>
    <row r="11" spans="2:8">
      <c r="B11" s="1497"/>
      <c r="C11" s="1497"/>
      <c r="D11" s="1497"/>
      <c r="E11" s="1497"/>
      <c r="F11" s="1497"/>
      <c r="G11" s="1497"/>
      <c r="H11" s="1013"/>
    </row>
    <row r="12" spans="2:8">
      <c r="B12" s="1497"/>
      <c r="C12" s="1497"/>
      <c r="D12" s="1497"/>
      <c r="E12" s="1497"/>
      <c r="F12" s="1497"/>
      <c r="G12" s="1497"/>
      <c r="H12" s="1013"/>
    </row>
    <row r="13" spans="2:8">
      <c r="B13" s="1497"/>
      <c r="C13" s="1497"/>
      <c r="D13" s="1497"/>
      <c r="E13" s="1497"/>
      <c r="F13" s="1497"/>
      <c r="G13" s="1497"/>
      <c r="H13" s="1013"/>
    </row>
    <row r="14" spans="2:8">
      <c r="B14" s="1497"/>
      <c r="C14" s="1497"/>
      <c r="D14" s="1497"/>
      <c r="E14" s="1497"/>
      <c r="F14" s="1497"/>
      <c r="G14" s="1497"/>
      <c r="H14" s="1013"/>
    </row>
    <row r="15" spans="2:8">
      <c r="B15" s="1497"/>
      <c r="C15" s="1497"/>
      <c r="D15" s="1497"/>
      <c r="E15" s="1497"/>
      <c r="F15" s="1497"/>
      <c r="G15" s="1497"/>
      <c r="H15" s="1013"/>
    </row>
    <row r="16" spans="2:8">
      <c r="B16" s="1497"/>
      <c r="C16" s="1497"/>
      <c r="D16" s="1497"/>
      <c r="E16" s="1497"/>
      <c r="F16" s="1497"/>
      <c r="G16" s="1497"/>
      <c r="H16" s="1013"/>
    </row>
    <row r="17" spans="1:8">
      <c r="B17" s="1497"/>
      <c r="C17" s="1497"/>
      <c r="D17" s="1497"/>
      <c r="E17" s="1497"/>
      <c r="F17" s="1497"/>
      <c r="G17" s="1497"/>
      <c r="H17" s="1013"/>
    </row>
    <row r="18" spans="1:8">
      <c r="B18" s="1497"/>
      <c r="C18" s="1497"/>
      <c r="D18" s="1497"/>
      <c r="E18" s="1497"/>
      <c r="F18" s="1497"/>
      <c r="G18" s="1497"/>
      <c r="H18" s="1013"/>
    </row>
    <row r="19" spans="1:8">
      <c r="B19" s="1497"/>
      <c r="C19" s="1497"/>
      <c r="D19" s="1497"/>
      <c r="E19" s="1497"/>
      <c r="F19" s="1497"/>
      <c r="G19" s="1497"/>
      <c r="H19" s="1013"/>
    </row>
    <row r="20" spans="1:8">
      <c r="B20" s="1497"/>
      <c r="C20" s="1497"/>
      <c r="D20" s="1497"/>
      <c r="E20" s="1497"/>
      <c r="F20" s="1497"/>
      <c r="G20" s="1497"/>
      <c r="H20" s="1013"/>
    </row>
    <row r="21" spans="1:8">
      <c r="B21" s="1497"/>
      <c r="C21" s="1497"/>
      <c r="D21" s="1497"/>
      <c r="E21" s="1497"/>
      <c r="F21" s="1497"/>
      <c r="G21" s="1497"/>
      <c r="H21" s="1013"/>
    </row>
    <row r="22" spans="1:8">
      <c r="B22" s="1867"/>
      <c r="C22" s="1867"/>
      <c r="D22" s="1867"/>
      <c r="E22" s="1867"/>
      <c r="F22" s="1867"/>
      <c r="G22" s="1867"/>
      <c r="H22" s="1013"/>
    </row>
    <row r="23" spans="1:8">
      <c r="B23" s="1488"/>
      <c r="C23" s="1488"/>
      <c r="D23" s="1488"/>
      <c r="E23" s="1488"/>
      <c r="F23" s="1488"/>
      <c r="G23" s="1488"/>
      <c r="H23" s="1013"/>
    </row>
    <row r="24" spans="1:8">
      <c r="B24" s="1488"/>
      <c r="C24" s="1488"/>
      <c r="D24" s="1488"/>
      <c r="E24" s="1488"/>
      <c r="F24" s="1488"/>
      <c r="G24" s="1488"/>
      <c r="H24" s="1013"/>
    </row>
    <row r="25" spans="1:8">
      <c r="B25" s="1492"/>
      <c r="C25" s="1492"/>
      <c r="D25" s="1492"/>
      <c r="E25" s="1492"/>
      <c r="F25" s="1492"/>
      <c r="G25" s="1492"/>
      <c r="H25" s="1498"/>
    </row>
    <row r="26" spans="1:8">
      <c r="E26" s="1499"/>
      <c r="F26" s="1499"/>
      <c r="G26" s="1499"/>
      <c r="H26" s="1499"/>
    </row>
    <row r="27" spans="1:8">
      <c r="A27" s="1486"/>
    </row>
    <row r="28" spans="1:8">
      <c r="A28" s="1501"/>
      <c r="B28" s="1492" t="s">
        <v>1382</v>
      </c>
      <c r="C28" s="1527"/>
      <c r="D28" s="1527"/>
      <c r="E28" s="1527"/>
      <c r="F28" s="1527"/>
      <c r="G28" s="1527"/>
      <c r="H28" s="1527"/>
    </row>
    <row r="29" spans="1:8">
      <c r="A29" s="1501"/>
      <c r="B29" s="997"/>
      <c r="C29" s="1500"/>
      <c r="D29" s="1500"/>
      <c r="E29" s="997"/>
      <c r="F29" s="997"/>
      <c r="G29" s="997"/>
      <c r="H29" s="997"/>
    </row>
    <row r="30" spans="1:8">
      <c r="A30" s="1486" t="s">
        <v>1383</v>
      </c>
      <c r="B30" s="997"/>
      <c r="C30" s="1500"/>
      <c r="D30" s="1500"/>
      <c r="E30" s="997"/>
      <c r="F30" s="997"/>
      <c r="G30" s="997"/>
      <c r="H30" s="997"/>
    </row>
    <row r="31" spans="1:8">
      <c r="A31" s="1501"/>
      <c r="B31" s="997"/>
      <c r="C31" s="1500"/>
      <c r="D31" s="1500"/>
      <c r="E31" s="997"/>
      <c r="F31" s="997"/>
      <c r="G31" s="997"/>
      <c r="H31" s="997"/>
    </row>
    <row r="32" spans="1:8">
      <c r="A32" s="1501"/>
      <c r="B32" s="1518" t="str">
        <f>'มาตรการไฟฟ้า '!B99:I99</f>
        <v>รายการข้อมูลประกอบการคำนวณ</v>
      </c>
      <c r="C32" s="1519"/>
      <c r="D32" s="1519"/>
      <c r="E32" s="1504" t="str">
        <f>'มาตรการไฟฟ้า '!J99</f>
        <v>หน่วย</v>
      </c>
      <c r="F32" s="1504" t="str">
        <f>'มาตรการไฟฟ้า '!K99</f>
        <v>ตัวย่อ</v>
      </c>
      <c r="G32" s="1504" t="str">
        <f>'มาตรการไฟฟ้า '!L99</f>
        <v>ปริมาณ</v>
      </c>
      <c r="H32" s="997"/>
    </row>
    <row r="33" spans="1:8">
      <c r="A33" s="1501"/>
      <c r="B33" s="1508" t="str">
        <f>'มาตรการไฟฟ้า '!B100:I100</f>
        <v>จำนวนเครื่องปรับอากาศ</v>
      </c>
      <c r="C33" s="1509"/>
      <c r="D33" s="1510"/>
      <c r="E33" s="1507" t="str">
        <f>'มาตรการไฟฟ้า '!J100</f>
        <v>เครื่อง</v>
      </c>
      <c r="F33" s="1507" t="str">
        <f>'มาตรการไฟฟ้า '!K100</f>
        <v>n</v>
      </c>
      <c r="G33" s="1513">
        <f>'มาตรการไฟฟ้า '!L100</f>
        <v>2868</v>
      </c>
      <c r="H33" s="997"/>
    </row>
    <row r="34" spans="1:8">
      <c r="A34" s="1501"/>
      <c r="B34" s="1508" t="str">
        <f>'มาตรการไฟฟ้า '!B101:I101</f>
        <v>กำลังไฟฟ้าต่อเครื่อง</v>
      </c>
      <c r="C34" s="1509"/>
      <c r="D34" s="1510"/>
      <c r="E34" s="1507" t="str">
        <f>'มาตรการไฟฟ้า '!J101</f>
        <v>kW</v>
      </c>
      <c r="F34" s="1507" t="str">
        <f>'มาตรการไฟฟ้า '!K101</f>
        <v>W</v>
      </c>
      <c r="G34" s="1507">
        <f>'มาตรการไฟฟ้า '!L101</f>
        <v>3.39</v>
      </c>
      <c r="H34" s="997"/>
    </row>
    <row r="35" spans="1:8">
      <c r="A35" s="1501"/>
      <c r="B35" s="1508" t="str">
        <f>'มาตรการไฟฟ้า '!B102:I102</f>
        <v xml:space="preserve">ชั่วโมงใช้งานต่อวัน </v>
      </c>
      <c r="C35" s="1509"/>
      <c r="D35" s="1510"/>
      <c r="E35" s="1507" t="str">
        <f>'มาตรการไฟฟ้า '!J102</f>
        <v>ชั่วโมง</v>
      </c>
      <c r="F35" s="1507" t="str">
        <f>'มาตรการไฟฟ้า '!K102</f>
        <v>h1</v>
      </c>
      <c r="G35" s="1507">
        <f>'มาตรการไฟฟ้า '!L102</f>
        <v>6.5</v>
      </c>
      <c r="H35" s="997"/>
    </row>
    <row r="36" spans="1:8">
      <c r="A36" s="1501"/>
      <c r="B36" s="1508" t="str">
        <f>'มาตรการไฟฟ้า '!B103:I103</f>
        <v>แฟกเตอร์การทำงาน</v>
      </c>
      <c r="C36" s="1509"/>
      <c r="D36" s="1510"/>
      <c r="E36" s="1507" t="str">
        <f>'มาตรการไฟฟ้า '!J103</f>
        <v>%</v>
      </c>
      <c r="F36" s="1507" t="str">
        <f>'มาตรการไฟฟ้า '!K103</f>
        <v>F</v>
      </c>
      <c r="G36" s="1507">
        <f>'มาตรการไฟฟ้า '!L103</f>
        <v>70</v>
      </c>
      <c r="H36" s="997"/>
    </row>
    <row r="37" spans="1:8">
      <c r="A37" s="1501"/>
      <c r="B37" s="1508" t="str">
        <f>'มาตรการไฟฟ้า '!B104:I104</f>
        <v>วันที่ใช้งานต่อปี</v>
      </c>
      <c r="C37" s="1509"/>
      <c r="D37" s="1510"/>
      <c r="E37" s="1507" t="str">
        <f>'มาตรการไฟฟ้า '!J104</f>
        <v>วัน</v>
      </c>
      <c r="F37" s="1507" t="str">
        <f>'มาตรการไฟฟ้า '!K104</f>
        <v>D</v>
      </c>
      <c r="G37" s="1507">
        <f>'มาตรการไฟฟ้า '!L104</f>
        <v>250</v>
      </c>
      <c r="H37" s="997"/>
    </row>
    <row r="38" spans="1:8">
      <c r="A38" s="1501"/>
      <c r="B38" s="1508" t="str">
        <f>'มาตรการไฟฟ้า '!B105:I105</f>
        <v xml:space="preserve">ชั่วโมงใช้งานต่อวันที่ลดลง </v>
      </c>
      <c r="C38" s="1509"/>
      <c r="D38" s="1510"/>
      <c r="E38" s="1507" t="str">
        <f>'มาตรการไฟฟ้า '!J105</f>
        <v>ชั่วโมง</v>
      </c>
      <c r="F38" s="1507" t="str">
        <f>'มาตรการไฟฟ้า '!K105</f>
        <v>h2</v>
      </c>
      <c r="G38" s="1507">
        <f>'มาตรการไฟฟ้า '!L105</f>
        <v>0.5</v>
      </c>
      <c r="H38" s="997"/>
    </row>
    <row r="39" spans="1:8">
      <c r="A39" s="1501"/>
      <c r="B39" s="1508" t="str">
        <f>'มาตรการไฟฟ้า '!B106:I106</f>
        <v>อัตราค่าไฟฟ้าโดยเฉลี่ยต่อหน่วย</v>
      </c>
      <c r="C39" s="1509"/>
      <c r="D39" s="1510"/>
      <c r="E39" s="1507" t="str">
        <f>'มาตรการไฟฟ้า '!J106</f>
        <v>บาท</v>
      </c>
      <c r="F39" s="1507" t="str">
        <f>'มาตรการไฟฟ้า '!K106</f>
        <v>B</v>
      </c>
      <c r="G39" s="1520">
        <f>'มาตรการไฟฟ้า '!L106</f>
        <v>3.779249857640107</v>
      </c>
      <c r="H39" s="997"/>
    </row>
    <row r="40" spans="1:8">
      <c r="A40" s="1501"/>
      <c r="B40" s="1514"/>
      <c r="C40" s="1515"/>
      <c r="D40" s="1521"/>
      <c r="E40" s="1511"/>
      <c r="F40" s="1511"/>
      <c r="G40" s="1511"/>
      <c r="H40" s="997"/>
    </row>
    <row r="41" spans="1:8">
      <c r="A41" s="1501"/>
      <c r="B41" s="997"/>
      <c r="C41" s="1500"/>
      <c r="D41" s="1500"/>
      <c r="E41" s="997"/>
      <c r="F41" s="997"/>
      <c r="G41" s="997"/>
      <c r="H41" s="997"/>
    </row>
    <row r="42" spans="1:8">
      <c r="A42" s="1501"/>
      <c r="B42" s="1502" t="str">
        <f>'มาตรการไฟฟ้า '!B108:I108</f>
        <v>การคำนวณ</v>
      </c>
      <c r="C42" s="1503"/>
      <c r="D42" s="1503"/>
      <c r="E42" s="1523"/>
      <c r="F42" s="1504" t="str">
        <f>'มาตรการไฟฟ้า '!J108</f>
        <v>หน่วย</v>
      </c>
      <c r="G42" s="1504" t="str">
        <f>'มาตรการไฟฟ้า '!K108</f>
        <v>ตัวย่อ</v>
      </c>
      <c r="H42" s="1504" t="str">
        <f>'มาตรการไฟฟ้า '!L108</f>
        <v>ปริมาณ</v>
      </c>
    </row>
    <row r="43" spans="1:8">
      <c r="A43" s="1501"/>
      <c r="B43" s="1508" t="str">
        <f>'มาตรการไฟฟ้า '!B109:I109</f>
        <v>พลังงานที่ใช้ก่อนปรับปรุง;   n x W x h x D x (F/100)</v>
      </c>
      <c r="C43" s="1509"/>
      <c r="D43" s="1509"/>
      <c r="E43" s="1528"/>
      <c r="F43" s="1507" t="str">
        <f>'มาตรการไฟฟ้า '!J109</f>
        <v>kWh/y</v>
      </c>
      <c r="G43" s="1507" t="str">
        <f>'มาตรการไฟฟ้า '!K109</f>
        <v>Ei</v>
      </c>
      <c r="H43" s="1525">
        <f>'มาตรการไฟฟ้า '!L109</f>
        <v>11059366.500000002</v>
      </c>
    </row>
    <row r="44" spans="1:8">
      <c r="A44" s="1501"/>
      <c r="B44" s="1508" t="str">
        <f>'มาตรการไฟฟ้า '!B110:I110</f>
        <v>พลังงานที่ใช้หลังปรับปรุง;   n x W x (h1-h2) x D x (F/100)</v>
      </c>
      <c r="C44" s="1509"/>
      <c r="D44" s="1509"/>
      <c r="E44" s="1528"/>
      <c r="F44" s="1507" t="str">
        <f>'มาตรการไฟฟ้า '!J110</f>
        <v>kWh/y</v>
      </c>
      <c r="G44" s="1507" t="str">
        <f>'มาตรการไฟฟ้า '!K110</f>
        <v>Eo</v>
      </c>
      <c r="H44" s="1525">
        <f>'มาตรการไฟฟ้า '!L110</f>
        <v>10208646</v>
      </c>
    </row>
    <row r="45" spans="1:8">
      <c r="A45" s="1501"/>
      <c r="B45" s="1508" t="str">
        <f>'มาตรการไฟฟ้า '!B111:I111</f>
        <v>พลังงานที่สามารถประหยัดได้;  ( Ei-Eo)</v>
      </c>
      <c r="C45" s="1509"/>
      <c r="D45" s="1509"/>
      <c r="E45" s="1528"/>
      <c r="F45" s="1507" t="str">
        <f>'มาตรการไฟฟ้า '!J111</f>
        <v>kWh/y</v>
      </c>
      <c r="G45" s="1507" t="str">
        <f>'มาตรการไฟฟ้า '!K111</f>
        <v>Es</v>
      </c>
      <c r="H45" s="1525">
        <f>'มาตรการไฟฟ้า '!L111</f>
        <v>850720.50000000186</v>
      </c>
    </row>
    <row r="46" spans="1:8">
      <c r="A46" s="1501"/>
      <c r="B46" s="1508" t="str">
        <f>'มาตรการไฟฟ้า '!B112:I112</f>
        <v>คิดเป็นเงินที่ประหยัดได้;  (Es x B)</v>
      </c>
      <c r="C46" s="1509"/>
      <c r="D46" s="1509"/>
      <c r="E46" s="1528"/>
      <c r="F46" s="1507" t="str">
        <f>'มาตรการไฟฟ้า '!J112</f>
        <v>บาท/ปี</v>
      </c>
      <c r="G46" s="1507" t="str">
        <f>'มาตรการไฟฟ้า '!K112</f>
        <v>Bs</v>
      </c>
      <c r="H46" s="1525">
        <f>'มาตรการไฟฟ้า '!L112</f>
        <v>3215085.3285165275</v>
      </c>
    </row>
    <row r="47" spans="1:8">
      <c r="A47" s="1501"/>
      <c r="B47" s="1514"/>
      <c r="C47" s="1515"/>
      <c r="D47" s="1515"/>
      <c r="E47" s="1516"/>
      <c r="F47" s="1512"/>
      <c r="G47" s="1512"/>
      <c r="H47" s="1529"/>
    </row>
    <row r="48" spans="1:8">
      <c r="A48" s="1501"/>
      <c r="B48" s="997"/>
      <c r="C48" s="1500"/>
      <c r="D48" s="1500"/>
      <c r="E48" s="997"/>
      <c r="F48" s="997"/>
      <c r="G48" s="997"/>
      <c r="H48" s="997"/>
    </row>
    <row r="49" spans="1:8">
      <c r="A49" s="1501"/>
      <c r="B49" s="997"/>
      <c r="C49" s="1500"/>
      <c r="D49" s="1500"/>
      <c r="E49" s="997"/>
      <c r="F49" s="997"/>
      <c r="G49" s="997"/>
      <c r="H49" s="997"/>
    </row>
    <row r="50" spans="1:8">
      <c r="A50" s="1501"/>
      <c r="B50" s="997"/>
      <c r="C50" s="1500"/>
      <c r="D50" s="1500"/>
      <c r="E50" s="997"/>
      <c r="F50" s="997"/>
      <c r="G50" s="997"/>
      <c r="H50" s="997"/>
    </row>
    <row r="51" spans="1:8">
      <c r="A51" s="1501"/>
      <c r="B51" s="997"/>
      <c r="C51" s="1500"/>
      <c r="D51" s="1500"/>
      <c r="E51" s="997"/>
      <c r="F51" s="997"/>
      <c r="G51" s="997"/>
      <c r="H51" s="997"/>
    </row>
    <row r="52" spans="1:8">
      <c r="A52" s="1501"/>
      <c r="B52" s="997"/>
      <c r="C52" s="1500"/>
      <c r="D52" s="1500"/>
      <c r="E52" s="997"/>
      <c r="F52" s="997"/>
      <c r="G52" s="997"/>
      <c r="H52" s="997"/>
    </row>
    <row r="53" spans="1:8">
      <c r="A53" s="1501"/>
      <c r="B53" s="997"/>
      <c r="C53" s="1500"/>
      <c r="D53" s="1500"/>
      <c r="E53" s="997"/>
      <c r="F53" s="997"/>
      <c r="G53" s="997"/>
      <c r="H53" s="997"/>
    </row>
    <row r="54" spans="1:8">
      <c r="A54" s="1501"/>
      <c r="B54" s="997"/>
      <c r="C54" s="1500"/>
      <c r="D54" s="1500"/>
      <c r="E54" s="997"/>
      <c r="F54" s="997"/>
      <c r="G54" s="997"/>
      <c r="H54" s="997"/>
    </row>
    <row r="55" spans="1:8">
      <c r="A55" s="1501"/>
      <c r="B55" s="997"/>
      <c r="C55" s="1500"/>
      <c r="D55" s="1500"/>
      <c r="E55" s="997"/>
      <c r="F55" s="997"/>
      <c r="G55" s="997"/>
      <c r="H55" s="997"/>
    </row>
    <row r="56" spans="1:8">
      <c r="A56" s="1501"/>
      <c r="B56" s="997"/>
      <c r="C56" s="1500"/>
      <c r="D56" s="1500"/>
      <c r="E56" s="997"/>
      <c r="F56" s="997"/>
      <c r="G56" s="997"/>
      <c r="H56" s="997"/>
    </row>
    <row r="57" spans="1:8">
      <c r="A57" s="1501"/>
      <c r="B57" s="997"/>
      <c r="C57" s="1500"/>
      <c r="D57" s="1500"/>
      <c r="E57" s="997"/>
      <c r="F57" s="997"/>
      <c r="G57" s="997"/>
      <c r="H57" s="997"/>
    </row>
    <row r="58" spans="1:8">
      <c r="A58" s="1501"/>
      <c r="B58" s="997"/>
      <c r="C58" s="1500"/>
      <c r="D58" s="1500"/>
      <c r="E58" s="997"/>
      <c r="F58" s="997"/>
      <c r="G58" s="997"/>
      <c r="H58" s="997"/>
    </row>
    <row r="59" spans="1:8">
      <c r="A59" s="1501"/>
      <c r="B59" s="997"/>
      <c r="C59" s="1500"/>
      <c r="D59" s="1500"/>
      <c r="E59" s="997"/>
      <c r="F59" s="997"/>
      <c r="G59" s="997"/>
      <c r="H59" s="997"/>
    </row>
    <row r="60" spans="1:8">
      <c r="A60" s="1501"/>
      <c r="B60" s="997"/>
      <c r="C60" s="1500"/>
      <c r="D60" s="1500"/>
      <c r="E60" s="997"/>
      <c r="F60" s="997"/>
      <c r="G60" s="997"/>
      <c r="H60" s="997"/>
    </row>
    <row r="61" spans="1:8">
      <c r="A61" s="1501"/>
      <c r="B61" s="997"/>
      <c r="C61" s="1500"/>
      <c r="D61" s="1500"/>
      <c r="E61" s="997"/>
      <c r="F61" s="997"/>
      <c r="G61" s="997"/>
      <c r="H61" s="997"/>
    </row>
    <row r="62" spans="1:8">
      <c r="A62" s="1501"/>
      <c r="B62" s="997"/>
      <c r="C62" s="1500"/>
      <c r="D62" s="1500"/>
      <c r="E62" s="997"/>
      <c r="F62" s="997"/>
      <c r="G62" s="997"/>
      <c r="H62" s="997"/>
    </row>
    <row r="63" spans="1:8">
      <c r="A63" s="1501"/>
      <c r="B63" s="997"/>
      <c r="C63" s="1500"/>
      <c r="D63" s="1500"/>
      <c r="E63" s="997"/>
      <c r="F63" s="997"/>
      <c r="G63" s="997"/>
      <c r="H63" s="997"/>
    </row>
    <row r="64" spans="1:8">
      <c r="A64" s="1501"/>
      <c r="B64" s="997"/>
      <c r="C64" s="1500"/>
      <c r="D64" s="1500"/>
      <c r="E64" s="997"/>
      <c r="F64" s="997"/>
      <c r="G64" s="997"/>
      <c r="H64" s="997"/>
    </row>
    <row r="65" spans="1:8">
      <c r="A65" s="1501"/>
      <c r="B65" s="997"/>
      <c r="C65" s="1500"/>
      <c r="D65" s="1500"/>
      <c r="E65" s="997"/>
      <c r="F65" s="997"/>
      <c r="G65" s="997"/>
      <c r="H65" s="997"/>
    </row>
    <row r="66" spans="1:8">
      <c r="A66" s="1501"/>
      <c r="B66" s="997"/>
      <c r="C66" s="1500"/>
      <c r="D66" s="1500"/>
      <c r="E66" s="997"/>
      <c r="F66" s="997"/>
      <c r="G66" s="997"/>
      <c r="H66" s="997"/>
    </row>
    <row r="67" spans="1:8">
      <c r="A67" s="1501"/>
      <c r="B67" s="997"/>
      <c r="C67" s="1500"/>
      <c r="D67" s="1500"/>
      <c r="E67" s="997"/>
      <c r="F67" s="997"/>
      <c r="G67" s="997"/>
      <c r="H67" s="997"/>
    </row>
    <row r="68" spans="1:8">
      <c r="A68" s="1501"/>
      <c r="B68" s="997"/>
      <c r="C68" s="1500"/>
      <c r="D68" s="1500"/>
      <c r="E68" s="997"/>
      <c r="F68" s="997"/>
      <c r="G68" s="997"/>
      <c r="H68" s="997"/>
    </row>
  </sheetData>
  <mergeCells count="3">
    <mergeCell ref="B1:G1"/>
    <mergeCell ref="B2:G2"/>
    <mergeCell ref="B22:G2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&amp;C66-2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1"/>
  <dimension ref="A2:M21"/>
  <sheetViews>
    <sheetView showGridLines="0" view="pageBreakPreview" zoomScaleNormal="100" zoomScaleSheetLayoutView="100" workbookViewId="0">
      <selection activeCell="A3" sqref="A3:M3"/>
    </sheetView>
  </sheetViews>
  <sheetFormatPr defaultColWidth="9" defaultRowHeight="21"/>
  <cols>
    <col min="1" max="1" width="11.19921875" style="87" customWidth="1"/>
    <col min="2" max="2" width="10.69921875" style="87" customWidth="1"/>
    <col min="3" max="3" width="15.09765625" style="87" customWidth="1"/>
    <col min="4" max="5" width="9.19921875" style="87" customWidth="1"/>
    <col min="6" max="6" width="8.3984375" style="87" customWidth="1"/>
    <col min="7" max="7" width="8.8984375" style="87" customWidth="1"/>
    <col min="8" max="8" width="8.3984375" style="87" customWidth="1"/>
    <col min="9" max="9" width="8.8984375" style="87" customWidth="1"/>
    <col min="10" max="10" width="7.09765625" style="87" customWidth="1"/>
    <col min="11" max="11" width="8.8984375" style="87" customWidth="1"/>
    <col min="12" max="12" width="8.3984375" style="87" customWidth="1"/>
    <col min="13" max="13" width="8.8984375" style="87" customWidth="1"/>
    <col min="14" max="16384" width="9" style="87"/>
  </cols>
  <sheetData>
    <row r="2" spans="1:13" ht="24.6">
      <c r="A2" s="1644" t="s">
        <v>106</v>
      </c>
      <c r="B2" s="1644"/>
      <c r="C2" s="1644"/>
      <c r="D2" s="1644"/>
      <c r="E2" s="1644"/>
      <c r="F2" s="1644"/>
      <c r="G2" s="1644"/>
      <c r="H2" s="1644"/>
      <c r="I2" s="1644"/>
      <c r="J2" s="1644"/>
      <c r="K2" s="1644"/>
      <c r="L2" s="1644"/>
      <c r="M2" s="1644"/>
    </row>
    <row r="3" spans="1:13" ht="24.6">
      <c r="A3" s="1644" t="s">
        <v>642</v>
      </c>
      <c r="B3" s="1644"/>
      <c r="C3" s="1644"/>
      <c r="D3" s="1644"/>
      <c r="E3" s="1644"/>
      <c r="F3" s="1644"/>
      <c r="G3" s="1644"/>
      <c r="H3" s="1644"/>
      <c r="I3" s="1644"/>
      <c r="J3" s="1644"/>
      <c r="K3" s="1644"/>
      <c r="L3" s="1644"/>
      <c r="M3" s="1644"/>
    </row>
    <row r="4" spans="1:13" ht="11.25" customHeight="1"/>
    <row r="5" spans="1:13" s="30" customFormat="1" ht="24.6">
      <c r="A5" s="181" t="s">
        <v>596</v>
      </c>
      <c r="B5" s="182"/>
      <c r="C5" s="182"/>
      <c r="D5" s="182"/>
      <c r="E5" s="182"/>
      <c r="F5" s="182"/>
      <c r="G5" s="182"/>
      <c r="H5" s="182"/>
      <c r="I5" s="182"/>
    </row>
    <row r="6" spans="1:13" s="30" customFormat="1" ht="24.6">
      <c r="A6" s="183" t="s">
        <v>594</v>
      </c>
      <c r="B6" s="184"/>
      <c r="C6" s="185" t="s">
        <v>640</v>
      </c>
      <c r="D6" s="184"/>
      <c r="E6" s="30" t="s">
        <v>417</v>
      </c>
    </row>
    <row r="7" spans="1:13" s="30" customFormat="1" ht="12" customHeight="1"/>
    <row r="8" spans="1:13" s="180" customFormat="1" ht="21" customHeight="1">
      <c r="A8" s="1868" t="s">
        <v>632</v>
      </c>
      <c r="B8" s="1868"/>
      <c r="C8" s="1868" t="s">
        <v>726</v>
      </c>
      <c r="D8" s="1869" t="s">
        <v>636</v>
      </c>
      <c r="E8" s="1869"/>
      <c r="F8" s="1870" t="s">
        <v>638</v>
      </c>
      <c r="G8" s="1870"/>
      <c r="H8" s="1870"/>
      <c r="I8" s="1870"/>
      <c r="J8" s="1870"/>
      <c r="K8" s="1870"/>
      <c r="L8" s="1870"/>
      <c r="M8" s="1870"/>
    </row>
    <row r="9" spans="1:13" s="180" customFormat="1" ht="22.8">
      <c r="A9" s="1868"/>
      <c r="B9" s="1868"/>
      <c r="C9" s="1868"/>
      <c r="D9" s="1869"/>
      <c r="E9" s="1869"/>
      <c r="F9" s="1870" t="s">
        <v>639</v>
      </c>
      <c r="G9" s="1870"/>
      <c r="H9" s="1870"/>
      <c r="I9" s="1870"/>
      <c r="J9" s="1870" t="s">
        <v>635</v>
      </c>
      <c r="K9" s="1870"/>
      <c r="L9" s="1870"/>
      <c r="M9" s="1870"/>
    </row>
    <row r="10" spans="1:13" s="180" customFormat="1" ht="21" customHeight="1">
      <c r="A10" s="186" t="s">
        <v>633</v>
      </c>
      <c r="B10" s="187" t="s">
        <v>635</v>
      </c>
      <c r="C10" s="1868"/>
      <c r="D10" s="188" t="s">
        <v>633</v>
      </c>
      <c r="E10" s="188" t="s">
        <v>637</v>
      </c>
      <c r="F10" s="1871" t="s">
        <v>421</v>
      </c>
      <c r="G10" s="1871"/>
      <c r="H10" s="1871"/>
      <c r="I10" s="1871"/>
      <c r="J10" s="1871" t="s">
        <v>421</v>
      </c>
      <c r="K10" s="1871"/>
      <c r="L10" s="1871"/>
      <c r="M10" s="1871"/>
    </row>
    <row r="11" spans="1:13" s="180" customFormat="1" ht="22.8">
      <c r="A11" s="190" t="s">
        <v>634</v>
      </c>
      <c r="B11" s="191"/>
      <c r="C11" s="1868"/>
      <c r="D11" s="192" t="s">
        <v>363</v>
      </c>
      <c r="E11" s="192" t="s">
        <v>363</v>
      </c>
      <c r="F11" s="189" t="s">
        <v>372</v>
      </c>
      <c r="G11" s="189" t="s">
        <v>365</v>
      </c>
      <c r="H11" s="189" t="s">
        <v>729</v>
      </c>
      <c r="I11" s="189" t="s">
        <v>420</v>
      </c>
      <c r="J11" s="189" t="s">
        <v>372</v>
      </c>
      <c r="K11" s="189" t="s">
        <v>365</v>
      </c>
      <c r="L11" s="189" t="s">
        <v>729</v>
      </c>
      <c r="M11" s="189" t="s">
        <v>420</v>
      </c>
    </row>
    <row r="12" spans="1:13" s="180" customFormat="1" ht="48.6" customHeight="1">
      <c r="A12" s="1086"/>
      <c r="B12" s="1087"/>
      <c r="C12" s="1065" t="s">
        <v>1143</v>
      </c>
      <c r="D12" s="1092"/>
      <c r="E12" s="1092"/>
      <c r="F12" s="1093"/>
      <c r="G12" s="1092"/>
      <c r="H12" s="1094"/>
      <c r="I12" s="1092"/>
      <c r="J12" s="1094"/>
      <c r="K12" s="1092"/>
      <c r="L12" s="1094"/>
      <c r="M12" s="1092"/>
    </row>
    <row r="13" spans="1:13" s="180" customFormat="1" ht="22.2" customHeight="1">
      <c r="A13" s="1088"/>
      <c r="B13" s="1089"/>
      <c r="C13" s="1066" t="s">
        <v>1144</v>
      </c>
      <c r="D13" s="1095"/>
      <c r="E13" s="1095"/>
      <c r="F13" s="1096"/>
      <c r="G13" s="1095"/>
      <c r="H13" s="1097"/>
      <c r="I13" s="1095"/>
      <c r="J13" s="1097"/>
      <c r="K13" s="1095"/>
      <c r="L13" s="1097"/>
      <c r="M13" s="1095"/>
    </row>
    <row r="14" spans="1:13" s="180" customFormat="1" ht="34.200000000000003" customHeight="1">
      <c r="A14" s="1090"/>
      <c r="B14" s="1091"/>
      <c r="C14" s="1067" t="s">
        <v>1145</v>
      </c>
      <c r="D14" s="1098"/>
      <c r="E14" s="1098"/>
      <c r="F14" s="1099"/>
      <c r="G14" s="1098"/>
      <c r="H14" s="1100"/>
      <c r="I14" s="1098"/>
      <c r="J14" s="1100"/>
      <c r="K14" s="1098"/>
      <c r="L14" s="1100"/>
      <c r="M14" s="1098"/>
    </row>
    <row r="15" spans="1:13" s="30" customFormat="1" ht="24.6">
      <c r="A15" s="136" t="s">
        <v>641</v>
      </c>
    </row>
    <row r="16" spans="1:13" s="30" customFormat="1" ht="11.25" customHeight="1"/>
    <row r="17" spans="1:13" s="30" customFormat="1" ht="24.6">
      <c r="A17" s="30" t="s">
        <v>728</v>
      </c>
      <c r="D17" s="182"/>
      <c r="E17" s="182"/>
      <c r="F17" s="182"/>
      <c r="G17" s="182"/>
      <c r="H17" s="182"/>
      <c r="I17" s="182"/>
      <c r="J17" s="182"/>
      <c r="K17" s="182"/>
      <c r="L17" s="182"/>
      <c r="M17" s="182"/>
    </row>
    <row r="18" spans="1:13" s="30" customFormat="1" ht="24.6">
      <c r="A18" s="182"/>
      <c r="B18" s="182"/>
      <c r="C18" s="182"/>
      <c r="D18" s="184"/>
      <c r="E18" s="184"/>
      <c r="F18" s="184"/>
      <c r="G18" s="184"/>
      <c r="H18" s="184"/>
      <c r="I18" s="184"/>
      <c r="J18" s="184"/>
      <c r="K18" s="184"/>
      <c r="L18" s="184"/>
      <c r="M18" s="184"/>
    </row>
    <row r="19" spans="1:13" s="30" customFormat="1" ht="24.6">
      <c r="A19" s="30" t="s">
        <v>727</v>
      </c>
      <c r="C19" s="182"/>
      <c r="D19" s="184"/>
      <c r="E19" s="184"/>
      <c r="F19" s="184"/>
      <c r="G19" s="184"/>
      <c r="H19" s="184"/>
      <c r="I19" s="184"/>
      <c r="J19" s="184"/>
      <c r="K19" s="184"/>
      <c r="L19" s="184"/>
      <c r="M19" s="184"/>
    </row>
    <row r="20" spans="1:13" s="30" customFormat="1" ht="24.6">
      <c r="A20" s="182"/>
      <c r="B20" s="182"/>
      <c r="C20" s="182"/>
      <c r="D20" s="184"/>
      <c r="E20" s="184"/>
      <c r="F20" s="184"/>
      <c r="G20" s="184"/>
      <c r="H20" s="184"/>
      <c r="I20" s="184"/>
      <c r="J20" s="184"/>
      <c r="K20" s="184"/>
      <c r="L20" s="184"/>
      <c r="M20" s="184"/>
    </row>
    <row r="21" spans="1:13" s="29" customFormat="1"/>
  </sheetData>
  <mergeCells count="10">
    <mergeCell ref="A2:M2"/>
    <mergeCell ref="A3:M3"/>
    <mergeCell ref="A8:B9"/>
    <mergeCell ref="C8:C11"/>
    <mergeCell ref="D8:E9"/>
    <mergeCell ref="F8:M8"/>
    <mergeCell ref="F9:I9"/>
    <mergeCell ref="J9:M9"/>
    <mergeCell ref="F10:I10"/>
    <mergeCell ref="J10:M10"/>
  </mergeCells>
  <phoneticPr fontId="5" type="noConversion"/>
  <pageMargins left="0.59055118110236227" right="0.78740157480314965" top="0.78740157480314965" bottom="0.59055118110236227" header="0.31496062992125984" footer="0.31496062992125984"/>
  <pageSetup paperSize="9" scale="99" firstPageNumber="67" orientation="landscape" useFirstPageNumber="1" r:id="rId1"/>
  <headerFooter>
    <oddFooter>&amp;C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422529" r:id="rId4" name="Check Box 1">
              <controlPr defaultSize="0" autoFill="0" autoLine="0" autoPict="0">
                <anchor moveWithCells="1">
                  <from>
                    <xdr:col>2</xdr:col>
                    <xdr:colOff>7620</xdr:colOff>
                    <xdr:row>11</xdr:row>
                    <xdr:rowOff>22860</xdr:rowOff>
                  </from>
                  <to>
                    <xdr:col>2</xdr:col>
                    <xdr:colOff>312420</xdr:colOff>
                    <xdr:row>11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2530" r:id="rId5" name="Check Box 2">
              <controlPr defaultSize="0" autoFill="0" autoLine="0" autoPict="0">
                <anchor moveWithCells="1">
                  <from>
                    <xdr:col>2</xdr:col>
                    <xdr:colOff>22860</xdr:colOff>
                    <xdr:row>12</xdr:row>
                    <xdr:rowOff>0</xdr:rowOff>
                  </from>
                  <to>
                    <xdr:col>2</xdr:col>
                    <xdr:colOff>327660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22531" r:id="rId6" name="Check Box 3">
              <controlPr defaultSize="0" autoFill="0" autoLine="0" autoPict="0">
                <anchor moveWithCells="1">
                  <from>
                    <xdr:col>2</xdr:col>
                    <xdr:colOff>7620</xdr:colOff>
                    <xdr:row>13</xdr:row>
                    <xdr:rowOff>7620</xdr:rowOff>
                  </from>
                  <to>
                    <xdr:col>2</xdr:col>
                    <xdr:colOff>312420</xdr:colOff>
                    <xdr:row>13</xdr:row>
                    <xdr:rowOff>289560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Q35"/>
  <sheetViews>
    <sheetView showGridLines="0" view="pageBreakPreview" zoomScaleNormal="100" zoomScaleSheetLayoutView="100" workbookViewId="0">
      <selection activeCell="O22" sqref="O22"/>
    </sheetView>
  </sheetViews>
  <sheetFormatPr defaultColWidth="9" defaultRowHeight="21"/>
  <cols>
    <col min="1" max="1" width="3.19921875" style="162" customWidth="1"/>
    <col min="2" max="2" width="8.19921875" style="162" customWidth="1"/>
    <col min="3" max="3" width="4.3984375" style="162" customWidth="1"/>
    <col min="4" max="4" width="2.8984375" style="162" customWidth="1"/>
    <col min="5" max="5" width="2.3984375" style="162" customWidth="1"/>
    <col min="6" max="6" width="6" style="162" customWidth="1"/>
    <col min="7" max="7" width="9" style="162"/>
    <col min="8" max="8" width="3.59765625" style="162" customWidth="1"/>
    <col min="9" max="9" width="2.69921875" style="162" customWidth="1"/>
    <col min="10" max="10" width="6" style="162" customWidth="1"/>
    <col min="11" max="11" width="13" style="162" customWidth="1"/>
    <col min="12" max="13" width="13.3984375" style="162" customWidth="1"/>
    <col min="14" max="14" width="9" style="162"/>
    <col min="15" max="15" width="10.69921875" style="162" customWidth="1"/>
    <col min="16" max="16" width="13.5" style="162" customWidth="1"/>
    <col min="17" max="17" width="10.59765625" style="162" customWidth="1"/>
    <col min="18" max="16384" width="9" style="162"/>
  </cols>
  <sheetData>
    <row r="1" spans="1:17" ht="24.6">
      <c r="A1" s="1790" t="s">
        <v>1146</v>
      </c>
      <c r="B1" s="1790"/>
      <c r="C1" s="1790"/>
      <c r="D1" s="1790"/>
      <c r="E1" s="1790"/>
      <c r="F1" s="1790"/>
      <c r="G1" s="1790"/>
      <c r="H1" s="1790"/>
      <c r="I1" s="1790"/>
      <c r="J1" s="1790"/>
      <c r="K1" s="1790"/>
      <c r="L1" s="1790"/>
      <c r="M1" s="1790"/>
    </row>
    <row r="2" spans="1:17" ht="24.6">
      <c r="A2" s="1790" t="s">
        <v>624</v>
      </c>
      <c r="B2" s="1790"/>
      <c r="C2" s="1790"/>
      <c r="D2" s="1790"/>
      <c r="E2" s="1790"/>
      <c r="F2" s="1790"/>
      <c r="G2" s="1790"/>
      <c r="H2" s="1790"/>
      <c r="I2" s="1790"/>
      <c r="J2" s="1790"/>
      <c r="K2" s="1790"/>
      <c r="L2" s="1790"/>
      <c r="M2" s="1790"/>
    </row>
    <row r="3" spans="1:17" ht="11.25" customHeight="1">
      <c r="K3" s="168"/>
      <c r="L3" s="168"/>
    </row>
    <row r="4" spans="1:17">
      <c r="A4" s="162" t="s">
        <v>593</v>
      </c>
      <c r="B4" s="162" t="s">
        <v>594</v>
      </c>
      <c r="D4" s="164"/>
      <c r="E4" s="164"/>
      <c r="F4" s="164"/>
      <c r="K4" s="169"/>
      <c r="L4" s="170"/>
    </row>
    <row r="5" spans="1:17">
      <c r="A5" s="162" t="s">
        <v>595</v>
      </c>
      <c r="B5" s="162" t="s">
        <v>596</v>
      </c>
      <c r="C5" s="164"/>
      <c r="D5" s="164"/>
      <c r="E5" s="164"/>
      <c r="F5" s="165"/>
      <c r="G5" s="164"/>
      <c r="H5" s="164"/>
      <c r="I5" s="164"/>
      <c r="J5" s="164"/>
      <c r="K5" s="171"/>
      <c r="L5" s="171"/>
      <c r="M5" s="164"/>
    </row>
    <row r="6" spans="1:17">
      <c r="A6" s="162" t="s">
        <v>597</v>
      </c>
      <c r="B6" s="162" t="s">
        <v>598</v>
      </c>
      <c r="E6" s="165"/>
      <c r="F6" s="165"/>
      <c r="G6" s="165"/>
      <c r="H6" s="165"/>
      <c r="J6" s="162" t="s">
        <v>599</v>
      </c>
      <c r="K6" s="165"/>
      <c r="L6" s="165"/>
      <c r="M6" s="164"/>
    </row>
    <row r="7" spans="1:17">
      <c r="A7" s="162" t="s">
        <v>600</v>
      </c>
      <c r="B7" s="162" t="s">
        <v>601</v>
      </c>
      <c r="D7" s="164"/>
      <c r="E7" s="164"/>
      <c r="F7" s="164"/>
      <c r="G7" s="164"/>
      <c r="H7" s="164"/>
      <c r="I7" s="164"/>
      <c r="J7" s="164"/>
      <c r="K7" s="164"/>
      <c r="L7" s="164"/>
      <c r="M7" s="164"/>
    </row>
    <row r="8" spans="1:17">
      <c r="A8" s="162" t="s">
        <v>602</v>
      </c>
      <c r="B8" s="162" t="s">
        <v>741</v>
      </c>
      <c r="F8" s="165"/>
      <c r="G8" s="165"/>
      <c r="H8" s="163"/>
      <c r="I8" s="163"/>
      <c r="J8" s="163"/>
      <c r="K8" s="163"/>
      <c r="L8" s="163"/>
    </row>
    <row r="9" spans="1:17">
      <c r="A9" s="162" t="s">
        <v>603</v>
      </c>
      <c r="B9" s="162" t="s">
        <v>604</v>
      </c>
      <c r="D9" s="164"/>
      <c r="E9" s="164"/>
      <c r="F9" s="164"/>
      <c r="G9" s="164"/>
      <c r="H9" s="164"/>
      <c r="I9" s="164"/>
      <c r="J9" s="164"/>
      <c r="K9" s="164"/>
      <c r="L9" s="164"/>
      <c r="M9" s="164"/>
    </row>
    <row r="10" spans="1:17">
      <c r="A10" s="162" t="s">
        <v>605</v>
      </c>
      <c r="B10" s="162" t="s">
        <v>606</v>
      </c>
      <c r="D10" s="165"/>
      <c r="E10" s="165"/>
      <c r="F10" s="165"/>
      <c r="G10" s="165"/>
      <c r="H10" s="165"/>
      <c r="I10" s="165"/>
      <c r="J10" s="165"/>
      <c r="K10" s="165"/>
      <c r="L10" s="165"/>
      <c r="M10" s="164"/>
      <c r="P10" s="172"/>
    </row>
    <row r="11" spans="1:17">
      <c r="B11" s="164"/>
      <c r="C11" s="164"/>
      <c r="D11" s="164"/>
      <c r="E11" s="164"/>
      <c r="F11" s="164"/>
      <c r="G11" s="164"/>
      <c r="H11" s="164"/>
      <c r="I11" s="164"/>
      <c r="J11" s="164"/>
      <c r="K11" s="164"/>
      <c r="L11" s="164"/>
      <c r="M11" s="164"/>
      <c r="P11" s="172"/>
    </row>
    <row r="12" spans="1:17">
      <c r="B12" s="164"/>
      <c r="C12" s="164"/>
      <c r="D12" s="164"/>
      <c r="E12" s="164"/>
      <c r="F12" s="164"/>
      <c r="G12" s="164"/>
      <c r="H12" s="164"/>
      <c r="I12" s="164"/>
      <c r="J12" s="164"/>
      <c r="K12" s="164"/>
      <c r="L12" s="164"/>
      <c r="M12" s="164"/>
      <c r="P12" s="172"/>
    </row>
    <row r="13" spans="1:17" ht="10.5" customHeight="1"/>
    <row r="14" spans="1:17">
      <c r="K14" s="166" t="s">
        <v>742</v>
      </c>
      <c r="L14" s="166" t="s">
        <v>416</v>
      </c>
      <c r="M14" s="166" t="s">
        <v>420</v>
      </c>
      <c r="O14" s="173"/>
      <c r="P14" s="173"/>
      <c r="Q14" s="173"/>
    </row>
    <row r="15" spans="1:17">
      <c r="A15" s="162" t="s">
        <v>608</v>
      </c>
      <c r="B15" s="162" t="s">
        <v>613</v>
      </c>
      <c r="K15" s="174"/>
      <c r="L15" s="174"/>
      <c r="M15" s="174"/>
    </row>
    <row r="16" spans="1:17">
      <c r="A16" s="162" t="s">
        <v>610</v>
      </c>
      <c r="B16" s="162" t="s">
        <v>612</v>
      </c>
      <c r="K16" s="174"/>
      <c r="L16" s="174"/>
      <c r="M16" s="174"/>
    </row>
    <row r="17" spans="1:17">
      <c r="A17" s="162" t="s">
        <v>611</v>
      </c>
      <c r="B17" s="162" t="s">
        <v>1141</v>
      </c>
      <c r="K17" s="174"/>
      <c r="L17" s="174"/>
      <c r="M17" s="174"/>
    </row>
    <row r="18" spans="1:17">
      <c r="A18" s="162" t="s">
        <v>614</v>
      </c>
      <c r="B18" s="162" t="s">
        <v>615</v>
      </c>
      <c r="L18" s="174"/>
      <c r="M18" s="167" t="s">
        <v>383</v>
      </c>
      <c r="O18" s="175"/>
      <c r="P18" s="175"/>
      <c r="Q18" s="175"/>
    </row>
    <row r="19" spans="1:17">
      <c r="A19" s="162" t="s">
        <v>616</v>
      </c>
      <c r="B19" s="162" t="s">
        <v>617</v>
      </c>
      <c r="L19" s="176"/>
      <c r="M19" s="167" t="s">
        <v>607</v>
      </c>
    </row>
    <row r="20" spans="1:17">
      <c r="A20" s="162" t="s">
        <v>618</v>
      </c>
      <c r="B20" s="162" t="s">
        <v>619</v>
      </c>
      <c r="O20" s="177"/>
      <c r="P20" s="177"/>
      <c r="Q20" s="177"/>
    </row>
    <row r="21" spans="1:17">
      <c r="B21" s="164"/>
      <c r="C21" s="164"/>
      <c r="D21" s="164"/>
      <c r="E21" s="164"/>
      <c r="F21" s="164"/>
      <c r="G21" s="164"/>
      <c r="H21" s="164"/>
      <c r="I21" s="164"/>
      <c r="J21" s="164"/>
      <c r="K21" s="164"/>
      <c r="L21" s="164"/>
      <c r="M21" s="164"/>
    </row>
    <row r="22" spans="1:17">
      <c r="B22" s="164"/>
      <c r="C22" s="164"/>
      <c r="D22" s="164"/>
      <c r="E22" s="164"/>
      <c r="F22" s="164"/>
      <c r="G22" s="164"/>
      <c r="H22" s="164"/>
      <c r="I22" s="164"/>
      <c r="J22" s="164"/>
      <c r="K22" s="164"/>
      <c r="L22" s="164"/>
      <c r="M22" s="164"/>
      <c r="O22" s="173"/>
      <c r="P22" s="173"/>
      <c r="Q22" s="173"/>
    </row>
    <row r="23" spans="1:17">
      <c r="B23" s="164"/>
      <c r="C23" s="164"/>
      <c r="D23" s="164"/>
      <c r="E23" s="164"/>
      <c r="F23" s="164"/>
      <c r="G23" s="164"/>
      <c r="H23" s="164"/>
      <c r="I23" s="164"/>
      <c r="J23" s="164"/>
      <c r="K23" s="164"/>
      <c r="L23" s="164"/>
      <c r="M23" s="164"/>
      <c r="O23" s="173"/>
      <c r="P23" s="173"/>
      <c r="Q23" s="173"/>
    </row>
    <row r="24" spans="1:17">
      <c r="B24" s="164"/>
      <c r="C24" s="164"/>
      <c r="D24" s="164"/>
      <c r="E24" s="164"/>
      <c r="F24" s="164"/>
      <c r="G24" s="164"/>
      <c r="H24" s="164"/>
      <c r="I24" s="164"/>
      <c r="J24" s="164"/>
      <c r="K24" s="164"/>
      <c r="L24" s="164"/>
      <c r="M24" s="164"/>
    </row>
    <row r="25" spans="1:17" ht="12" customHeight="1"/>
    <row r="26" spans="1:17">
      <c r="A26" s="162" t="s">
        <v>620</v>
      </c>
      <c r="B26" s="162" t="s">
        <v>621</v>
      </c>
      <c r="Q26" s="173"/>
    </row>
    <row r="27" spans="1:17">
      <c r="B27" s="164"/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64"/>
    </row>
    <row r="28" spans="1:17">
      <c r="B28" s="164"/>
      <c r="C28" s="164"/>
      <c r="D28" s="164"/>
      <c r="E28" s="164"/>
      <c r="F28" s="164"/>
      <c r="G28" s="164"/>
      <c r="H28" s="164"/>
      <c r="I28" s="164"/>
      <c r="J28" s="164"/>
      <c r="K28" s="164"/>
      <c r="L28" s="164"/>
      <c r="M28" s="164"/>
    </row>
    <row r="29" spans="1:17" ht="21" customHeight="1">
      <c r="B29" s="164"/>
      <c r="C29" s="164"/>
      <c r="D29" s="164"/>
      <c r="E29" s="164"/>
      <c r="F29" s="164"/>
      <c r="G29" s="164"/>
      <c r="H29" s="164"/>
      <c r="I29" s="164"/>
      <c r="J29" s="164"/>
      <c r="K29" s="164"/>
      <c r="L29" s="164"/>
      <c r="M29" s="164"/>
    </row>
    <row r="30" spans="1:17">
      <c r="B30" s="164"/>
      <c r="C30" s="164"/>
      <c r="D30" s="164"/>
      <c r="E30" s="164"/>
      <c r="F30" s="164"/>
      <c r="G30" s="164"/>
      <c r="H30" s="164"/>
      <c r="I30" s="164"/>
      <c r="J30" s="164"/>
      <c r="K30" s="164"/>
      <c r="L30" s="164"/>
      <c r="M30" s="164"/>
    </row>
    <row r="31" spans="1:17">
      <c r="A31" s="162" t="s">
        <v>622</v>
      </c>
      <c r="B31" s="162" t="s">
        <v>623</v>
      </c>
      <c r="C31" s="178"/>
      <c r="D31" s="178"/>
      <c r="E31" s="178"/>
      <c r="F31" s="178"/>
      <c r="G31" s="178"/>
      <c r="H31" s="178"/>
      <c r="I31" s="178"/>
      <c r="J31" s="178"/>
      <c r="K31" s="178"/>
      <c r="L31" s="178"/>
      <c r="M31" s="178"/>
    </row>
    <row r="32" spans="1:17">
      <c r="B32" s="164"/>
      <c r="C32" s="164"/>
      <c r="D32" s="164"/>
      <c r="E32" s="164"/>
      <c r="F32" s="164"/>
      <c r="G32" s="164"/>
      <c r="H32" s="164"/>
      <c r="I32" s="164"/>
      <c r="J32" s="164"/>
      <c r="K32" s="164"/>
      <c r="L32" s="164"/>
      <c r="M32" s="164"/>
    </row>
    <row r="33" spans="2:13">
      <c r="B33" s="164"/>
      <c r="C33" s="164"/>
      <c r="D33" s="164"/>
      <c r="E33" s="164"/>
      <c r="F33" s="164"/>
      <c r="G33" s="164"/>
      <c r="H33" s="164"/>
      <c r="I33" s="164"/>
      <c r="J33" s="164"/>
      <c r="K33" s="164"/>
      <c r="L33" s="164"/>
      <c r="M33" s="164"/>
    </row>
    <row r="34" spans="2:13">
      <c r="B34" s="164"/>
      <c r="C34" s="164"/>
      <c r="D34" s="164"/>
      <c r="E34" s="164"/>
      <c r="F34" s="164"/>
      <c r="G34" s="164"/>
      <c r="H34" s="164"/>
      <c r="I34" s="164"/>
      <c r="J34" s="164"/>
      <c r="K34" s="164"/>
      <c r="L34" s="164"/>
      <c r="M34" s="164"/>
    </row>
    <row r="35" spans="2:13">
      <c r="B35" s="164"/>
      <c r="C35" s="164"/>
      <c r="D35" s="164"/>
      <c r="E35" s="164"/>
      <c r="F35" s="164"/>
      <c r="G35" s="164"/>
      <c r="H35" s="164"/>
      <c r="I35" s="164"/>
      <c r="J35" s="164"/>
      <c r="K35" s="164"/>
      <c r="L35" s="164"/>
      <c r="M35" s="164"/>
    </row>
  </sheetData>
  <mergeCells count="2">
    <mergeCell ref="A1:M1"/>
    <mergeCell ref="A2:M2"/>
  </mergeCells>
  <pageMargins left="0.70866141732283472" right="0.31496062992125984" top="0.74803149606299213" bottom="0.74803149606299213" header="0.31496062992125984" footer="0.31496062992125984"/>
  <pageSetup paperSize="9" scale="98" firstPageNumber="68" orientation="portrait" useFirstPageNumber="1" r:id="rId1"/>
  <headerFooter>
    <oddFooter>&amp;C &amp;P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2">
    <tabColor theme="0" tint="-0.14999847407452621"/>
  </sheetPr>
  <dimension ref="A1:G73"/>
  <sheetViews>
    <sheetView showGridLines="0" view="pageBreakPreview" zoomScaleNormal="100" zoomScaleSheetLayoutView="100" workbookViewId="0">
      <selection activeCell="M13" sqref="M13"/>
    </sheetView>
  </sheetViews>
  <sheetFormatPr defaultColWidth="9" defaultRowHeight="24.6"/>
  <cols>
    <col min="1" max="1" width="5.69921875" style="252" customWidth="1"/>
    <col min="2" max="2" width="20.69921875" style="252" customWidth="1"/>
    <col min="3" max="3" width="13.09765625" style="252" customWidth="1"/>
    <col min="4" max="4" width="7.8984375" style="252" customWidth="1"/>
    <col min="5" max="5" width="12.19921875" style="252" customWidth="1"/>
    <col min="6" max="6" width="7.5" style="874" bestFit="1" customWidth="1"/>
    <col min="7" max="7" width="7.69921875" style="252" customWidth="1"/>
    <col min="8" max="8" width="4.69921875" style="252" customWidth="1"/>
    <col min="9" max="16384" width="9" style="252"/>
  </cols>
  <sheetData>
    <row r="1" spans="1:7">
      <c r="A1" s="283" t="s">
        <v>1147</v>
      </c>
      <c r="F1" s="877"/>
    </row>
    <row r="2" spans="1:7" ht="11.25" customHeight="1"/>
    <row r="3" spans="1:7">
      <c r="A3" s="1890" t="s">
        <v>1149</v>
      </c>
      <c r="B3" s="1857"/>
      <c r="C3" s="1857"/>
      <c r="D3" s="1857"/>
      <c r="E3" s="1857"/>
      <c r="F3" s="1857"/>
      <c r="G3" s="1857"/>
    </row>
    <row r="4" spans="1:7" ht="10.5" customHeight="1"/>
    <row r="5" spans="1:7" ht="73.8">
      <c r="A5" s="1116" t="s">
        <v>724</v>
      </c>
      <c r="B5" s="1117" t="s">
        <v>1150</v>
      </c>
      <c r="C5" s="1891" t="s">
        <v>627</v>
      </c>
      <c r="D5" s="1891"/>
      <c r="E5" s="1891"/>
      <c r="F5" s="1116" t="s">
        <v>730</v>
      </c>
      <c r="G5" s="1117" t="s">
        <v>398</v>
      </c>
    </row>
    <row r="6" spans="1:7" ht="21" customHeight="1">
      <c r="A6" s="1872">
        <v>1</v>
      </c>
      <c r="B6" s="1875" t="s">
        <v>1310</v>
      </c>
      <c r="C6" s="1101" t="s">
        <v>628</v>
      </c>
      <c r="D6" s="1102"/>
      <c r="E6" s="1103"/>
      <c r="F6" s="1878">
        <v>70</v>
      </c>
      <c r="G6" s="1881"/>
    </row>
    <row r="7" spans="1:7">
      <c r="A7" s="1873"/>
      <c r="B7" s="1876"/>
      <c r="C7" s="255" t="s">
        <v>629</v>
      </c>
      <c r="D7" s="253"/>
      <c r="E7" s="1104"/>
      <c r="F7" s="1879"/>
      <c r="G7" s="1882"/>
    </row>
    <row r="8" spans="1:7">
      <c r="A8" s="1873"/>
      <c r="B8" s="1876"/>
      <c r="C8" s="1884"/>
      <c r="D8" s="1885"/>
      <c r="E8" s="1886"/>
      <c r="F8" s="1879"/>
      <c r="G8" s="1882"/>
    </row>
    <row r="9" spans="1:7">
      <c r="A9" s="1873"/>
      <c r="B9" s="1876"/>
      <c r="C9" s="1887"/>
      <c r="D9" s="1888"/>
      <c r="E9" s="1889"/>
      <c r="F9" s="1879"/>
      <c r="G9" s="1882"/>
    </row>
    <row r="10" spans="1:7">
      <c r="A10" s="1873"/>
      <c r="B10" s="1876"/>
      <c r="C10" s="255" t="s">
        <v>630</v>
      </c>
      <c r="D10" s="1105"/>
      <c r="E10" s="1106"/>
      <c r="F10" s="1879"/>
      <c r="G10" s="1882"/>
    </row>
    <row r="11" spans="1:7">
      <c r="A11" s="1873"/>
      <c r="B11" s="1876"/>
      <c r="C11" s="1884"/>
      <c r="D11" s="1885"/>
      <c r="E11" s="1886"/>
      <c r="F11" s="1879"/>
      <c r="G11" s="1882"/>
    </row>
    <row r="12" spans="1:7">
      <c r="A12" s="1873"/>
      <c r="B12" s="1876"/>
      <c r="C12" s="1887"/>
      <c r="D12" s="1888"/>
      <c r="E12" s="1889"/>
      <c r="F12" s="1879"/>
      <c r="G12" s="1882"/>
    </row>
    <row r="13" spans="1:7" ht="10.5" customHeight="1">
      <c r="A13" s="1874"/>
      <c r="B13" s="1877"/>
      <c r="C13" s="1107"/>
      <c r="D13" s="1108"/>
      <c r="E13" s="1109"/>
      <c r="F13" s="1880"/>
      <c r="G13" s="1883"/>
    </row>
    <row r="14" spans="1:7">
      <c r="A14" s="1872">
        <v>2</v>
      </c>
      <c r="B14" s="1875" t="s">
        <v>1315</v>
      </c>
      <c r="C14" s="1101" t="s">
        <v>628</v>
      </c>
      <c r="D14" s="1102"/>
      <c r="E14" s="1103"/>
      <c r="F14" s="1878">
        <v>30</v>
      </c>
      <c r="G14" s="1881"/>
    </row>
    <row r="15" spans="1:7">
      <c r="A15" s="1873"/>
      <c r="B15" s="1876"/>
      <c r="C15" s="255" t="s">
        <v>629</v>
      </c>
      <c r="D15" s="253"/>
      <c r="E15" s="1104"/>
      <c r="F15" s="1879"/>
      <c r="G15" s="1882"/>
    </row>
    <row r="16" spans="1:7">
      <c r="A16" s="1873"/>
      <c r="B16" s="1876"/>
      <c r="C16" s="1884"/>
      <c r="D16" s="1885"/>
      <c r="E16" s="1886"/>
      <c r="F16" s="1879"/>
      <c r="G16" s="1882"/>
    </row>
    <row r="17" spans="1:7">
      <c r="A17" s="1873"/>
      <c r="B17" s="1876"/>
      <c r="C17" s="1887"/>
      <c r="D17" s="1888"/>
      <c r="E17" s="1889"/>
      <c r="F17" s="1879"/>
      <c r="G17" s="1882"/>
    </row>
    <row r="18" spans="1:7">
      <c r="A18" s="1873"/>
      <c r="B18" s="1876"/>
      <c r="C18" s="255" t="s">
        <v>630</v>
      </c>
      <c r="D18" s="1105"/>
      <c r="E18" s="1106"/>
      <c r="F18" s="1879"/>
      <c r="G18" s="1882"/>
    </row>
    <row r="19" spans="1:7">
      <c r="A19" s="1873"/>
      <c r="B19" s="1876"/>
      <c r="C19" s="1884"/>
      <c r="D19" s="1885"/>
      <c r="E19" s="1886"/>
      <c r="F19" s="1879"/>
      <c r="G19" s="1882"/>
    </row>
    <row r="20" spans="1:7">
      <c r="A20" s="1873"/>
      <c r="B20" s="1876"/>
      <c r="C20" s="1887"/>
      <c r="D20" s="1888"/>
      <c r="E20" s="1889"/>
      <c r="F20" s="1879"/>
      <c r="G20" s="1882"/>
    </row>
    <row r="21" spans="1:7">
      <c r="A21" s="1874"/>
      <c r="B21" s="1877"/>
      <c r="C21" s="1107"/>
      <c r="D21" s="1108"/>
      <c r="E21" s="1109"/>
      <c r="F21" s="1880"/>
      <c r="G21" s="1883"/>
    </row>
    <row r="22" spans="1:7">
      <c r="A22" s="1110"/>
      <c r="B22" s="1111"/>
      <c r="C22" s="253"/>
      <c r="D22" s="253"/>
      <c r="E22" s="253"/>
      <c r="F22" s="1112"/>
      <c r="G22" s="1113"/>
    </row>
    <row r="23" spans="1:7">
      <c r="A23" s="1110"/>
      <c r="B23" s="1111"/>
      <c r="C23" s="253"/>
      <c r="D23" s="253"/>
      <c r="E23" s="253"/>
      <c r="F23" s="1112"/>
      <c r="G23" s="1113"/>
    </row>
    <row r="24" spans="1:7">
      <c r="A24" s="1110"/>
      <c r="B24" s="1111"/>
      <c r="C24" s="253"/>
      <c r="D24" s="253"/>
      <c r="E24" s="253"/>
      <c r="F24" s="1112"/>
      <c r="G24" s="1113"/>
    </row>
    <row r="25" spans="1:7">
      <c r="A25" s="1110"/>
      <c r="B25" s="1111"/>
      <c r="C25" s="253"/>
      <c r="D25" s="253"/>
      <c r="E25" s="253"/>
      <c r="F25" s="1112"/>
      <c r="G25" s="1113"/>
    </row>
    <row r="26" spans="1:7">
      <c r="A26" s="1110"/>
      <c r="B26" s="1111"/>
      <c r="C26" s="253"/>
      <c r="D26" s="253"/>
      <c r="E26" s="253"/>
      <c r="F26" s="1112"/>
      <c r="G26" s="1113"/>
    </row>
    <row r="27" spans="1:7">
      <c r="A27" s="1110"/>
      <c r="B27" s="1111"/>
      <c r="C27" s="253"/>
      <c r="D27" s="253"/>
      <c r="E27" s="253"/>
      <c r="F27" s="1112"/>
      <c r="G27" s="1113"/>
    </row>
    <row r="28" spans="1:7">
      <c r="A28" s="1110"/>
      <c r="B28" s="1111"/>
      <c r="C28" s="253"/>
      <c r="D28" s="253"/>
      <c r="E28" s="253"/>
      <c r="F28" s="1112"/>
      <c r="G28" s="1113"/>
    </row>
    <row r="29" spans="1:7">
      <c r="A29" s="1110"/>
      <c r="B29" s="1111"/>
      <c r="C29" s="253"/>
      <c r="D29" s="253"/>
      <c r="E29" s="253"/>
      <c r="F29" s="1112"/>
      <c r="G29" s="1113"/>
    </row>
    <row r="30" spans="1:7">
      <c r="B30" s="252" t="s">
        <v>1148</v>
      </c>
    </row>
    <row r="31" spans="1:7">
      <c r="B31" s="1101"/>
      <c r="C31" s="1102"/>
      <c r="D31" s="1102"/>
      <c r="E31" s="1102"/>
      <c r="F31" s="1102"/>
      <c r="G31" s="1103"/>
    </row>
    <row r="32" spans="1:7">
      <c r="B32" s="255"/>
      <c r="C32" s="253"/>
      <c r="D32" s="253"/>
      <c r="E32" s="253"/>
      <c r="F32" s="877"/>
      <c r="G32" s="256"/>
    </row>
    <row r="33" spans="2:7">
      <c r="B33" s="255"/>
      <c r="C33" s="253"/>
      <c r="D33" s="253"/>
      <c r="E33" s="253"/>
      <c r="F33" s="877"/>
      <c r="G33" s="256"/>
    </row>
    <row r="34" spans="2:7">
      <c r="B34" s="255"/>
      <c r="C34" s="253"/>
      <c r="D34" s="253"/>
      <c r="E34" s="253"/>
      <c r="F34" s="877"/>
      <c r="G34" s="256"/>
    </row>
    <row r="35" spans="2:7">
      <c r="B35" s="255"/>
      <c r="C35" s="253"/>
      <c r="D35" s="253"/>
      <c r="E35" s="253"/>
      <c r="F35" s="877"/>
      <c r="G35" s="256"/>
    </row>
    <row r="36" spans="2:7">
      <c r="B36" s="255"/>
      <c r="C36" s="253"/>
      <c r="D36" s="253"/>
      <c r="E36" s="253"/>
      <c r="F36" s="877"/>
      <c r="G36" s="256"/>
    </row>
    <row r="37" spans="2:7">
      <c r="B37" s="255"/>
      <c r="C37" s="253"/>
      <c r="D37" s="253"/>
      <c r="E37" s="253"/>
      <c r="F37" s="877"/>
      <c r="G37" s="256"/>
    </row>
    <row r="38" spans="2:7">
      <c r="B38" s="255"/>
      <c r="C38" s="253"/>
      <c r="D38" s="253"/>
      <c r="E38" s="253"/>
      <c r="F38" s="877"/>
      <c r="G38" s="256"/>
    </row>
    <row r="39" spans="2:7">
      <c r="B39" s="255"/>
      <c r="C39" s="253"/>
      <c r="D39" s="253"/>
      <c r="E39" s="253"/>
      <c r="F39" s="877"/>
      <c r="G39" s="256"/>
    </row>
    <row r="40" spans="2:7">
      <c r="B40" s="255"/>
      <c r="C40" s="253"/>
      <c r="D40" s="253"/>
      <c r="E40" s="253"/>
      <c r="F40" s="877"/>
      <c r="G40" s="256"/>
    </row>
    <row r="41" spans="2:7">
      <c r="B41" s="255"/>
      <c r="C41" s="253"/>
      <c r="D41" s="253"/>
      <c r="E41" s="253"/>
      <c r="F41" s="877"/>
      <c r="G41" s="256"/>
    </row>
    <row r="42" spans="2:7">
      <c r="B42" s="1107"/>
      <c r="C42" s="1108"/>
      <c r="D42" s="1108"/>
      <c r="E42" s="1108"/>
      <c r="F42" s="1114"/>
      <c r="G42" s="1109"/>
    </row>
    <row r="43" spans="2:7">
      <c r="B43" s="1892" t="s">
        <v>1314</v>
      </c>
      <c r="C43" s="1892"/>
      <c r="D43" s="1892"/>
      <c r="E43" s="1892"/>
      <c r="F43" s="1892"/>
      <c r="G43" s="1892"/>
    </row>
    <row r="44" spans="2:7">
      <c r="B44" s="1115"/>
      <c r="C44" s="1115"/>
      <c r="D44" s="1115"/>
      <c r="E44" s="1115"/>
      <c r="F44" s="1115"/>
      <c r="G44" s="1115"/>
    </row>
    <row r="45" spans="2:7">
      <c r="B45" s="1115"/>
      <c r="C45" s="1115"/>
      <c r="D45" s="1115"/>
      <c r="E45" s="1115"/>
      <c r="F45" s="1115"/>
      <c r="G45" s="1115"/>
    </row>
    <row r="46" spans="2:7">
      <c r="B46" s="1101"/>
      <c r="C46" s="1102"/>
      <c r="D46" s="1102"/>
      <c r="E46" s="1102"/>
      <c r="F46" s="1102"/>
      <c r="G46" s="1103"/>
    </row>
    <row r="47" spans="2:7">
      <c r="B47" s="255"/>
      <c r="C47" s="253"/>
      <c r="D47" s="253"/>
      <c r="E47" s="253"/>
      <c r="F47" s="877"/>
      <c r="G47" s="256"/>
    </row>
    <row r="48" spans="2:7">
      <c r="B48" s="255"/>
      <c r="C48" s="253"/>
      <c r="D48" s="253"/>
      <c r="E48" s="253"/>
      <c r="F48" s="877"/>
      <c r="G48" s="256"/>
    </row>
    <row r="49" spans="2:7">
      <c r="B49" s="255"/>
      <c r="C49" s="253"/>
      <c r="D49" s="253"/>
      <c r="E49" s="253"/>
      <c r="F49" s="877"/>
      <c r="G49" s="256"/>
    </row>
    <row r="50" spans="2:7">
      <c r="B50" s="255"/>
      <c r="C50" s="253"/>
      <c r="D50" s="253"/>
      <c r="E50" s="253"/>
      <c r="F50" s="877"/>
      <c r="G50" s="256"/>
    </row>
    <row r="51" spans="2:7">
      <c r="B51" s="255"/>
      <c r="C51" s="253"/>
      <c r="D51" s="253"/>
      <c r="E51" s="253"/>
      <c r="F51" s="877"/>
      <c r="G51" s="256"/>
    </row>
    <row r="52" spans="2:7">
      <c r="B52" s="255"/>
      <c r="C52" s="253"/>
      <c r="D52" s="253"/>
      <c r="E52" s="253"/>
      <c r="F52" s="877"/>
      <c r="G52" s="256"/>
    </row>
    <row r="53" spans="2:7">
      <c r="B53" s="255"/>
      <c r="C53" s="253"/>
      <c r="D53" s="253"/>
      <c r="E53" s="253"/>
      <c r="F53" s="877"/>
      <c r="G53" s="256"/>
    </row>
    <row r="54" spans="2:7">
      <c r="B54" s="255"/>
      <c r="C54" s="253"/>
      <c r="D54" s="253"/>
      <c r="E54" s="253"/>
      <c r="F54" s="877"/>
      <c r="G54" s="256"/>
    </row>
    <row r="55" spans="2:7">
      <c r="B55" s="255"/>
      <c r="C55" s="253"/>
      <c r="D55" s="253"/>
      <c r="E55" s="253"/>
      <c r="F55" s="877"/>
      <c r="G55" s="256"/>
    </row>
    <row r="56" spans="2:7">
      <c r="B56" s="255"/>
      <c r="C56" s="253"/>
      <c r="D56" s="253"/>
      <c r="E56" s="253"/>
      <c r="F56" s="877"/>
      <c r="G56" s="256"/>
    </row>
    <row r="57" spans="2:7">
      <c r="B57" s="1107"/>
      <c r="C57" s="1108"/>
      <c r="D57" s="1108"/>
      <c r="E57" s="1108"/>
      <c r="F57" s="1114"/>
      <c r="G57" s="1109"/>
    </row>
    <row r="58" spans="2:7">
      <c r="B58" s="1892" t="s">
        <v>1316</v>
      </c>
      <c r="C58" s="1892"/>
      <c r="D58" s="1892"/>
      <c r="E58" s="1892"/>
      <c r="F58" s="1892"/>
      <c r="G58" s="1892"/>
    </row>
    <row r="59" spans="2:7" hidden="1">
      <c r="B59" s="1054"/>
      <c r="C59" s="1054"/>
      <c r="D59" s="1054"/>
      <c r="E59" s="1054"/>
      <c r="F59" s="1054"/>
      <c r="G59" s="1054"/>
    </row>
    <row r="60" spans="2:7" hidden="1">
      <c r="B60" s="1101"/>
      <c r="C60" s="1102"/>
      <c r="D60" s="1102"/>
      <c r="E60" s="1102"/>
      <c r="F60" s="1102"/>
      <c r="G60" s="1103"/>
    </row>
    <row r="61" spans="2:7" hidden="1">
      <c r="B61" s="255"/>
      <c r="C61" s="253"/>
      <c r="D61" s="253"/>
      <c r="E61" s="253"/>
      <c r="F61" s="877"/>
      <c r="G61" s="256"/>
    </row>
    <row r="62" spans="2:7" hidden="1">
      <c r="B62" s="255"/>
      <c r="C62" s="253"/>
      <c r="D62" s="253"/>
      <c r="E62" s="253"/>
      <c r="F62" s="877"/>
      <c r="G62" s="256"/>
    </row>
    <row r="63" spans="2:7" hidden="1">
      <c r="B63" s="255"/>
      <c r="C63" s="253"/>
      <c r="D63" s="253"/>
      <c r="E63" s="253"/>
      <c r="F63" s="877"/>
      <c r="G63" s="256"/>
    </row>
    <row r="64" spans="2:7" hidden="1">
      <c r="B64" s="255"/>
      <c r="C64" s="253"/>
      <c r="D64" s="253"/>
      <c r="E64" s="253"/>
      <c r="F64" s="877"/>
      <c r="G64" s="256"/>
    </row>
    <row r="65" spans="2:7" hidden="1">
      <c r="B65" s="255"/>
      <c r="C65" s="253"/>
      <c r="D65" s="253"/>
      <c r="E65" s="253"/>
      <c r="F65" s="877"/>
      <c r="G65" s="256"/>
    </row>
    <row r="66" spans="2:7" hidden="1">
      <c r="B66" s="255"/>
      <c r="C66" s="253"/>
      <c r="D66" s="253"/>
      <c r="E66" s="253"/>
      <c r="F66" s="877"/>
      <c r="G66" s="256"/>
    </row>
    <row r="67" spans="2:7" hidden="1">
      <c r="B67" s="255"/>
      <c r="C67" s="253"/>
      <c r="D67" s="253"/>
      <c r="E67" s="253"/>
      <c r="F67" s="877"/>
      <c r="G67" s="256"/>
    </row>
    <row r="68" spans="2:7" hidden="1">
      <c r="B68" s="255"/>
      <c r="C68" s="253"/>
      <c r="D68" s="253"/>
      <c r="E68" s="253"/>
      <c r="F68" s="877"/>
      <c r="G68" s="256"/>
    </row>
    <row r="69" spans="2:7" hidden="1">
      <c r="B69" s="255"/>
      <c r="C69" s="253"/>
      <c r="D69" s="253"/>
      <c r="E69" s="253"/>
      <c r="F69" s="877"/>
      <c r="G69" s="256"/>
    </row>
    <row r="70" spans="2:7" hidden="1">
      <c r="B70" s="255"/>
      <c r="C70" s="253"/>
      <c r="D70" s="253"/>
      <c r="E70" s="253"/>
      <c r="F70" s="877"/>
      <c r="G70" s="256"/>
    </row>
    <row r="71" spans="2:7" hidden="1">
      <c r="B71" s="1107"/>
      <c r="C71" s="1108"/>
      <c r="D71" s="1108"/>
      <c r="E71" s="1108"/>
      <c r="F71" s="1114"/>
      <c r="G71" s="1109"/>
    </row>
    <row r="72" spans="2:7" hidden="1">
      <c r="B72" s="1857" t="s">
        <v>1156</v>
      </c>
      <c r="C72" s="1857"/>
      <c r="D72" s="1857"/>
      <c r="E72" s="1857"/>
      <c r="F72" s="1857"/>
      <c r="G72" s="1857"/>
    </row>
    <row r="73" spans="2:7" hidden="1"/>
  </sheetData>
  <mergeCells count="21">
    <mergeCell ref="B72:G72"/>
    <mergeCell ref="B58:G58"/>
    <mergeCell ref="B43:G43"/>
    <mergeCell ref="C11:E11"/>
    <mergeCell ref="C12:E12"/>
    <mergeCell ref="A3:G3"/>
    <mergeCell ref="C5:E5"/>
    <mergeCell ref="A6:A13"/>
    <mergeCell ref="B6:B13"/>
    <mergeCell ref="F6:F13"/>
    <mergeCell ref="G6:G13"/>
    <mergeCell ref="C8:E8"/>
    <mergeCell ref="C9:E9"/>
    <mergeCell ref="A14:A21"/>
    <mergeCell ref="B14:B21"/>
    <mergeCell ref="F14:F21"/>
    <mergeCell ref="G14:G21"/>
    <mergeCell ref="C16:E16"/>
    <mergeCell ref="C17:E17"/>
    <mergeCell ref="C19:E19"/>
    <mergeCell ref="C20:E20"/>
  </mergeCells>
  <phoneticPr fontId="5" type="noConversion"/>
  <pageMargins left="0.78740157480314965" right="0.59055118110236227" top="0.78740157480314965" bottom="0.59055118110236227" header="0.31496062992125984" footer="0.31496062992125984"/>
  <pageSetup paperSize="9" scale="99" firstPageNumber="69" orientation="portrait" useFirstPageNumber="1" r:id="rId1"/>
  <headerFooter>
    <oddFooter>&amp;C&amp;"TH SarabunPSK,ตัวหนา"&amp;16&amp;P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816001" r:id="rId4" name="Check Box 1">
              <controlPr defaultSize="0" autoFill="0" autoLine="0" autoPict="0">
                <anchor moveWithCells="1">
                  <from>
                    <xdr:col>2</xdr:col>
                    <xdr:colOff>45720</xdr:colOff>
                    <xdr:row>5</xdr:row>
                    <xdr:rowOff>0</xdr:rowOff>
                  </from>
                  <to>
                    <xdr:col>2</xdr:col>
                    <xdr:colOff>350520</xdr:colOff>
                    <xdr:row>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030" r:id="rId5" name="Check Box 30">
              <controlPr defaultSize="0" autoFill="0" autoLine="0" autoPict="0">
                <anchor moveWithCells="1">
                  <from>
                    <xdr:col>2</xdr:col>
                    <xdr:colOff>45720</xdr:colOff>
                    <xdr:row>5</xdr:row>
                    <xdr:rowOff>0</xdr:rowOff>
                  </from>
                  <to>
                    <xdr:col>2</xdr:col>
                    <xdr:colOff>350520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031" r:id="rId6" name="Check Box 31">
              <controlPr defaultSize="0" autoFill="0" autoLine="0" autoPict="0">
                <anchor moveWithCells="1">
                  <from>
                    <xdr:col>2</xdr:col>
                    <xdr:colOff>45720</xdr:colOff>
                    <xdr:row>6</xdr:row>
                    <xdr:rowOff>0</xdr:rowOff>
                  </from>
                  <to>
                    <xdr:col>2</xdr:col>
                    <xdr:colOff>350520</xdr:colOff>
                    <xdr:row>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032" r:id="rId7" name="Check Box 32">
              <controlPr defaultSize="0" autoFill="0" autoLine="0" autoPict="0">
                <anchor moveWithCells="1">
                  <from>
                    <xdr:col>2</xdr:col>
                    <xdr:colOff>45720</xdr:colOff>
                    <xdr:row>9</xdr:row>
                    <xdr:rowOff>0</xdr:rowOff>
                  </from>
                  <to>
                    <xdr:col>2</xdr:col>
                    <xdr:colOff>350520</xdr:colOff>
                    <xdr:row>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033" r:id="rId8" name="Check Box 33">
              <controlPr defaultSize="0" autoFill="0" autoLine="0" autoPict="0">
                <anchor moveWithCells="1">
                  <from>
                    <xdr:col>2</xdr:col>
                    <xdr:colOff>45720</xdr:colOff>
                    <xdr:row>13</xdr:row>
                    <xdr:rowOff>0</xdr:rowOff>
                  </from>
                  <to>
                    <xdr:col>2</xdr:col>
                    <xdr:colOff>350520</xdr:colOff>
                    <xdr:row>13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034" r:id="rId9" name="Check Box 34">
              <controlPr defaultSize="0" autoFill="0" autoLine="0" autoPict="0">
                <anchor moveWithCells="1">
                  <from>
                    <xdr:col>2</xdr:col>
                    <xdr:colOff>45720</xdr:colOff>
                    <xdr:row>13</xdr:row>
                    <xdr:rowOff>0</xdr:rowOff>
                  </from>
                  <to>
                    <xdr:col>2</xdr:col>
                    <xdr:colOff>350520</xdr:colOff>
                    <xdr:row>13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035" r:id="rId10" name="Check Box 35">
              <controlPr defaultSize="0" autoFill="0" autoLine="0" autoPict="0">
                <anchor moveWithCells="1">
                  <from>
                    <xdr:col>2</xdr:col>
                    <xdr:colOff>45720</xdr:colOff>
                    <xdr:row>14</xdr:row>
                    <xdr:rowOff>0</xdr:rowOff>
                  </from>
                  <to>
                    <xdr:col>2</xdr:col>
                    <xdr:colOff>350520</xdr:colOff>
                    <xdr:row>14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036" r:id="rId11" name="Check Box 36">
              <controlPr defaultSize="0" autoFill="0" autoLine="0" autoPict="0">
                <anchor moveWithCells="1">
                  <from>
                    <xdr:col>2</xdr:col>
                    <xdr:colOff>45720</xdr:colOff>
                    <xdr:row>17</xdr:row>
                    <xdr:rowOff>0</xdr:rowOff>
                  </from>
                  <to>
                    <xdr:col>2</xdr:col>
                    <xdr:colOff>350520</xdr:colOff>
                    <xdr:row>17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 tint="-0.14999847407452621"/>
  </sheetPr>
  <dimension ref="A1:G28"/>
  <sheetViews>
    <sheetView showGridLines="0" view="pageBreakPreview" zoomScaleNormal="100" zoomScaleSheetLayoutView="100" workbookViewId="0">
      <selection activeCell="J6" sqref="J6"/>
    </sheetView>
  </sheetViews>
  <sheetFormatPr defaultColWidth="9" defaultRowHeight="24.6"/>
  <cols>
    <col min="1" max="1" width="6.19921875" style="1295" customWidth="1"/>
    <col min="2" max="2" width="20.69921875" style="1295" customWidth="1"/>
    <col min="3" max="3" width="13.09765625" style="1295" customWidth="1"/>
    <col min="4" max="4" width="7.8984375" style="1295" customWidth="1"/>
    <col min="5" max="5" width="12.19921875" style="1295" customWidth="1"/>
    <col min="6" max="6" width="7.5" style="1293" bestFit="1" customWidth="1"/>
    <col min="7" max="7" width="9.59765625" style="1295" customWidth="1"/>
    <col min="8" max="8" width="6.09765625" style="1295" customWidth="1"/>
    <col min="9" max="16384" width="9" style="1295"/>
  </cols>
  <sheetData>
    <row r="1" spans="1:7" ht="11.25" customHeight="1"/>
    <row r="2" spans="1:7">
      <c r="A2" s="1894" t="s">
        <v>1179</v>
      </c>
      <c r="B2" s="1893"/>
      <c r="C2" s="1893"/>
      <c r="D2" s="1893"/>
      <c r="E2" s="1893"/>
      <c r="F2" s="1893"/>
      <c r="G2" s="1893"/>
    </row>
    <row r="3" spans="1:7" ht="10.5" customHeight="1"/>
    <row r="4" spans="1:7" ht="73.8">
      <c r="A4" s="1296" t="s">
        <v>724</v>
      </c>
      <c r="B4" s="1311" t="s">
        <v>1151</v>
      </c>
      <c r="C4" s="1895" t="s">
        <v>627</v>
      </c>
      <c r="D4" s="1895"/>
      <c r="E4" s="1895"/>
      <c r="F4" s="1311" t="s">
        <v>1152</v>
      </c>
      <c r="G4" s="1297" t="s">
        <v>398</v>
      </c>
    </row>
    <row r="5" spans="1:7" ht="21" customHeight="1">
      <c r="A5" s="1896">
        <v>1</v>
      </c>
      <c r="B5" s="1899" t="s">
        <v>1332</v>
      </c>
      <c r="C5" s="1298" t="s">
        <v>628</v>
      </c>
      <c r="D5" s="1299"/>
      <c r="E5" s="1300"/>
      <c r="F5" s="1902">
        <v>1000</v>
      </c>
      <c r="G5" s="1899"/>
    </row>
    <row r="6" spans="1:7">
      <c r="A6" s="1897"/>
      <c r="B6" s="1900"/>
      <c r="C6" s="1301" t="s">
        <v>629</v>
      </c>
      <c r="D6" s="1302"/>
      <c r="E6" s="1303"/>
      <c r="F6" s="1903"/>
      <c r="G6" s="1900"/>
    </row>
    <row r="7" spans="1:7">
      <c r="A7" s="1897"/>
      <c r="B7" s="1900"/>
      <c r="C7" s="1905"/>
      <c r="D7" s="1906"/>
      <c r="E7" s="1907"/>
      <c r="F7" s="1903"/>
      <c r="G7" s="1900"/>
    </row>
    <row r="8" spans="1:7">
      <c r="A8" s="1897"/>
      <c r="B8" s="1900"/>
      <c r="C8" s="1908"/>
      <c r="D8" s="1909"/>
      <c r="E8" s="1910"/>
      <c r="F8" s="1903"/>
      <c r="G8" s="1900"/>
    </row>
    <row r="9" spans="1:7">
      <c r="A9" s="1897"/>
      <c r="B9" s="1900"/>
      <c r="C9" s="1301" t="s">
        <v>630</v>
      </c>
      <c r="D9" s="1304"/>
      <c r="E9" s="1305"/>
      <c r="F9" s="1903"/>
      <c r="G9" s="1900"/>
    </row>
    <row r="10" spans="1:7">
      <c r="A10" s="1897"/>
      <c r="B10" s="1900"/>
      <c r="C10" s="1905"/>
      <c r="D10" s="1906"/>
      <c r="E10" s="1907"/>
      <c r="F10" s="1903"/>
      <c r="G10" s="1900"/>
    </row>
    <row r="11" spans="1:7">
      <c r="A11" s="1897"/>
      <c r="B11" s="1900"/>
      <c r="C11" s="1908"/>
      <c r="D11" s="1909"/>
      <c r="E11" s="1910"/>
      <c r="F11" s="1903"/>
      <c r="G11" s="1900"/>
    </row>
    <row r="12" spans="1:7" ht="10.5" customHeight="1">
      <c r="A12" s="1898"/>
      <c r="B12" s="1901"/>
      <c r="C12" s="1306"/>
      <c r="D12" s="1307"/>
      <c r="E12" s="1308"/>
      <c r="F12" s="1904"/>
      <c r="G12" s="1901"/>
    </row>
    <row r="14" spans="1:7">
      <c r="B14" s="1295" t="s">
        <v>1153</v>
      </c>
    </row>
    <row r="15" spans="1:7" ht="12" customHeight="1"/>
    <row r="16" spans="1:7">
      <c r="B16" s="1298"/>
      <c r="C16" s="1299"/>
      <c r="D16" s="1299"/>
      <c r="E16" s="1299"/>
      <c r="F16" s="1299"/>
      <c r="G16" s="1300"/>
    </row>
    <row r="17" spans="2:7">
      <c r="B17" s="1301"/>
      <c r="C17" s="1302"/>
      <c r="D17" s="1302"/>
      <c r="E17" s="1302"/>
      <c r="F17" s="1294"/>
      <c r="G17" s="1309"/>
    </row>
    <row r="18" spans="2:7">
      <c r="B18" s="1301"/>
      <c r="C18" s="1302"/>
      <c r="D18" s="1302"/>
      <c r="E18" s="1302"/>
      <c r="F18" s="1294"/>
      <c r="G18" s="1309"/>
    </row>
    <row r="19" spans="2:7">
      <c r="B19" s="1301"/>
      <c r="C19" s="1302"/>
      <c r="D19" s="1302"/>
      <c r="E19" s="1302"/>
      <c r="F19" s="1294"/>
      <c r="G19" s="1309"/>
    </row>
    <row r="20" spans="2:7">
      <c r="B20" s="1301"/>
      <c r="C20" s="1302"/>
      <c r="D20" s="1302"/>
      <c r="E20" s="1302"/>
      <c r="F20" s="1294"/>
      <c r="G20" s="1309"/>
    </row>
    <row r="21" spans="2:7">
      <c r="B21" s="1301"/>
      <c r="C21" s="1302"/>
      <c r="D21" s="1302"/>
      <c r="E21" s="1302"/>
      <c r="F21" s="1294"/>
      <c r="G21" s="1309"/>
    </row>
    <row r="22" spans="2:7">
      <c r="B22" s="1301"/>
      <c r="C22" s="1302"/>
      <c r="D22" s="1302"/>
      <c r="E22" s="1302"/>
      <c r="F22" s="1294"/>
      <c r="G22" s="1309"/>
    </row>
    <row r="23" spans="2:7">
      <c r="B23" s="1301"/>
      <c r="C23" s="1302"/>
      <c r="D23" s="1302"/>
      <c r="E23" s="1302"/>
      <c r="F23" s="1294"/>
      <c r="G23" s="1309"/>
    </row>
    <row r="24" spans="2:7">
      <c r="B24" s="1301"/>
      <c r="C24" s="1302"/>
      <c r="D24" s="1302"/>
      <c r="E24" s="1302"/>
      <c r="F24" s="1294"/>
      <c r="G24" s="1309"/>
    </row>
    <row r="25" spans="2:7">
      <c r="B25" s="1301"/>
      <c r="C25" s="1302"/>
      <c r="D25" s="1302"/>
      <c r="E25" s="1302"/>
      <c r="F25" s="1294"/>
      <c r="G25" s="1309"/>
    </row>
    <row r="26" spans="2:7">
      <c r="B26" s="1301"/>
      <c r="C26" s="1302"/>
      <c r="D26" s="1302"/>
      <c r="E26" s="1302"/>
      <c r="F26" s="1294"/>
      <c r="G26" s="1309"/>
    </row>
    <row r="27" spans="2:7">
      <c r="B27" s="1306"/>
      <c r="C27" s="1307"/>
      <c r="D27" s="1307"/>
      <c r="E27" s="1307"/>
      <c r="F27" s="1310"/>
      <c r="G27" s="1308"/>
    </row>
    <row r="28" spans="2:7">
      <c r="B28" s="1893" t="s">
        <v>1331</v>
      </c>
      <c r="C28" s="1893"/>
      <c r="D28" s="1893"/>
      <c r="E28" s="1893"/>
      <c r="F28" s="1893"/>
      <c r="G28" s="1893"/>
    </row>
  </sheetData>
  <mergeCells count="11">
    <mergeCell ref="B28:G28"/>
    <mergeCell ref="A2:G2"/>
    <mergeCell ref="C4:E4"/>
    <mergeCell ref="A5:A12"/>
    <mergeCell ref="B5:B12"/>
    <mergeCell ref="F5:F12"/>
    <mergeCell ref="G5:G12"/>
    <mergeCell ref="C7:E7"/>
    <mergeCell ref="C8:E8"/>
    <mergeCell ref="C10:E10"/>
    <mergeCell ref="C11:E11"/>
  </mergeCells>
  <pageMargins left="0.78740157480314965" right="0.59055118110236227" top="0.78740157480314965" bottom="0.59055118110236227" header="0.31496062992125984" footer="0.31496062992125984"/>
  <pageSetup paperSize="9" scale="99" firstPageNumber="71" orientation="portrait" useFirstPageNumber="1" r:id="rId1"/>
  <headerFooter>
    <oddFooter>&amp;C&amp;"TH SarabunPSK,ตัวหนา"&amp;16&amp;P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410945" r:id="rId4" name="Check Box 1">
              <controlPr defaultSize="0" autoFill="0" autoLine="0" autoPict="0">
                <anchor moveWithCells="1">
                  <from>
                    <xdr:col>2</xdr:col>
                    <xdr:colOff>45720</xdr:colOff>
                    <xdr:row>4</xdr:row>
                    <xdr:rowOff>0</xdr:rowOff>
                  </from>
                  <to>
                    <xdr:col>2</xdr:col>
                    <xdr:colOff>350520</xdr:colOff>
                    <xdr:row>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0946" r:id="rId5" name="Check Box 2">
              <controlPr defaultSize="0" autoFill="0" autoLine="0" autoPict="0">
                <anchor moveWithCells="1">
                  <from>
                    <xdr:col>2</xdr:col>
                    <xdr:colOff>45720</xdr:colOff>
                    <xdr:row>5</xdr:row>
                    <xdr:rowOff>0</xdr:rowOff>
                  </from>
                  <to>
                    <xdr:col>2</xdr:col>
                    <xdr:colOff>350520</xdr:colOff>
                    <xdr:row>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0947" r:id="rId6" name="Check Box 3">
              <controlPr defaultSize="0" autoFill="0" autoLine="0" autoPict="0">
                <anchor moveWithCells="1">
                  <from>
                    <xdr:col>2</xdr:col>
                    <xdr:colOff>45720</xdr:colOff>
                    <xdr:row>8</xdr:row>
                    <xdr:rowOff>0</xdr:rowOff>
                  </from>
                  <to>
                    <xdr:col>2</xdr:col>
                    <xdr:colOff>350520</xdr:colOff>
                    <xdr:row>8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154"/>
  <sheetViews>
    <sheetView showGridLines="0" view="pageBreakPreview" zoomScaleNormal="100" zoomScaleSheetLayoutView="100" workbookViewId="0">
      <selection activeCell="K3" sqref="K3"/>
    </sheetView>
  </sheetViews>
  <sheetFormatPr defaultColWidth="9" defaultRowHeight="24.6"/>
  <cols>
    <col min="1" max="1" width="4" style="181" customWidth="1"/>
    <col min="2" max="2" width="9.69921875" style="181" customWidth="1"/>
    <col min="3" max="3" width="36.09765625" style="1357" customWidth="1"/>
    <col min="4" max="4" width="11.8984375" style="749" customWidth="1"/>
    <col min="5" max="5" width="5.19921875" style="750" hidden="1" customWidth="1"/>
    <col min="6" max="6" width="15.19921875" style="749" customWidth="1"/>
    <col min="7" max="7" width="13" style="749" customWidth="1"/>
    <col min="8" max="8" width="12.09765625" style="181" customWidth="1"/>
    <col min="9" max="9" width="12.59765625" style="181" customWidth="1"/>
    <col min="10" max="10" width="11.69921875" style="749" customWidth="1"/>
    <col min="11" max="11" width="12.19921875" style="749" customWidth="1"/>
    <col min="12" max="12" width="12.19921875" style="1055" customWidth="1"/>
    <col min="13" max="16384" width="9" style="181"/>
  </cols>
  <sheetData>
    <row r="1" spans="1:12">
      <c r="A1" s="1118" t="s">
        <v>1279</v>
      </c>
      <c r="B1" s="601"/>
      <c r="K1" s="768"/>
    </row>
    <row r="2" spans="1:12">
      <c r="A2" s="601" t="s">
        <v>1278</v>
      </c>
    </row>
    <row r="3" spans="1:12">
      <c r="B3" s="181" t="s">
        <v>1154</v>
      </c>
    </row>
    <row r="4" spans="1:12">
      <c r="B4" s="602" t="s">
        <v>1280</v>
      </c>
      <c r="C4" s="1358"/>
      <c r="D4" s="751"/>
      <c r="E4" s="752"/>
      <c r="F4" s="751"/>
      <c r="G4" s="751"/>
      <c r="H4" s="602"/>
      <c r="I4" s="602"/>
      <c r="J4" s="751"/>
      <c r="K4" s="751"/>
    </row>
    <row r="5" spans="1:12" ht="10.5" customHeight="1"/>
    <row r="6" spans="1:12" ht="21" customHeight="1">
      <c r="B6" s="950"/>
      <c r="C6" s="1359"/>
      <c r="D6" s="951"/>
      <c r="E6" s="764"/>
      <c r="F6" s="934" t="s">
        <v>300</v>
      </c>
      <c r="G6" s="935"/>
      <c r="H6" s="936" t="s">
        <v>754</v>
      </c>
      <c r="I6" s="937"/>
      <c r="J6" s="937"/>
      <c r="K6" s="938"/>
      <c r="L6" s="939"/>
    </row>
    <row r="7" spans="1:12" ht="21" customHeight="1">
      <c r="B7" s="952" t="s">
        <v>312</v>
      </c>
      <c r="C7" s="1360" t="s">
        <v>753</v>
      </c>
      <c r="D7" s="953" t="s">
        <v>460</v>
      </c>
      <c r="E7" s="765" t="s">
        <v>351</v>
      </c>
      <c r="F7" s="940"/>
      <c r="G7" s="941"/>
      <c r="H7" s="936" t="s">
        <v>755</v>
      </c>
      <c r="I7" s="937"/>
      <c r="J7" s="942"/>
      <c r="K7" s="943" t="s">
        <v>462</v>
      </c>
      <c r="L7" s="944" t="s">
        <v>464</v>
      </c>
    </row>
    <row r="8" spans="1:12" ht="45.6" customHeight="1">
      <c r="B8" s="954"/>
      <c r="C8" s="1361"/>
      <c r="D8" s="955" t="s">
        <v>461</v>
      </c>
      <c r="E8" s="766" t="s">
        <v>566</v>
      </c>
      <c r="F8" s="945" t="s">
        <v>301</v>
      </c>
      <c r="G8" s="945" t="s">
        <v>302</v>
      </c>
      <c r="H8" s="946" t="s">
        <v>756</v>
      </c>
      <c r="I8" s="947" t="s">
        <v>757</v>
      </c>
      <c r="J8" s="946" t="s">
        <v>356</v>
      </c>
      <c r="K8" s="948" t="s">
        <v>463</v>
      </c>
      <c r="L8" s="949" t="s">
        <v>356</v>
      </c>
    </row>
    <row r="9" spans="1:12">
      <c r="B9" s="1315" t="str">
        <f>'4.1.1 รายละเอียดการใช้อาคาร_62'!B9</f>
        <v>ส่วนกลาง</v>
      </c>
      <c r="C9" s="1316"/>
      <c r="D9" s="753"/>
      <c r="E9" s="754"/>
      <c r="F9" s="755"/>
      <c r="G9" s="755"/>
      <c r="H9" s="605"/>
      <c r="I9" s="605"/>
      <c r="J9" s="761"/>
      <c r="K9" s="769"/>
      <c r="L9" s="606"/>
    </row>
    <row r="10" spans="1:12" s="607" customFormat="1">
      <c r="B10" s="608">
        <f>'4.1.1 รายละเอียดการใช้อาคาร_62'!B10</f>
        <v>1</v>
      </c>
      <c r="C10" s="1355" t="str">
        <f>'4.1.1 รายละเอียดการใช้อาคาร_62'!C10</f>
        <v>อาคารเทพศาสตร์สถิตย์(มิเตอร์หมุนกลับทาง)</v>
      </c>
      <c r="D10" s="608">
        <f>'4.1.1 รายละเอียดการใช้อาคาร_62'!D10</f>
        <v>2526</v>
      </c>
      <c r="E10" s="608">
        <f>'4.1.1 รายละเอียดการใช้อาคาร_62'!E10</f>
        <v>2</v>
      </c>
      <c r="F10" s="608">
        <f>'4.1.1 รายละเอียดการใช้อาคาร_62'!F10</f>
        <v>8</v>
      </c>
      <c r="G10" s="608">
        <f>'4.1.1 รายละเอียดการใช้อาคาร_62'!G10</f>
        <v>250</v>
      </c>
      <c r="H10" s="608">
        <f>'4.1.1 รายละเอียดการใช้อาคาร_62'!H10</f>
        <v>788</v>
      </c>
      <c r="I10" s="608">
        <f>'4.1.1 รายละเอียดการใช้อาคาร_62'!I10</f>
        <v>2015.5</v>
      </c>
      <c r="J10" s="608">
        <f>'4.1.1 รายละเอียดการใช้อาคาร_62'!J10</f>
        <v>2803.5</v>
      </c>
      <c r="K10" s="1354">
        <f>'4.1.1 รายละเอียดการใช้อาคาร_62'!K10</f>
        <v>0</v>
      </c>
      <c r="L10" s="608">
        <f>'4.1.1 รายละเอียดการใช้อาคาร_62'!L10</f>
        <v>2803.5</v>
      </c>
    </row>
    <row r="11" spans="1:12" s="607" customFormat="1">
      <c r="B11" s="608">
        <f>'4.1.1 รายละเอียดการใช้อาคาร_62'!B11</f>
        <v>2</v>
      </c>
      <c r="C11" s="1355" t="str">
        <f>'4.1.1 รายละเอียดการใช้อาคาร_62'!C11</f>
        <v>โรงประชุม (รวมอาคารห้องน้ำ) (ชูติวัตร เดิม)</v>
      </c>
      <c r="D11" s="608">
        <f>'4.1.1 รายละเอียดการใช้อาคาร_62'!D11</f>
        <v>2490</v>
      </c>
      <c r="E11" s="608">
        <f>'4.1.1 รายละเอียดการใช้อาคาร_62'!E11</f>
        <v>1</v>
      </c>
      <c r="F11" s="608">
        <f>'4.1.1 รายละเอียดการใช้อาคาร_62'!F11</f>
        <v>1</v>
      </c>
      <c r="G11" s="608">
        <f>'4.1.1 รายละเอียดการใช้อาคาร_62'!G11</f>
        <v>250</v>
      </c>
      <c r="H11" s="1354">
        <f>'4.1.1 รายละเอียดการใช้อาคาร_62'!H11</f>
        <v>0</v>
      </c>
      <c r="I11" s="608">
        <f>'4.1.1 รายละเอียดการใช้อาคาร_62'!I11</f>
        <v>461</v>
      </c>
      <c r="J11" s="608">
        <f>'4.1.1 รายละเอียดการใช้อาคาร_62'!J11</f>
        <v>461</v>
      </c>
      <c r="K11" s="1354">
        <f>'4.1.1 รายละเอียดการใช้อาคาร_62'!K11</f>
        <v>0</v>
      </c>
      <c r="L11" s="608">
        <f>'4.1.1 รายละเอียดการใช้อาคาร_62'!L11</f>
        <v>461</v>
      </c>
    </row>
    <row r="12" spans="1:12" s="607" customFormat="1">
      <c r="B12" s="608">
        <f>'4.1.1 รายละเอียดการใช้อาคาร_62'!B12</f>
        <v>3</v>
      </c>
      <c r="C12" s="1355" t="str">
        <f>'4.1.1 รายละเอียดการใช้อาคาร_62'!C12</f>
        <v>อาคารแผ่พืชน์</v>
      </c>
      <c r="D12" s="608">
        <f>'4.1.1 รายละเอียดการใช้อาคาร_62'!D12</f>
        <v>2511</v>
      </c>
      <c r="E12" s="608">
        <f>'4.1.1 รายละเอียดการใช้อาคาร_62'!E12</f>
        <v>1</v>
      </c>
      <c r="F12" s="608">
        <f>'4.1.1 รายละเอียดการใช้อาคาร_62'!F12</f>
        <v>1</v>
      </c>
      <c r="G12" s="608">
        <f>'4.1.1 รายละเอียดการใช้อาคาร_62'!G12</f>
        <v>250</v>
      </c>
      <c r="H12" s="608">
        <f>'4.1.1 รายละเอียดการใช้อาคาร_62'!H12</f>
        <v>12</v>
      </c>
      <c r="I12" s="608">
        <f>'4.1.1 รายละเอียดการใช้อาคาร_62'!I12</f>
        <v>1892</v>
      </c>
      <c r="J12" s="608">
        <f>'4.1.1 รายละเอียดการใช้อาคาร_62'!J12</f>
        <v>1904</v>
      </c>
      <c r="K12" s="1354">
        <f>'4.1.1 รายละเอียดการใช้อาคาร_62'!K12</f>
        <v>0</v>
      </c>
      <c r="L12" s="608">
        <f>'4.1.1 รายละเอียดการใช้อาคาร_62'!L12</f>
        <v>1904</v>
      </c>
    </row>
    <row r="13" spans="1:12" s="607" customFormat="1">
      <c r="B13" s="608">
        <f>'4.1.1 รายละเอียดการใช้อาคาร_62'!B13</f>
        <v>4</v>
      </c>
      <c r="C13" s="1355" t="str">
        <f>'4.1.1 รายละเอียดการใช้อาคาร_62'!C13</f>
        <v>อาคารวุฒากาศ</v>
      </c>
      <c r="D13" s="608">
        <f>'4.1.1 รายละเอียดการใช้อาคาร_62'!D13</f>
        <v>2515</v>
      </c>
      <c r="E13" s="608">
        <f>'4.1.1 รายละเอียดการใช้อาคาร_62'!E13</f>
        <v>2</v>
      </c>
      <c r="F13" s="608">
        <f>'4.1.1 รายละเอียดการใช้อาคาร_62'!F13</f>
        <v>1</v>
      </c>
      <c r="G13" s="608">
        <f>'4.1.1 รายละเอียดการใช้อาคาร_62'!G13</f>
        <v>250</v>
      </c>
      <c r="H13" s="608">
        <f>'4.1.1 รายละเอียดการใช้อาคาร_62'!H13</f>
        <v>426</v>
      </c>
      <c r="I13" s="608">
        <f>'4.1.1 รายละเอียดการใช้อาคาร_62'!I13</f>
        <v>205</v>
      </c>
      <c r="J13" s="608">
        <f>'4.1.1 รายละเอียดการใช้อาคาร_62'!J13</f>
        <v>631</v>
      </c>
      <c r="K13" s="1354">
        <f>'4.1.1 รายละเอียดการใช้อาคาร_62'!K13</f>
        <v>0</v>
      </c>
      <c r="L13" s="608">
        <f>'4.1.1 รายละเอียดการใช้อาคาร_62'!L13</f>
        <v>631</v>
      </c>
    </row>
    <row r="14" spans="1:12" s="607" customFormat="1">
      <c r="B14" s="608">
        <f>'4.1.1 รายละเอียดการใช้อาคาร_62'!B14</f>
        <v>5</v>
      </c>
      <c r="C14" s="1355" t="str">
        <f>'4.1.1 รายละเอียดการใช้อาคาร_62'!C14</f>
        <v>อาคารเฉลิมพระเกียรติ  โซน  A</v>
      </c>
      <c r="D14" s="608">
        <f>'4.1.1 รายละเอียดการใช้อาคาร_62'!D14</f>
        <v>2537</v>
      </c>
      <c r="E14" s="608">
        <f>'4.1.1 รายละเอียดการใช้อาคาร_62'!E14</f>
        <v>2</v>
      </c>
      <c r="F14" s="608">
        <f>'4.1.1 รายละเอียดการใช้อาคาร_62'!F14</f>
        <v>1</v>
      </c>
      <c r="G14" s="608">
        <f>'4.1.1 รายละเอียดการใช้อาคาร_62'!G14</f>
        <v>250</v>
      </c>
      <c r="H14" s="608">
        <f>'4.1.1 รายละเอียดการใช้อาคาร_62'!H14</f>
        <v>5503.65</v>
      </c>
      <c r="I14" s="608">
        <f>'4.1.1 รายละเอียดการใช้อาคาร_62'!I14</f>
        <v>8353.36</v>
      </c>
      <c r="J14" s="608">
        <f>'4.1.1 รายละเอียดการใช้อาคาร_62'!J14</f>
        <v>13857.01</v>
      </c>
      <c r="K14" s="608">
        <f>'4.1.1 รายละเอียดการใช้อาคาร_62'!K14</f>
        <v>4791.38</v>
      </c>
      <c r="L14" s="608">
        <f>'4.1.1 รายละเอียดการใช้อาคาร_62'!L14</f>
        <v>18648.39</v>
      </c>
    </row>
    <row r="15" spans="1:12" s="607" customFormat="1">
      <c r="B15" s="608">
        <f>'4.1.1 รายละเอียดการใช้อาคาร_62'!B15</f>
        <v>6</v>
      </c>
      <c r="C15" s="1355" t="str">
        <f>'4.1.1 รายละเอียดการใช้อาคาร_62'!C15</f>
        <v xml:space="preserve">อาคารเฉลิมพระเกียรติ  โซน  B </v>
      </c>
      <c r="D15" s="608">
        <f>'4.1.1 รายละเอียดการใช้อาคาร_62'!D15</f>
        <v>2537</v>
      </c>
      <c r="E15" s="608">
        <f>'4.1.1 รายละเอียดการใช้อาคาร_62'!E15</f>
        <v>4</v>
      </c>
      <c r="F15" s="608">
        <f>'4.1.1 รายละเอียดการใช้อาคาร_62'!F15</f>
        <v>5</v>
      </c>
      <c r="G15" s="608">
        <f>'4.1.1 รายละเอียดการใช้อาคาร_62'!G15</f>
        <v>250</v>
      </c>
      <c r="H15" s="608">
        <f>'4.1.1 รายละเอียดการใช้อาคาร_62'!H15</f>
        <v>606.25</v>
      </c>
      <c r="I15" s="608">
        <f>'4.1.1 รายละเอียดการใช้อาคาร_62'!I15</f>
        <v>5253.25</v>
      </c>
      <c r="J15" s="608">
        <f>'4.1.1 รายละเอียดการใช้อาคาร_62'!J15</f>
        <v>5859.5</v>
      </c>
      <c r="K15" s="1354">
        <f>'4.1.1 รายละเอียดการใช้อาคาร_62'!K15</f>
        <v>0</v>
      </c>
      <c r="L15" s="608">
        <f>'4.1.1 รายละเอียดการใช้อาคาร_62'!L15</f>
        <v>5859.5</v>
      </c>
    </row>
    <row r="16" spans="1:12" s="607" customFormat="1">
      <c r="B16" s="608">
        <f>'4.1.1 รายละเอียดการใช้อาคาร_62'!B16</f>
        <v>7</v>
      </c>
      <c r="C16" s="1355" t="str">
        <f>'4.1.1 รายละเอียดการใช้อาคาร_62'!C16</f>
        <v>สนามกีฬาอินทนิล (อัฒจัททร์ 2 หลัง)</v>
      </c>
      <c r="D16" s="608">
        <f>'4.1.1 รายละเอียดการใช้อาคาร_62'!D16</f>
        <v>2527</v>
      </c>
      <c r="E16" s="608">
        <f>'4.1.1 รายละเอียดการใช้อาคาร_62'!E16</f>
        <v>2</v>
      </c>
      <c r="F16" s="608">
        <f>'4.1.1 รายละเอียดการใช้อาคาร_62'!F16</f>
        <v>1</v>
      </c>
      <c r="G16" s="608">
        <f>'4.1.1 รายละเอียดการใช้อาคาร_62'!G16</f>
        <v>250</v>
      </c>
      <c r="H16" s="608">
        <f>'4.1.1 รายละเอียดการใช้อาคาร_62'!H16</f>
        <v>79.319999999999993</v>
      </c>
      <c r="I16" s="608">
        <f>'4.1.1 รายละเอียดการใช้อาคาร_62'!I16</f>
        <v>1742.6000000000001</v>
      </c>
      <c r="J16" s="608">
        <f>'4.1.1 รายละเอียดการใช้อาคาร_62'!J16</f>
        <v>1821.92</v>
      </c>
      <c r="K16" s="1354">
        <f>'4.1.1 รายละเอียดการใช้อาคาร_62'!K16</f>
        <v>0</v>
      </c>
      <c r="L16" s="608">
        <f>'4.1.1 รายละเอียดการใช้อาคาร_62'!L16</f>
        <v>1821.92</v>
      </c>
    </row>
    <row r="17" spans="2:12" s="607" customFormat="1">
      <c r="B17" s="608">
        <f>'4.1.1 รายละเอียดการใช้อาคาร_62'!B17</f>
        <v>8</v>
      </c>
      <c r="C17" s="1355" t="str">
        <f>'4.1.1 รายละเอียดการใช้อาคาร_62'!C17</f>
        <v>โรงประปา 2</v>
      </c>
      <c r="D17" s="608">
        <f>'4.1.1 รายละเอียดการใช้อาคาร_62'!D17</f>
        <v>2559</v>
      </c>
      <c r="E17" s="608">
        <f>'4.1.1 รายละเอียดการใช้อาคาร_62'!E17</f>
        <v>1</v>
      </c>
      <c r="F17" s="608">
        <f>'4.1.1 รายละเอียดการใช้อาคาร_62'!F17</f>
        <v>1</v>
      </c>
      <c r="G17" s="608">
        <f>'4.1.1 รายละเอียดการใช้อาคาร_62'!G17</f>
        <v>250</v>
      </c>
      <c r="H17" s="1354">
        <f>'4.1.1 รายละเอียดการใช้อาคาร_62'!H17</f>
        <v>0</v>
      </c>
      <c r="I17" s="608">
        <f>'4.1.1 รายละเอียดการใช้อาคาร_62'!I17</f>
        <v>32</v>
      </c>
      <c r="J17" s="608">
        <f>'4.1.1 รายละเอียดการใช้อาคาร_62'!J17</f>
        <v>32</v>
      </c>
      <c r="K17" s="1354">
        <f>'4.1.1 รายละเอียดการใช้อาคาร_62'!K17</f>
        <v>0</v>
      </c>
      <c r="L17" s="608">
        <f>'4.1.1 รายละเอียดการใช้อาคาร_62'!L17</f>
        <v>32</v>
      </c>
    </row>
    <row r="18" spans="2:12" s="607" customFormat="1">
      <c r="B18" s="608">
        <f>'4.1.1 รายละเอียดการใช้อาคาร_62'!B18</f>
        <v>9</v>
      </c>
      <c r="C18" s="1355" t="str">
        <f>'4.1.1 รายละเอียดการใช้อาคาร_62'!C18</f>
        <v>อาคารเรือนธรรม</v>
      </c>
      <c r="D18" s="608">
        <f>'4.1.1 รายละเอียดการใช้อาคาร_62'!D18</f>
        <v>2540</v>
      </c>
      <c r="E18" s="608">
        <f>'4.1.1 รายละเอียดการใช้อาคาร_62'!E18</f>
        <v>2</v>
      </c>
      <c r="F18" s="608">
        <f>'4.1.1 รายละเอียดการใช้อาคาร_62'!F18</f>
        <v>1</v>
      </c>
      <c r="G18" s="608">
        <f>'4.1.1 รายละเอียดการใช้อาคาร_62'!G18</f>
        <v>250</v>
      </c>
      <c r="H18" s="1354">
        <f>'4.1.1 รายละเอียดการใช้อาคาร_62'!H18</f>
        <v>0</v>
      </c>
      <c r="I18" s="608">
        <f>'4.1.1 รายละเอียดการใช้อาคาร_62'!I18</f>
        <v>607.25</v>
      </c>
      <c r="J18" s="608">
        <f>'4.1.1 รายละเอียดการใช้อาคาร_62'!J18</f>
        <v>607.25</v>
      </c>
      <c r="K18" s="1354">
        <f>'4.1.1 รายละเอียดการใช้อาคาร_62'!K18</f>
        <v>0</v>
      </c>
      <c r="L18" s="608">
        <f>'4.1.1 รายละเอียดการใช้อาคาร_62'!L18</f>
        <v>607.25</v>
      </c>
    </row>
    <row r="19" spans="2:12" s="607" customFormat="1">
      <c r="B19" s="608">
        <f>'4.1.1 รายละเอียดการใช้อาคาร_62'!B19</f>
        <v>10</v>
      </c>
      <c r="C19" s="1355" t="str">
        <f>'4.1.1 รายละเอียดการใช้อาคาร_62'!C19</f>
        <v>อาคารพิพิธภัณฑ์เกษตรไทย</v>
      </c>
      <c r="D19" s="608">
        <f>'4.1.1 รายละเอียดการใช้อาคาร_62'!D19</f>
        <v>2499</v>
      </c>
      <c r="E19" s="608">
        <f>'4.1.1 รายละเอียดการใช้อาคาร_62'!E19</f>
        <v>2</v>
      </c>
      <c r="F19" s="608">
        <f>'4.1.1 รายละเอียดการใช้อาคาร_62'!F19</f>
        <v>1</v>
      </c>
      <c r="G19" s="608">
        <f>'4.1.1 รายละเอียดการใช้อาคาร_62'!G19</f>
        <v>250</v>
      </c>
      <c r="H19" s="608">
        <f>'4.1.1 รายละเอียดการใช้อาคาร_62'!H19</f>
        <v>640</v>
      </c>
      <c r="I19" s="608" t="str">
        <f>'4.1.1 รายละเอียดการใช้อาคาร_62'!I19</f>
        <v>-</v>
      </c>
      <c r="J19" s="608">
        <f>'4.1.1 รายละเอียดการใช้อาคาร_62'!J19</f>
        <v>640</v>
      </c>
      <c r="K19" s="1354">
        <f>'4.1.1 รายละเอียดการใช้อาคาร_62'!K19</f>
        <v>0</v>
      </c>
      <c r="L19" s="608">
        <f>'4.1.1 รายละเอียดการใช้อาคาร_62'!L19</f>
        <v>640</v>
      </c>
    </row>
    <row r="20" spans="2:12" s="607" customFormat="1">
      <c r="B20" s="608">
        <f>'4.1.1 รายละเอียดการใช้อาคาร_62'!B20</f>
        <v>11</v>
      </c>
      <c r="C20" s="1355" t="str">
        <f>'4.1.1 รายละเอียดการใช้อาคาร_62'!C20</f>
        <v>อาคารเรียนรวมแม่โจ้  70  ปี</v>
      </c>
      <c r="D20" s="608">
        <f>'4.1.1 รายละเอียดการใช้อาคาร_62'!D20</f>
        <v>2549</v>
      </c>
      <c r="E20" s="608">
        <f>'4.1.1 รายละเอียดการใช้อาคาร_62'!E20</f>
        <v>5</v>
      </c>
      <c r="F20" s="608">
        <f>'4.1.1 รายละเอียดการใช้อาคาร_62'!F20</f>
        <v>8</v>
      </c>
      <c r="G20" s="608">
        <f>'4.1.1 รายละเอียดการใช้อาคาร_62'!G20</f>
        <v>250</v>
      </c>
      <c r="H20" s="608">
        <f>'4.1.1 รายละเอียดการใช้อาคาร_62'!H20</f>
        <v>3105.81</v>
      </c>
      <c r="I20" s="608">
        <f>'4.1.1 รายละเอียดการใช้อาคาร_62'!I20</f>
        <v>9055.8100000000013</v>
      </c>
      <c r="J20" s="608">
        <f>'4.1.1 รายละเอียดการใช้อาคาร_62'!J20</f>
        <v>12161.62</v>
      </c>
      <c r="K20" s="608">
        <f>'4.1.1 รายละเอียดการใช้อาคาร_62'!K20</f>
        <v>1260.25</v>
      </c>
      <c r="L20" s="608">
        <f>'4.1.1 รายละเอียดการใช้อาคาร_62'!L20</f>
        <v>13421.87</v>
      </c>
    </row>
    <row r="21" spans="2:12" s="607" customFormat="1">
      <c r="B21" s="608">
        <f>'4.1.1 รายละเอียดการใช้อาคาร_62'!B21</f>
        <v>12</v>
      </c>
      <c r="C21" s="1355" t="str">
        <f>'4.1.1 รายละเอียดการใช้อาคาร_62'!C21</f>
        <v>อาคารเฉลิมพระเกียรติสมเด็จพระเทพรัตนราชสุดา</v>
      </c>
      <c r="D21" s="608">
        <f>'4.1.1 รายละเอียดการใช้อาคาร_62'!D21</f>
        <v>2536</v>
      </c>
      <c r="E21" s="608">
        <f>'4.1.1 รายละเอียดการใช้อาคาร_62'!E21</f>
        <v>3</v>
      </c>
      <c r="F21" s="608">
        <f>'4.1.1 รายละเอียดการใช้อาคาร_62'!F21</f>
        <v>8</v>
      </c>
      <c r="G21" s="608">
        <f>'4.1.1 รายละเอียดการใช้อาคาร_62'!G21</f>
        <v>250</v>
      </c>
      <c r="H21" s="608">
        <f>'4.1.1 รายละเอียดการใช้อาคาร_62'!H21</f>
        <v>7063.5</v>
      </c>
      <c r="I21" s="608">
        <f>'4.1.1 รายละเอียดการใช้อาคาร_62'!I21</f>
        <v>5573.75</v>
      </c>
      <c r="J21" s="608">
        <f>'4.1.1 รายละเอียดการใช้อาคาร_62'!J21</f>
        <v>12637.25</v>
      </c>
      <c r="K21" s="1354">
        <f>'4.1.1 รายละเอียดการใช้อาคาร_62'!K21</f>
        <v>0</v>
      </c>
      <c r="L21" s="608">
        <f>'4.1.1 รายละเอียดการใช้อาคาร_62'!L21</f>
        <v>12637.25</v>
      </c>
    </row>
    <row r="22" spans="2:12" s="607" customFormat="1">
      <c r="B22" s="608">
        <f>'4.1.1 รายละเอียดการใช้อาคาร_62'!B22</f>
        <v>13</v>
      </c>
      <c r="C22" s="1355" t="str">
        <f>'4.1.1 รายละเอียดการใช้อาคาร_62'!C22</f>
        <v>อาคารเรือนกระจก</v>
      </c>
      <c r="D22" s="608">
        <f>'4.1.1 รายละเอียดการใช้อาคาร_62'!D22</f>
        <v>2536</v>
      </c>
      <c r="E22" s="608">
        <f>'4.1.1 รายละเอียดการใช้อาคาร_62'!E22</f>
        <v>1</v>
      </c>
      <c r="F22" s="608">
        <f>'4.1.1 รายละเอียดการใช้อาคาร_62'!F22</f>
        <v>5</v>
      </c>
      <c r="G22" s="608">
        <f>'4.1.1 รายละเอียดการใช้อาคาร_62'!G22</f>
        <v>250</v>
      </c>
      <c r="H22" s="1354">
        <f>'4.1.1 รายละเอียดการใช้อาคาร_62'!H22</f>
        <v>0</v>
      </c>
      <c r="I22" s="608">
        <f>'4.1.1 รายละเอียดการใช้อาคาร_62'!I22</f>
        <v>1827</v>
      </c>
      <c r="J22" s="608">
        <f>'4.1.1 รายละเอียดการใช้อาคาร_62'!J22</f>
        <v>1827</v>
      </c>
      <c r="K22" s="1354">
        <f>'4.1.1 รายละเอียดการใช้อาคาร_62'!K22</f>
        <v>0</v>
      </c>
      <c r="L22" s="608">
        <f>'4.1.1 รายละเอียดการใช้อาคาร_62'!L22</f>
        <v>1827</v>
      </c>
    </row>
    <row r="23" spans="2:12" s="607" customFormat="1">
      <c r="B23" s="608">
        <f>'4.1.1 รายละเอียดการใช้อาคาร_62'!B23</f>
        <v>14</v>
      </c>
      <c r="C23" s="1355" t="str">
        <f>'4.1.1 รายละเอียดการใช้อาคาร_62'!C23</f>
        <v>อาคาร 80 ปี</v>
      </c>
      <c r="D23" s="608">
        <f>'4.1.1 รายละเอียดการใช้อาคาร_62'!D23</f>
        <v>2559</v>
      </c>
      <c r="E23" s="608">
        <f>'4.1.1 รายละเอียดการใช้อาคาร_62'!E23</f>
        <v>4</v>
      </c>
      <c r="F23" s="608">
        <f>'4.1.1 รายละเอียดการใช้อาคาร_62'!F23</f>
        <v>8</v>
      </c>
      <c r="G23" s="608">
        <f>'4.1.1 รายละเอียดการใช้อาคาร_62'!G23</f>
        <v>250</v>
      </c>
      <c r="H23" s="608">
        <f>'4.1.1 รายละเอียดการใช้อาคาร_62'!H23</f>
        <v>1255.2000000000003</v>
      </c>
      <c r="I23" s="608">
        <f>'4.1.1 รายละเอียดการใช้อาคาร_62'!I23</f>
        <v>8512.7999999999993</v>
      </c>
      <c r="J23" s="608">
        <f>'4.1.1 รายละเอียดการใช้อาคาร_62'!J23</f>
        <v>9768</v>
      </c>
      <c r="K23" s="608">
        <f>'4.1.1 รายละเอียดการใช้อาคาร_62'!K23</f>
        <v>432</v>
      </c>
      <c r="L23" s="608">
        <f>'4.1.1 รายละเอียดการใช้อาคาร_62'!L23</f>
        <v>10200</v>
      </c>
    </row>
    <row r="24" spans="2:12" s="607" customFormat="1">
      <c r="B24" s="608">
        <f>'4.1.1 รายละเอียดการใช้อาคาร_62'!B24</f>
        <v>15</v>
      </c>
      <c r="C24" s="1355" t="str">
        <f>'4.1.1 รายละเอียดการใช้อาคาร_62'!C24</f>
        <v>อาคารเกษตรทฏืใหม่</v>
      </c>
      <c r="D24" s="608">
        <f>'4.1.1 รายละเอียดการใช้อาคาร_62'!D24</f>
        <v>2547</v>
      </c>
      <c r="E24" s="608">
        <f>'4.1.1 รายละเอียดการใช้อาคาร_62'!E24</f>
        <v>2</v>
      </c>
      <c r="F24" s="608">
        <f>'4.1.1 รายละเอียดการใช้อาคาร_62'!F24</f>
        <v>1</v>
      </c>
      <c r="G24" s="608">
        <f>'4.1.1 รายละเอียดการใช้อาคาร_62'!G24</f>
        <v>250</v>
      </c>
      <c r="H24" s="608">
        <f>'4.1.1 รายละเอียดการใช้อาคาร_62'!H24</f>
        <v>8</v>
      </c>
      <c r="I24" s="608">
        <f>'4.1.1 รายละเอียดการใช้อาคาร_62'!I24</f>
        <v>116</v>
      </c>
      <c r="J24" s="608">
        <f>'4.1.1 รายละเอียดการใช้อาคาร_62'!J24</f>
        <v>124</v>
      </c>
      <c r="K24" s="1354">
        <f>'4.1.1 รายละเอียดการใช้อาคาร_62'!K24</f>
        <v>0</v>
      </c>
      <c r="L24" s="608">
        <f>'4.1.1 รายละเอียดการใช้อาคาร_62'!L24</f>
        <v>124</v>
      </c>
    </row>
    <row r="25" spans="2:12" s="607" customFormat="1">
      <c r="B25" s="608">
        <f>'4.1.1 รายละเอียดการใช้อาคาร_62'!B25</f>
        <v>16</v>
      </c>
      <c r="C25" s="1355" t="str">
        <f>'4.1.1 รายละเอียดการใช้อาคาร_62'!C25</f>
        <v>อาคารต้นแบบขยายเชื้อจุลินทรัย์เพื่อการเกษตร</v>
      </c>
      <c r="D25" s="608">
        <f>'4.1.1 รายละเอียดการใช้อาคาร_62'!D25</f>
        <v>2547</v>
      </c>
      <c r="E25" s="608">
        <f>'4.1.1 รายละเอียดการใช้อาคาร_62'!E25</f>
        <v>1</v>
      </c>
      <c r="F25" s="608">
        <f>'4.1.1 รายละเอียดการใช้อาคาร_62'!F25</f>
        <v>1</v>
      </c>
      <c r="G25" s="608">
        <f>'4.1.1 รายละเอียดการใช้อาคาร_62'!G25</f>
        <v>250</v>
      </c>
      <c r="H25" s="1354">
        <f>'4.1.1 รายละเอียดการใช้อาคาร_62'!H25</f>
        <v>0</v>
      </c>
      <c r="I25" s="608">
        <f>'4.1.1 รายละเอียดการใช้อาคาร_62'!I25</f>
        <v>42</v>
      </c>
      <c r="J25" s="608">
        <f>'4.1.1 รายละเอียดการใช้อาคาร_62'!J25</f>
        <v>42</v>
      </c>
      <c r="K25" s="1354">
        <f>'4.1.1 รายละเอียดการใช้อาคาร_62'!K25</f>
        <v>0</v>
      </c>
      <c r="L25" s="608">
        <f>'4.1.1 รายละเอียดการใช้อาคาร_62'!L25</f>
        <v>42</v>
      </c>
    </row>
    <row r="26" spans="2:12" s="607" customFormat="1">
      <c r="B26" s="608">
        <f>'4.1.1 รายละเอียดการใช้อาคาร_62'!B26</f>
        <v>17</v>
      </c>
      <c r="C26" s="1355" t="str">
        <f>'4.1.1 รายละเอียดการใช้อาคาร_62'!C26</f>
        <v>อาคารเก็บอุปกรณ์</v>
      </c>
      <c r="D26" s="608">
        <f>'4.1.1 รายละเอียดการใช้อาคาร_62'!D26</f>
        <v>2547</v>
      </c>
      <c r="E26" s="608">
        <f>'4.1.1 รายละเอียดการใช้อาคาร_62'!E26</f>
        <v>1</v>
      </c>
      <c r="F26" s="608">
        <f>'4.1.1 รายละเอียดการใช้อาคาร_62'!F26</f>
        <v>1</v>
      </c>
      <c r="G26" s="608">
        <f>'4.1.1 รายละเอียดการใช้อาคาร_62'!G26</f>
        <v>250</v>
      </c>
      <c r="H26" s="1354">
        <f>'4.1.1 รายละเอียดการใช้อาคาร_62'!H26</f>
        <v>0</v>
      </c>
      <c r="I26" s="608">
        <f>'4.1.1 รายละเอียดการใช้อาคาร_62'!I26</f>
        <v>22</v>
      </c>
      <c r="J26" s="608">
        <f>'4.1.1 รายละเอียดการใช้อาคาร_62'!J26</f>
        <v>22</v>
      </c>
      <c r="K26" s="1354">
        <f>'4.1.1 รายละเอียดการใช้อาคาร_62'!K26</f>
        <v>0</v>
      </c>
      <c r="L26" s="608">
        <f>'4.1.1 รายละเอียดการใช้อาคาร_62'!L26</f>
        <v>22</v>
      </c>
    </row>
    <row r="27" spans="2:12" s="607" customFormat="1">
      <c r="B27" s="608">
        <f>'4.1.1 รายละเอียดการใช้อาคาร_62'!B27</f>
        <v>18</v>
      </c>
      <c r="C27" s="1355" t="str">
        <f>'4.1.1 รายละเอียดการใช้อาคาร_62'!C27</f>
        <v>อาคารโรงสูบน้ำแรงดันต่ำ</v>
      </c>
      <c r="D27" s="608">
        <f>'4.1.1 รายละเอียดการใช้อาคาร_62'!D27</f>
        <v>2542</v>
      </c>
      <c r="E27" s="608">
        <f>'4.1.1 รายละเอียดการใช้อาคาร_62'!E27</f>
        <v>1</v>
      </c>
      <c r="F27" s="608">
        <f>'4.1.1 รายละเอียดการใช้อาคาร_62'!F27</f>
        <v>1</v>
      </c>
      <c r="G27" s="608">
        <f>'4.1.1 รายละเอียดการใช้อาคาร_62'!G27</f>
        <v>250</v>
      </c>
      <c r="H27" s="1354">
        <f>'4.1.1 รายละเอียดการใช้อาคาร_62'!H27</f>
        <v>0</v>
      </c>
      <c r="I27" s="608">
        <f>'4.1.1 รายละเอียดการใช้อาคาร_62'!I27</f>
        <v>30</v>
      </c>
      <c r="J27" s="608">
        <f>'4.1.1 รายละเอียดการใช้อาคาร_62'!J27</f>
        <v>30</v>
      </c>
      <c r="K27" s="1354">
        <f>'4.1.1 รายละเอียดการใช้อาคาร_62'!K27</f>
        <v>0</v>
      </c>
      <c r="L27" s="608">
        <f>'4.1.1 รายละเอียดการใช้อาคาร_62'!L27</f>
        <v>30</v>
      </c>
    </row>
    <row r="28" spans="2:12" s="607" customFormat="1">
      <c r="B28" s="608">
        <f>'4.1.1 รายละเอียดการใช้อาคาร_62'!B28</f>
        <v>19</v>
      </c>
      <c r="C28" s="1355" t="str">
        <f>'4.1.1 รายละเอียดการใช้อาคาร_62'!C28</f>
        <v>อาคารโรงสูบน้ำแรงดันสูง</v>
      </c>
      <c r="D28" s="608">
        <f>'4.1.1 รายละเอียดการใช้อาคาร_62'!D28</f>
        <v>2542</v>
      </c>
      <c r="E28" s="608">
        <f>'4.1.1 รายละเอียดการใช้อาคาร_62'!E28</f>
        <v>1</v>
      </c>
      <c r="F28" s="608">
        <f>'4.1.1 รายละเอียดการใช้อาคาร_62'!F28</f>
        <v>1</v>
      </c>
      <c r="G28" s="608">
        <f>'4.1.1 รายละเอียดการใช้อาคาร_62'!G28</f>
        <v>250</v>
      </c>
      <c r="H28" s="1354">
        <f>'4.1.1 รายละเอียดการใช้อาคาร_62'!H28</f>
        <v>0</v>
      </c>
      <c r="I28" s="608">
        <f>'4.1.1 รายละเอียดการใช้อาคาร_62'!I28</f>
        <v>72</v>
      </c>
      <c r="J28" s="608">
        <f>'4.1.1 รายละเอียดการใช้อาคาร_62'!J28</f>
        <v>72</v>
      </c>
      <c r="K28" s="1354">
        <f>'4.1.1 รายละเอียดการใช้อาคาร_62'!K28</f>
        <v>0</v>
      </c>
      <c r="L28" s="608">
        <f>'4.1.1 รายละเอียดการใช้อาคาร_62'!L28</f>
        <v>72</v>
      </c>
    </row>
    <row r="29" spans="2:12" s="607" customFormat="1">
      <c r="B29" s="608">
        <f>'4.1.1 รายละเอียดการใช้อาคาร_62'!B29</f>
        <v>20</v>
      </c>
      <c r="C29" s="1355" t="str">
        <f>'4.1.1 รายละเอียดการใช้อาคาร_62'!C29</f>
        <v>อาคารจ่ายสารเคมีและเก็บสารเคมี</v>
      </c>
      <c r="D29" s="608">
        <f>'4.1.1 รายละเอียดการใช้อาคาร_62'!D29</f>
        <v>2542</v>
      </c>
      <c r="E29" s="608">
        <f>'4.1.1 รายละเอียดการใช้อาคาร_62'!E29</f>
        <v>1</v>
      </c>
      <c r="F29" s="608">
        <f>'4.1.1 รายละเอียดการใช้อาคาร_62'!F29</f>
        <v>1</v>
      </c>
      <c r="G29" s="608">
        <f>'4.1.1 รายละเอียดการใช้อาคาร_62'!G29</f>
        <v>250</v>
      </c>
      <c r="H29" s="1354">
        <f>'4.1.1 รายละเอียดการใช้อาคาร_62'!H29</f>
        <v>0</v>
      </c>
      <c r="I29" s="608">
        <f>'4.1.1 รายละเอียดการใช้อาคาร_62'!I29</f>
        <v>60</v>
      </c>
      <c r="J29" s="608">
        <f>'4.1.1 รายละเอียดการใช้อาคาร_62'!J29</f>
        <v>60</v>
      </c>
      <c r="K29" s="1354">
        <f>'4.1.1 รายละเอียดการใช้อาคาร_62'!K29</f>
        <v>0</v>
      </c>
      <c r="L29" s="608">
        <f>'4.1.1 รายละเอียดการใช้อาคาร_62'!L29</f>
        <v>60</v>
      </c>
    </row>
    <row r="30" spans="2:12" s="607" customFormat="1">
      <c r="B30" s="608">
        <f>'4.1.1 รายละเอียดการใช้อาคาร_62'!B30</f>
        <v>21</v>
      </c>
      <c r="C30" s="1355" t="str">
        <f>'4.1.1 รายละเอียดการใช้อาคาร_62'!C30</f>
        <v>อาคารช่วงเกษตรศิลป์</v>
      </c>
      <c r="D30" s="608">
        <f>'4.1.1 รายละเอียดการใช้อาคาร_62'!D30</f>
        <v>2496</v>
      </c>
      <c r="E30" s="608">
        <f>'4.1.1 รายละเอียดการใช้อาคาร_62'!E30</f>
        <v>2</v>
      </c>
      <c r="F30" s="608">
        <f>'4.1.1 รายละเอียดการใช้อาคาร_62'!F30</f>
        <v>8</v>
      </c>
      <c r="G30" s="608">
        <f>'4.1.1 รายละเอียดการใช้อาคาร_62'!G30</f>
        <v>250</v>
      </c>
      <c r="H30" s="608">
        <f>'4.1.1 รายละเอียดการใช้อาคาร_62'!H30</f>
        <v>954.5</v>
      </c>
      <c r="I30" s="608">
        <f>'4.1.1 รายละเอียดการใช้อาคาร_62'!I30</f>
        <v>1269.7600000000002</v>
      </c>
      <c r="J30" s="608">
        <f>'4.1.1 รายละเอียดการใช้อาคาร_62'!J30</f>
        <v>2224.2600000000002</v>
      </c>
      <c r="K30" s="1354">
        <f>'4.1.1 รายละเอียดการใช้อาคาร_62'!K30</f>
        <v>0</v>
      </c>
      <c r="L30" s="608">
        <f>'4.1.1 รายละเอียดการใช้อาคาร_62'!L30</f>
        <v>2224.2600000000002</v>
      </c>
    </row>
    <row r="31" spans="2:12" s="607" customFormat="1">
      <c r="B31" s="603" t="str">
        <f>'4.1.1 รายละเอียดการใช้อาคาร_62'!B31</f>
        <v>สำนักงานมหาวิทยาลัย</v>
      </c>
      <c r="C31" s="1362"/>
      <c r="D31" s="1352"/>
      <c r="E31" s="1352"/>
      <c r="F31" s="1352"/>
      <c r="G31" s="1352"/>
      <c r="H31" s="1352"/>
      <c r="I31" s="1352"/>
      <c r="J31" s="1352"/>
      <c r="K31" s="1352"/>
      <c r="L31" s="1353"/>
    </row>
    <row r="32" spans="2:12" s="607" customFormat="1">
      <c r="B32" s="608">
        <f>'4.1.1 รายละเอียดการใช้อาคาร_62'!B32</f>
        <v>22</v>
      </c>
      <c r="C32" s="1355" t="str">
        <f>'4.1.1 รายละเอียดการใช้อาคาร_62'!C32</f>
        <v>อาคารสำนักงานมหาวิทยาลัย 1 (สำนักมาตราฐานการศึกษา เดิม)</v>
      </c>
      <c r="D32" s="608">
        <f>'4.1.1 รายละเอียดการใช้อาคาร_62'!D32</f>
        <v>2513</v>
      </c>
      <c r="E32" s="608">
        <f>'4.1.1 รายละเอียดการใช้อาคาร_62'!E32</f>
        <v>2</v>
      </c>
      <c r="F32" s="608">
        <f>'4.1.1 รายละเอียดการใช้อาคาร_62'!F32</f>
        <v>8</v>
      </c>
      <c r="G32" s="608">
        <f>'4.1.1 รายละเอียดการใช้อาคาร_62'!G32</f>
        <v>250</v>
      </c>
      <c r="H32" s="608">
        <f>'4.1.1 รายละเอียดการใช้อาคาร_62'!H32</f>
        <v>404</v>
      </c>
      <c r="I32" s="608">
        <f>'4.1.1 รายละเอียดการใช้อาคาร_62'!I32</f>
        <v>489</v>
      </c>
      <c r="J32" s="608">
        <f>'4.1.1 รายละเอียดการใช้อาคาร_62'!J32</f>
        <v>893</v>
      </c>
      <c r="K32" s="1354">
        <f>'4.1.1 รายละเอียดการใช้อาคาร_62'!K32</f>
        <v>0</v>
      </c>
      <c r="L32" s="608">
        <f>'4.1.1 รายละเอียดการใช้อาคาร_62'!L32</f>
        <v>893</v>
      </c>
    </row>
    <row r="33" spans="2:12" s="607" customFormat="1">
      <c r="B33" s="608">
        <f>'4.1.1 รายละเอียดการใช้อาคาร_62'!B33</f>
        <v>23</v>
      </c>
      <c r="C33" s="1355" t="str">
        <f>'4.1.1 รายละเอียดการใช้อาคาร_62'!C33</f>
        <v>อาคารสำนักงานมหาวิทยาลัย 2 (สำนักงานอธิการบดี เดิม)</v>
      </c>
      <c r="D33" s="608">
        <f>'4.1.1 รายละเอียดการใช้อาคาร_62'!D33</f>
        <v>2537</v>
      </c>
      <c r="E33" s="608">
        <f>'4.1.1 รายละเอียดการใช้อาคาร_62'!E33</f>
        <v>5</v>
      </c>
      <c r="F33" s="608">
        <f>'4.1.1 รายละเอียดการใช้อาคาร_62'!F33</f>
        <v>8</v>
      </c>
      <c r="G33" s="608">
        <f>'4.1.1 รายละเอียดการใช้อาคาร_62'!G33</f>
        <v>250</v>
      </c>
      <c r="H33" s="608">
        <f>'4.1.1 รายละเอียดการใช้อาคาร_62'!H33</f>
        <v>2549</v>
      </c>
      <c r="I33" s="608">
        <f>'4.1.1 รายละเอียดการใช้อาคาร_62'!I33</f>
        <v>4097</v>
      </c>
      <c r="J33" s="608">
        <f>'4.1.1 รายละเอียดการใช้อาคาร_62'!J33</f>
        <v>6646</v>
      </c>
      <c r="K33" s="1354">
        <f>'4.1.1 รายละเอียดการใช้อาคาร_62'!K33</f>
        <v>0</v>
      </c>
      <c r="L33" s="608">
        <f>'4.1.1 รายละเอียดการใช้อาคาร_62'!L33</f>
        <v>6646</v>
      </c>
    </row>
    <row r="34" spans="2:12" s="607" customFormat="1">
      <c r="B34" s="608">
        <f>'4.1.1 รายละเอียดการใช้อาคาร_62'!B34</f>
        <v>24</v>
      </c>
      <c r="C34" s="1355" t="str">
        <f>'4.1.1 รายละเอียดการใช้อาคาร_62'!C34</f>
        <v>อาคารสำนักงานมหาวิทยาลัย 3  (อิงคศรีกสิการ เดิม)</v>
      </c>
      <c r="D34" s="608">
        <f>'4.1.1 รายละเอียดการใช้อาคาร_62'!D34</f>
        <v>2513</v>
      </c>
      <c r="E34" s="608">
        <f>'4.1.1 รายละเอียดการใช้อาคาร_62'!E34</f>
        <v>2</v>
      </c>
      <c r="F34" s="608">
        <f>'4.1.1 รายละเอียดการใช้อาคาร_62'!F34</f>
        <v>8</v>
      </c>
      <c r="G34" s="608">
        <f>'4.1.1 รายละเอียดการใช้อาคาร_62'!G34</f>
        <v>250</v>
      </c>
      <c r="H34" s="608">
        <f>'4.1.1 รายละเอียดการใช้อาคาร_62'!H34</f>
        <v>752</v>
      </c>
      <c r="I34" s="608">
        <f>'4.1.1 รายละเอียดการใช้อาคาร_62'!I34</f>
        <v>744</v>
      </c>
      <c r="J34" s="608">
        <f>'4.1.1 รายละเอียดการใช้อาคาร_62'!J34</f>
        <v>1496</v>
      </c>
      <c r="K34" s="1354">
        <f>'4.1.1 รายละเอียดการใช้อาคาร_62'!K34</f>
        <v>0</v>
      </c>
      <c r="L34" s="608">
        <f>'4.1.1 รายละเอียดการใช้อาคาร_62'!L34</f>
        <v>1496</v>
      </c>
    </row>
    <row r="35" spans="2:12" s="607" customFormat="1">
      <c r="B35" s="608">
        <f>'4.1.1 รายละเอียดการใช้อาคาร_62'!B35</f>
        <v>25</v>
      </c>
      <c r="C35" s="1355" t="str">
        <f>'4.1.1 รายละเอียดการใช้อาคาร_62'!C35</f>
        <v>โรงจอดรถกองกิจการนักศึกษา</v>
      </c>
      <c r="D35" s="608">
        <f>'4.1.1 รายละเอียดการใช้อาคาร_62'!D35</f>
        <v>2515</v>
      </c>
      <c r="E35" s="608">
        <f>'4.1.1 รายละเอียดการใช้อาคาร_62'!E35</f>
        <v>1</v>
      </c>
      <c r="F35" s="608">
        <f>'4.1.1 รายละเอียดการใช้อาคาร_62'!F35</f>
        <v>1</v>
      </c>
      <c r="G35" s="608">
        <f>'4.1.1 รายละเอียดการใช้อาคาร_62'!G35</f>
        <v>250</v>
      </c>
      <c r="H35" s="1354">
        <f>'4.1.1 รายละเอียดการใช้อาคาร_62'!H35</f>
        <v>0</v>
      </c>
      <c r="I35" s="608">
        <f>'4.1.1 รายละเอียดการใช้อาคาร_62'!I35</f>
        <v>305.5</v>
      </c>
      <c r="J35" s="608">
        <f>'4.1.1 รายละเอียดการใช้อาคาร_62'!J35</f>
        <v>305.5</v>
      </c>
      <c r="K35" s="1354">
        <f>'4.1.1 รายละเอียดการใช้อาคาร_62'!K35</f>
        <v>0</v>
      </c>
      <c r="L35" s="608">
        <f>'4.1.1 รายละเอียดการใช้อาคาร_62'!L35</f>
        <v>305.5</v>
      </c>
    </row>
    <row r="36" spans="2:12" s="607" customFormat="1">
      <c r="B36" s="608">
        <f>'4.1.1 รายละเอียดการใช้อาคาร_62'!B36</f>
        <v>26</v>
      </c>
      <c r="C36" s="1355" t="str">
        <f>'4.1.1 รายละเอียดการใช้อาคาร_62'!C36</f>
        <v>ชมรมวิทยุสมัครเล่น</v>
      </c>
      <c r="D36" s="608">
        <f>'4.1.1 รายละเอียดการใช้อาคาร_62'!D36</f>
        <v>2542</v>
      </c>
      <c r="E36" s="608">
        <f>'4.1.1 รายละเอียดการใช้อาคาร_62'!E36</f>
        <v>1</v>
      </c>
      <c r="F36" s="608">
        <f>'4.1.1 รายละเอียดการใช้อาคาร_62'!F36</f>
        <v>1</v>
      </c>
      <c r="G36" s="608">
        <f>'4.1.1 รายละเอียดการใช้อาคาร_62'!G36</f>
        <v>250</v>
      </c>
      <c r="H36" s="1354">
        <f>'4.1.1 รายละเอียดการใช้อาคาร_62'!H36</f>
        <v>0</v>
      </c>
      <c r="I36" s="608">
        <f>'4.1.1 รายละเอียดการใช้อาคาร_62'!I36</f>
        <v>28</v>
      </c>
      <c r="J36" s="608">
        <f>'4.1.1 รายละเอียดการใช้อาคาร_62'!J36</f>
        <v>28</v>
      </c>
      <c r="K36" s="1354">
        <f>'4.1.1 รายละเอียดการใช้อาคาร_62'!K36</f>
        <v>0</v>
      </c>
      <c r="L36" s="608">
        <f>'4.1.1 รายละเอียดการใช้อาคาร_62'!L36</f>
        <v>28</v>
      </c>
    </row>
    <row r="37" spans="2:12" s="607" customFormat="1">
      <c r="B37" s="608">
        <f>'4.1.1 รายละเอียดการใช้อาคาร_62'!B37</f>
        <v>27</v>
      </c>
      <c r="C37" s="1355" t="str">
        <f>'4.1.1 รายละเอียดการใช้อาคาร_62'!C37</f>
        <v>อาคารอำนวย  ยศสุข</v>
      </c>
      <c r="D37" s="608">
        <f>'4.1.1 รายละเอียดการใช้อาคาร_62'!D37</f>
        <v>2553</v>
      </c>
      <c r="E37" s="608">
        <f>'4.1.1 รายละเอียดการใช้อาคาร_62'!E37</f>
        <v>4</v>
      </c>
      <c r="F37" s="608">
        <f>'4.1.1 รายละเอียดการใช้อาคาร_62'!F37</f>
        <v>8</v>
      </c>
      <c r="G37" s="608">
        <f>'4.1.1 รายละเอียดการใช้อาคาร_62'!G37</f>
        <v>250</v>
      </c>
      <c r="H37" s="608">
        <f>'4.1.1 รายละเอียดการใช้อาคาร_62'!H37</f>
        <v>3148.74</v>
      </c>
      <c r="I37" s="608">
        <f>'4.1.1 รายละเอียดการใช้อาคาร_62'!I37</f>
        <v>13113.86</v>
      </c>
      <c r="J37" s="608">
        <f>'4.1.1 รายละเอียดการใช้อาคาร_62'!J37</f>
        <v>16262.6</v>
      </c>
      <c r="K37" s="1354">
        <f>'4.1.1 รายละเอียดการใช้อาคาร_62'!K37</f>
        <v>0</v>
      </c>
      <c r="L37" s="608">
        <f>'4.1.1 รายละเอียดการใช้อาคาร_62'!L37</f>
        <v>16262.6</v>
      </c>
    </row>
    <row r="38" spans="2:12" s="607" customFormat="1">
      <c r="B38" s="608">
        <f>'4.1.1 รายละเอียดการใช้อาคาร_62'!B38</f>
        <v>28</v>
      </c>
      <c r="C38" s="1355" t="str">
        <f>'4.1.1 รายละเอียดการใช้อาคาร_62'!C38</f>
        <v>อาคารหน่วยอาคารและสถานที่</v>
      </c>
      <c r="D38" s="608">
        <f>'4.1.1 รายละเอียดการใช้อาคาร_62'!D38</f>
        <v>2540</v>
      </c>
      <c r="E38" s="608">
        <f>'4.1.1 รายละเอียดการใช้อาคาร_62'!E38</f>
        <v>2</v>
      </c>
      <c r="F38" s="608">
        <f>'4.1.1 รายละเอียดการใช้อาคาร_62'!F38</f>
        <v>1</v>
      </c>
      <c r="G38" s="608">
        <f>'4.1.1 รายละเอียดการใช้อาคาร_62'!G38</f>
        <v>250</v>
      </c>
      <c r="H38" s="608">
        <f>'4.1.1 รายละเอียดการใช้อาคาร_62'!H38</f>
        <v>48</v>
      </c>
      <c r="I38" s="608">
        <f>'4.1.1 รายละเอียดการใช้อาคาร_62'!I38</f>
        <v>780</v>
      </c>
      <c r="J38" s="608">
        <f>'4.1.1 รายละเอียดการใช้อาคาร_62'!J38</f>
        <v>828</v>
      </c>
      <c r="K38" s="1354">
        <f>'4.1.1 รายละเอียดการใช้อาคาร_62'!K38</f>
        <v>0</v>
      </c>
      <c r="L38" s="608">
        <f>'4.1.1 รายละเอียดการใช้อาคาร_62'!L38</f>
        <v>828</v>
      </c>
    </row>
    <row r="39" spans="2:12" s="607" customFormat="1">
      <c r="B39" s="608">
        <f>'4.1.1 รายละเอียดการใช้อาคาร_62'!B39</f>
        <v>29</v>
      </c>
      <c r="C39" s="1355" t="str">
        <f>'4.1.1 รายละเอียดการใช้อาคาร_62'!C39</f>
        <v>อาคารสำนักงานประปาและสุขาภิบาล</v>
      </c>
      <c r="D39" s="608">
        <f>'4.1.1 รายละเอียดการใช้อาคาร_62'!D39</f>
        <v>2532</v>
      </c>
      <c r="E39" s="608">
        <f>'4.1.1 รายละเอียดการใช้อาคาร_62'!E39</f>
        <v>2</v>
      </c>
      <c r="F39" s="608">
        <f>'4.1.1 รายละเอียดการใช้อาคาร_62'!F39</f>
        <v>5</v>
      </c>
      <c r="G39" s="608">
        <f>'4.1.1 รายละเอียดการใช้อาคาร_62'!G39</f>
        <v>250</v>
      </c>
      <c r="H39" s="608">
        <f>'4.1.1 รายละเอียดการใช้อาคาร_62'!H39</f>
        <v>41.4</v>
      </c>
      <c r="I39" s="608">
        <f>'4.1.1 รายละเอียดการใช้อาคาร_62'!I39</f>
        <v>313.20000000000005</v>
      </c>
      <c r="J39" s="608">
        <f>'4.1.1 รายละเอียดการใช้อาคาร_62'!J39</f>
        <v>354.6</v>
      </c>
      <c r="K39" s="1354">
        <f>'4.1.1 รายละเอียดการใช้อาคาร_62'!K39</f>
        <v>0</v>
      </c>
      <c r="L39" s="608">
        <f>'4.1.1 รายละเอียดการใช้อาคาร_62'!L39</f>
        <v>354.6</v>
      </c>
    </row>
    <row r="40" spans="2:12" s="607" customFormat="1">
      <c r="B40" s="608">
        <f>'4.1.1 รายละเอียดการใช้อาคาร_62'!B40</f>
        <v>30</v>
      </c>
      <c r="C40" s="1355" t="str">
        <f>'4.1.1 รายละเอียดการใช้อาคาร_62'!C40</f>
        <v>อาคารงานไฟฟ้า</v>
      </c>
      <c r="D40" s="608">
        <f>'4.1.1 รายละเอียดการใช้อาคาร_62'!D40</f>
        <v>2540</v>
      </c>
      <c r="E40" s="608">
        <f>'4.1.1 รายละเอียดการใช้อาคาร_62'!E40</f>
        <v>2</v>
      </c>
      <c r="F40" s="608">
        <f>'4.1.1 รายละเอียดการใช้อาคาร_62'!F40</f>
        <v>1</v>
      </c>
      <c r="G40" s="608">
        <f>'4.1.1 รายละเอียดการใช้อาคาร_62'!G40</f>
        <v>250</v>
      </c>
      <c r="H40" s="1354">
        <f>'4.1.1 รายละเอียดการใช้อาคาร_62'!H40</f>
        <v>0</v>
      </c>
      <c r="I40" s="608">
        <f>'4.1.1 รายละเอียดการใช้อาคาร_62'!I40</f>
        <v>328</v>
      </c>
      <c r="J40" s="608">
        <f>'4.1.1 รายละเอียดการใช้อาคาร_62'!J40</f>
        <v>328</v>
      </c>
      <c r="K40" s="1354">
        <f>'4.1.1 รายละเอียดการใช้อาคาร_62'!K40</f>
        <v>0</v>
      </c>
      <c r="L40" s="608">
        <f>'4.1.1 รายละเอียดการใช้อาคาร_62'!L40</f>
        <v>328</v>
      </c>
    </row>
    <row r="41" spans="2:12" s="607" customFormat="1">
      <c r="B41" s="608">
        <f>'4.1.1 รายละเอียดการใช้อาคาร_62'!B41</f>
        <v>31</v>
      </c>
      <c r="C41" s="1355" t="str">
        <f>'4.1.1 รายละเอียดการใช้อาคาร_62'!C41</f>
        <v>อาคารซ่อมบำรุงอาคารและสถานที่</v>
      </c>
      <c r="D41" s="608">
        <f>'4.1.1 รายละเอียดการใช้อาคาร_62'!D41</f>
        <v>2540</v>
      </c>
      <c r="E41" s="608">
        <f>'4.1.1 รายละเอียดการใช้อาคาร_62'!E41</f>
        <v>2</v>
      </c>
      <c r="F41" s="608">
        <f>'4.1.1 รายละเอียดการใช้อาคาร_62'!F41</f>
        <v>1</v>
      </c>
      <c r="G41" s="608">
        <f>'4.1.1 รายละเอียดการใช้อาคาร_62'!G41</f>
        <v>250</v>
      </c>
      <c r="H41" s="608">
        <f>'4.1.1 รายละเอียดการใช้อาคาร_62'!H41</f>
        <v>48</v>
      </c>
      <c r="I41" s="608">
        <f>'4.1.1 รายละเอียดการใช้อาคาร_62'!I41</f>
        <v>780</v>
      </c>
      <c r="J41" s="608">
        <f>'4.1.1 รายละเอียดการใช้อาคาร_62'!J41</f>
        <v>828</v>
      </c>
      <c r="K41" s="1354">
        <f>'4.1.1 รายละเอียดการใช้อาคาร_62'!K41</f>
        <v>0</v>
      </c>
      <c r="L41" s="608">
        <f>'4.1.1 รายละเอียดการใช้อาคาร_62'!L41</f>
        <v>828</v>
      </c>
    </row>
    <row r="42" spans="2:12" s="607" customFormat="1">
      <c r="B42" s="608">
        <f>'4.1.1 รายละเอียดการใช้อาคาร_62'!B42</f>
        <v>32</v>
      </c>
      <c r="C42" s="1355" t="str">
        <f>'4.1.1 รายละเอียดการใช้อาคาร_62'!C42</f>
        <v>อาคารยานพาหนะ</v>
      </c>
      <c r="D42" s="608">
        <f>'4.1.1 รายละเอียดการใช้อาคาร_62'!D42</f>
        <v>2540</v>
      </c>
      <c r="E42" s="608">
        <f>'4.1.1 รายละเอียดการใช้อาคาร_62'!E42</f>
        <v>1</v>
      </c>
      <c r="F42" s="608">
        <f>'4.1.1 รายละเอียดการใช้อาคาร_62'!F42</f>
        <v>1</v>
      </c>
      <c r="G42" s="608">
        <f>'4.1.1 รายละเอียดการใช้อาคาร_62'!G42</f>
        <v>250</v>
      </c>
      <c r="H42" s="608">
        <f>'4.1.1 รายละเอียดการใช้อาคาร_62'!H42</f>
        <v>68</v>
      </c>
      <c r="I42" s="608">
        <f>'4.1.1 รายละเอียดการใช้อาคาร_62'!I42</f>
        <v>212</v>
      </c>
      <c r="J42" s="608">
        <f>'4.1.1 รายละเอียดการใช้อาคาร_62'!J42</f>
        <v>280</v>
      </c>
      <c r="K42" s="1354">
        <f>'4.1.1 รายละเอียดการใช้อาคาร_62'!K42</f>
        <v>0</v>
      </c>
      <c r="L42" s="608">
        <f>'4.1.1 รายละเอียดการใช้อาคาร_62'!L42</f>
        <v>280</v>
      </c>
    </row>
    <row r="43" spans="2:12" s="607" customFormat="1">
      <c r="B43" s="608">
        <f>'4.1.1 รายละเอียดการใช้อาคาร_62'!B43</f>
        <v>33</v>
      </c>
      <c r="C43" s="1355" t="str">
        <f>'4.1.1 รายละเอียดการใช้อาคาร_62'!C43</f>
        <v>อาคารโรงจอดรถ</v>
      </c>
      <c r="D43" s="608">
        <f>'4.1.1 รายละเอียดการใช้อาคาร_62'!D43</f>
        <v>2540</v>
      </c>
      <c r="E43" s="608">
        <f>'4.1.1 รายละเอียดการใช้อาคาร_62'!E43</f>
        <v>1</v>
      </c>
      <c r="F43" s="608">
        <f>'4.1.1 รายละเอียดการใช้อาคาร_62'!F43</f>
        <v>1</v>
      </c>
      <c r="G43" s="608">
        <f>'4.1.1 รายละเอียดการใช้อาคาร_62'!G43</f>
        <v>250</v>
      </c>
      <c r="H43" s="1354">
        <f>'4.1.1 รายละเอียดการใช้อาคาร_62'!H43</f>
        <v>0</v>
      </c>
      <c r="I43" s="608">
        <f>'4.1.1 รายละเอียดการใช้อาคาร_62'!I43</f>
        <v>390</v>
      </c>
      <c r="J43" s="608">
        <f>'4.1.1 รายละเอียดการใช้อาคาร_62'!J43</f>
        <v>390</v>
      </c>
      <c r="K43" s="1354">
        <f>'4.1.1 รายละเอียดการใช้อาคาร_62'!K43</f>
        <v>0</v>
      </c>
      <c r="L43" s="608">
        <f>'4.1.1 รายละเอียดการใช้อาคาร_62'!L43</f>
        <v>390</v>
      </c>
    </row>
    <row r="44" spans="2:12" s="607" customFormat="1">
      <c r="B44" s="608">
        <f>'4.1.1 รายละเอียดการใช้อาคาร_62'!B44</f>
        <v>34</v>
      </c>
      <c r="C44" s="1355" t="str">
        <f>'4.1.1 รายละเอียดการใช้อาคาร_62'!C44</f>
        <v>อาคารสำนักงานระบบบำบัดน้ำเสียรวม (รวมอาคารห้องน้ำ)</v>
      </c>
      <c r="D44" s="608">
        <f>'4.1.1 รายละเอียดการใช้อาคาร_62'!D44</f>
        <v>2547</v>
      </c>
      <c r="E44" s="608">
        <f>'4.1.1 รายละเอียดการใช้อาคาร_62'!E44</f>
        <v>1</v>
      </c>
      <c r="F44" s="608">
        <f>'4.1.1 รายละเอียดการใช้อาคาร_62'!F44</f>
        <v>5</v>
      </c>
      <c r="G44" s="608">
        <f>'4.1.1 รายละเอียดการใช้อาคาร_62'!G44</f>
        <v>250</v>
      </c>
      <c r="H44" s="608">
        <f>'4.1.1 รายละเอียดการใช้อาคาร_62'!H44</f>
        <v>102.2</v>
      </c>
      <c r="I44" s="608">
        <f>'4.1.1 รายละเอียดการใช้อาคาร_62'!I44</f>
        <v>80.8</v>
      </c>
      <c r="J44" s="608">
        <f>'4.1.1 รายละเอียดการใช้อาคาร_62'!J44</f>
        <v>183</v>
      </c>
      <c r="K44" s="1354">
        <f>'4.1.1 รายละเอียดการใช้อาคาร_62'!K44</f>
        <v>0</v>
      </c>
      <c r="L44" s="608">
        <f>'4.1.1 รายละเอียดการใช้อาคาร_62'!L44</f>
        <v>183</v>
      </c>
    </row>
    <row r="45" spans="2:12" s="607" customFormat="1">
      <c r="B45" s="608" t="str">
        <f>'4.1.1 รายละเอียดการใช้อาคาร_62'!B45</f>
        <v>สระว่ายน้ำ</v>
      </c>
      <c r="C45" s="1363"/>
      <c r="D45" s="1352"/>
      <c r="E45" s="1352"/>
      <c r="F45" s="1352"/>
      <c r="G45" s="1352"/>
      <c r="H45" s="1352"/>
      <c r="I45" s="1352"/>
      <c r="J45" s="1352"/>
      <c r="K45" s="1352"/>
      <c r="L45" s="1353"/>
    </row>
    <row r="46" spans="2:12" s="607" customFormat="1">
      <c r="B46" s="608">
        <f>'4.1.1 รายละเอียดการใช้อาคาร_62'!B46</f>
        <v>35</v>
      </c>
      <c r="C46" s="1355" t="str">
        <f>'4.1.1 รายละเอียดการใช้อาคาร_62'!C46</f>
        <v>อาคารสระว่ายน้ำ</v>
      </c>
      <c r="D46" s="608">
        <f>'4.1.1 รายละเอียดการใช้อาคาร_62'!D46</f>
        <v>2553</v>
      </c>
      <c r="E46" s="608">
        <f>'4.1.1 รายละเอียดการใช้อาคาร_62'!E46</f>
        <v>2</v>
      </c>
      <c r="F46" s="608">
        <f>'4.1.1 รายละเอียดการใช้อาคาร_62'!F46</f>
        <v>5</v>
      </c>
      <c r="G46" s="608">
        <f>'4.1.1 รายละเอียดการใช้อาคาร_62'!G46</f>
        <v>250</v>
      </c>
      <c r="H46" s="608">
        <f>'4.1.1 รายละเอียดการใช้อาคาร_62'!H46</f>
        <v>60</v>
      </c>
      <c r="I46" s="608">
        <f>'4.1.1 รายละเอียดการใช้อาคาร_62'!I46</f>
        <v>4120.6000000000004</v>
      </c>
      <c r="J46" s="608">
        <f>'4.1.1 รายละเอียดการใช้อาคาร_62'!J46</f>
        <v>4180.6000000000004</v>
      </c>
      <c r="K46" s="1354">
        <f>'4.1.1 รายละเอียดการใช้อาคาร_62'!K46</f>
        <v>0</v>
      </c>
      <c r="L46" s="608">
        <f>'4.1.1 รายละเอียดการใช้อาคาร_62'!L46</f>
        <v>4180.6000000000004</v>
      </c>
    </row>
    <row r="47" spans="2:12" s="607" customFormat="1">
      <c r="B47" s="608" t="str">
        <f>'4.1.1 รายละเอียดการใช้อาคาร_62'!B47</f>
        <v>โรงอาหาร</v>
      </c>
      <c r="C47" s="1363"/>
      <c r="D47" s="1352"/>
      <c r="E47" s="1352"/>
      <c r="F47" s="1352"/>
      <c r="G47" s="1352"/>
      <c r="H47" s="1352"/>
      <c r="I47" s="1352"/>
      <c r="J47" s="1352"/>
      <c r="K47" s="1352"/>
      <c r="L47" s="1353"/>
    </row>
    <row r="48" spans="2:12" s="607" customFormat="1">
      <c r="B48" s="608">
        <f>'4.1.1 รายละเอียดการใช้อาคาร_62'!B48</f>
        <v>36</v>
      </c>
      <c r="C48" s="1355" t="str">
        <f>'4.1.1 รายละเอียดการใช้อาคาร_62'!C48</f>
        <v>อาคารโรงอาหารเทิดกสิกร</v>
      </c>
      <c r="D48" s="608">
        <f>'4.1.1 รายละเอียดการใช้อาคาร_62'!D48</f>
        <v>2536</v>
      </c>
      <c r="E48" s="608">
        <f>'4.1.1 รายละเอียดการใช้อาคาร_62'!E48</f>
        <v>2</v>
      </c>
      <c r="F48" s="608">
        <f>'4.1.1 รายละเอียดการใช้อาคาร_62'!F48</f>
        <v>5</v>
      </c>
      <c r="G48" s="608">
        <f>'4.1.1 รายละเอียดการใช้อาคาร_62'!G48</f>
        <v>250</v>
      </c>
      <c r="H48" s="608">
        <f>'4.1.1 รายละเอียดการใช้อาคาร_62'!H48</f>
        <v>600</v>
      </c>
      <c r="I48" s="608">
        <f>'4.1.1 รายละเอียดการใช้อาคาร_62'!I48</f>
        <v>3725</v>
      </c>
      <c r="J48" s="608">
        <f>'4.1.1 รายละเอียดการใช้อาคาร_62'!J48</f>
        <v>4325</v>
      </c>
      <c r="K48" s="1354">
        <f>'4.1.1 รายละเอียดการใช้อาคาร_62'!K48</f>
        <v>0</v>
      </c>
      <c r="L48" s="608">
        <f>'4.1.1 รายละเอียดการใช้อาคาร_62'!L48</f>
        <v>4325</v>
      </c>
    </row>
    <row r="49" spans="2:12" s="607" customFormat="1">
      <c r="B49" s="603" t="str">
        <f>'4.1.1 รายละเอียดการใช้อาคาร_62'!B49</f>
        <v>หอพักนักศึกษา</v>
      </c>
      <c r="C49" s="1362"/>
      <c r="D49" s="1352"/>
      <c r="E49" s="1352"/>
      <c r="F49" s="1352"/>
      <c r="G49" s="1352"/>
      <c r="H49" s="1352"/>
      <c r="I49" s="1352"/>
      <c r="J49" s="1352"/>
      <c r="K49" s="1352"/>
      <c r="L49" s="1353"/>
    </row>
    <row r="50" spans="2:12" s="607" customFormat="1">
      <c r="B50" s="608">
        <f>'4.1.1 รายละเอียดการใช้อาคาร_62'!B50</f>
        <v>37</v>
      </c>
      <c r="C50" s="1355" t="str">
        <f>'4.1.1 รายละเอียดการใช้อาคาร_62'!C50</f>
        <v>อาคารหอพักนักศึกษานานาชาติ</v>
      </c>
      <c r="D50" s="608">
        <f>'4.1.1 รายละเอียดการใช้อาคาร_62'!D50</f>
        <v>2551</v>
      </c>
      <c r="E50" s="608">
        <f>'4.1.1 รายละเอียดการใช้อาคาร_62'!E50</f>
        <v>2</v>
      </c>
      <c r="F50" s="608">
        <f>'4.1.1 รายละเอียดการใช้อาคาร_62'!F50</f>
        <v>5</v>
      </c>
      <c r="G50" s="608">
        <f>'4.1.1 รายละเอียดการใช้อาคาร_62'!G50</f>
        <v>250</v>
      </c>
      <c r="H50" s="1354">
        <f>'4.1.1 รายละเอียดการใช้อาคาร_62'!H50</f>
        <v>0</v>
      </c>
      <c r="I50" s="608">
        <f>'4.1.1 รายละเอียดการใช้อาคาร_62'!I50</f>
        <v>1048.4000000000001</v>
      </c>
      <c r="J50" s="608">
        <f>'4.1.1 รายละเอียดการใช้อาคาร_62'!J50</f>
        <v>1048.4000000000001</v>
      </c>
      <c r="K50" s="1354">
        <f>'4.1.1 รายละเอียดการใช้อาคาร_62'!K50</f>
        <v>0</v>
      </c>
      <c r="L50" s="608">
        <f>'4.1.1 รายละเอียดการใช้อาคาร_62'!L50</f>
        <v>1048.4000000000001</v>
      </c>
    </row>
    <row r="51" spans="2:12" s="607" customFormat="1">
      <c r="B51" s="608">
        <f>'4.1.1 รายละเอียดการใช้อาคาร_62'!B51</f>
        <v>38</v>
      </c>
      <c r="C51" s="1355" t="str">
        <f>'4.1.1 รายละเอียดการใช้อาคาร_62'!C51</f>
        <v>อาคารหอพักนักศึกษาชาย 2</v>
      </c>
      <c r="D51" s="608">
        <f>'4.1.1 รายละเอียดการใช้อาคาร_62'!D51</f>
        <v>2511</v>
      </c>
      <c r="E51" s="608">
        <f>'4.1.1 รายละเอียดการใช้อาคาร_62'!E51</f>
        <v>5</v>
      </c>
      <c r="F51" s="608">
        <f>'4.1.1 รายละเอียดการใช้อาคาร_62'!F51</f>
        <v>5</v>
      </c>
      <c r="G51" s="608">
        <f>'4.1.1 รายละเอียดการใช้อาคาร_62'!G51</f>
        <v>250</v>
      </c>
      <c r="H51" s="608">
        <f>'4.1.1 รายละเอียดการใช้อาคาร_62'!H51</f>
        <v>28</v>
      </c>
      <c r="I51" s="608">
        <f>'4.1.1 รายละเอียดการใช้อาคาร_62'!I51</f>
        <v>5940</v>
      </c>
      <c r="J51" s="608">
        <f>'4.1.1 รายละเอียดการใช้อาคาร_62'!J51</f>
        <v>5968</v>
      </c>
      <c r="K51" s="1354">
        <f>'4.1.1 รายละเอียดการใช้อาคาร_62'!K51</f>
        <v>0</v>
      </c>
      <c r="L51" s="608">
        <f>'4.1.1 รายละเอียดการใช้อาคาร_62'!L51</f>
        <v>5968</v>
      </c>
    </row>
    <row r="52" spans="2:12" s="607" customFormat="1">
      <c r="B52" s="608">
        <f>'4.1.1 รายละเอียดการใช้อาคาร_62'!B52</f>
        <v>39</v>
      </c>
      <c r="C52" s="1355" t="str">
        <f>'4.1.1 รายละเอียดการใช้อาคาร_62'!C52</f>
        <v>อาคารหอพักนักศึกษาชาย 3 (รวมอาคารห้องน้ำ)</v>
      </c>
      <c r="D52" s="608">
        <f>'4.1.1 รายละเอียดการใช้อาคาร_62'!D52</f>
        <v>2511</v>
      </c>
      <c r="E52" s="608">
        <f>'4.1.1 รายละเอียดการใช้อาคาร_62'!E52</f>
        <v>2</v>
      </c>
      <c r="F52" s="608">
        <f>'4.1.1 รายละเอียดการใช้อาคาร_62'!F52</f>
        <v>5</v>
      </c>
      <c r="G52" s="608">
        <f>'4.1.1 รายละเอียดการใช้อาคาร_62'!G52</f>
        <v>250</v>
      </c>
      <c r="H52" s="1354">
        <f>'4.1.1 รายละเอียดการใช้อาคาร_62'!H52</f>
        <v>0</v>
      </c>
      <c r="I52" s="608">
        <f>'4.1.1 รายละเอียดการใช้อาคาร_62'!I52</f>
        <v>1200</v>
      </c>
      <c r="J52" s="608">
        <f>'4.1.1 รายละเอียดการใช้อาคาร_62'!J52</f>
        <v>1200</v>
      </c>
      <c r="K52" s="1354">
        <f>'4.1.1 รายละเอียดการใช้อาคาร_62'!K52</f>
        <v>0</v>
      </c>
      <c r="L52" s="608">
        <f>'4.1.1 รายละเอียดการใช้อาคาร_62'!L52</f>
        <v>1200</v>
      </c>
    </row>
    <row r="53" spans="2:12" s="607" customFormat="1">
      <c r="B53" s="608">
        <f>'4.1.1 รายละเอียดการใช้อาคาร_62'!B53</f>
        <v>40</v>
      </c>
      <c r="C53" s="1355" t="str">
        <f>'4.1.1 รายละเอียดการใช้อาคาร_62'!C53</f>
        <v>อาคารหอพักนักศึกษาชาย 4 (รวมอาคารโรงจอดรถ ข้างหอ)</v>
      </c>
      <c r="D53" s="608">
        <f>'4.1.1 รายละเอียดการใช้อาคาร_62'!D53</f>
        <v>2536</v>
      </c>
      <c r="E53" s="608">
        <f>'4.1.1 รายละเอียดการใช้อาคาร_62'!E53</f>
        <v>5</v>
      </c>
      <c r="F53" s="608">
        <f>'4.1.1 รายละเอียดการใช้อาคาร_62'!F53</f>
        <v>5</v>
      </c>
      <c r="G53" s="608">
        <f>'4.1.1 รายละเอียดการใช้อาคาร_62'!G53</f>
        <v>250</v>
      </c>
      <c r="H53" s="608">
        <f>'4.1.1 รายละเอียดการใช้อาคาร_62'!H53</f>
        <v>28</v>
      </c>
      <c r="I53" s="608">
        <f>'4.1.1 รายละเอียดการใช้อาคาร_62'!I53</f>
        <v>3826</v>
      </c>
      <c r="J53" s="608">
        <f>'4.1.1 รายละเอียดการใช้อาคาร_62'!J53</f>
        <v>3854</v>
      </c>
      <c r="K53" s="1354">
        <f>'4.1.1 รายละเอียดการใช้อาคาร_62'!K53</f>
        <v>0</v>
      </c>
      <c r="L53" s="608">
        <f>'4.1.1 รายละเอียดการใช้อาคาร_62'!L53</f>
        <v>3854</v>
      </c>
    </row>
    <row r="54" spans="2:12" s="607" customFormat="1">
      <c r="B54" s="608">
        <f>'4.1.1 รายละเอียดการใช้อาคาร_62'!B54</f>
        <v>41</v>
      </c>
      <c r="C54" s="1355" t="str">
        <f>'4.1.1 รายละเอียดการใช้อาคาร_62'!C54</f>
        <v>อาคารหอพักนักศึกษาชาย 5 (รวมอาคารห้องน้ำ)</v>
      </c>
      <c r="D54" s="608">
        <f>'4.1.1 รายละเอียดการใช้อาคาร_62'!D54</f>
        <v>2536</v>
      </c>
      <c r="E54" s="608">
        <f>'4.1.1 รายละเอียดการใช้อาคาร_62'!E54</f>
        <v>2</v>
      </c>
      <c r="F54" s="608">
        <f>'4.1.1 รายละเอียดการใช้อาคาร_62'!F54</f>
        <v>5</v>
      </c>
      <c r="G54" s="608">
        <f>'4.1.1 รายละเอียดการใช้อาคาร_62'!G54</f>
        <v>250</v>
      </c>
      <c r="H54" s="1354">
        <f>'4.1.1 รายละเอียดการใช้อาคาร_62'!H54</f>
        <v>0</v>
      </c>
      <c r="I54" s="608">
        <f>'4.1.1 รายละเอียดการใช้อาคาร_62'!I54</f>
        <v>1160</v>
      </c>
      <c r="J54" s="608">
        <f>'4.1.1 รายละเอียดการใช้อาคาร_62'!J54</f>
        <v>1160</v>
      </c>
      <c r="K54" s="1354">
        <f>'4.1.1 รายละเอียดการใช้อาคาร_62'!K54</f>
        <v>0</v>
      </c>
      <c r="L54" s="608">
        <f>'4.1.1 รายละเอียดการใช้อาคาร_62'!L54</f>
        <v>1160</v>
      </c>
    </row>
    <row r="55" spans="2:12" s="607" customFormat="1">
      <c r="B55" s="608">
        <f>'4.1.1 รายละเอียดการใช้อาคาร_62'!B55</f>
        <v>42</v>
      </c>
      <c r="C55" s="1355" t="str">
        <f>'4.1.1 รายละเอียดการใช้อาคาร_62'!C55</f>
        <v>อาคารหอพักนักศึกษาหญิง 6 (รวมอาคารโรงจอดรถ ข้างหอ)</v>
      </c>
      <c r="D55" s="608">
        <f>'4.1.1 รายละเอียดการใช้อาคาร_62'!D55</f>
        <v>2536</v>
      </c>
      <c r="E55" s="608">
        <f>'4.1.1 รายละเอียดการใช้อาคาร_62'!E55</f>
        <v>5</v>
      </c>
      <c r="F55" s="608">
        <f>'4.1.1 รายละเอียดการใช้อาคาร_62'!F55</f>
        <v>5</v>
      </c>
      <c r="G55" s="608">
        <f>'4.1.1 รายละเอียดการใช้อาคาร_62'!G55</f>
        <v>250</v>
      </c>
      <c r="H55" s="608">
        <f>'4.1.1 รายละเอียดการใช้อาคาร_62'!H55</f>
        <v>28</v>
      </c>
      <c r="I55" s="608">
        <f>'4.1.1 รายละเอียดการใช้อาคาร_62'!I55</f>
        <v>3826</v>
      </c>
      <c r="J55" s="608">
        <f>'4.1.1 รายละเอียดการใช้อาคาร_62'!J55</f>
        <v>3854</v>
      </c>
      <c r="K55" s="1354">
        <f>'4.1.1 รายละเอียดการใช้อาคาร_62'!K55</f>
        <v>0</v>
      </c>
      <c r="L55" s="608">
        <f>'4.1.1 รายละเอียดการใช้อาคาร_62'!L55</f>
        <v>3854</v>
      </c>
    </row>
    <row r="56" spans="2:12" s="607" customFormat="1">
      <c r="B56" s="608">
        <f>'4.1.1 รายละเอียดการใช้อาคาร_62'!B56</f>
        <v>43</v>
      </c>
      <c r="C56" s="1355" t="str">
        <f>'4.1.1 รายละเอียดการใช้อาคาร_62'!C56</f>
        <v>อาคารหอพักนักศึกษาหญิง 7</v>
      </c>
      <c r="D56" s="608">
        <f>'4.1.1 รายละเอียดการใช้อาคาร_62'!D56</f>
        <v>2536</v>
      </c>
      <c r="E56" s="608">
        <f>'4.1.1 รายละเอียดการใช้อาคาร_62'!E56</f>
        <v>5</v>
      </c>
      <c r="F56" s="608">
        <f>'4.1.1 รายละเอียดการใช้อาคาร_62'!F56</f>
        <v>5</v>
      </c>
      <c r="G56" s="608">
        <f>'4.1.1 รายละเอียดการใช้อาคาร_62'!G56</f>
        <v>250</v>
      </c>
      <c r="H56" s="608">
        <f>'4.1.1 รายละเอียดการใช้อาคาร_62'!H56</f>
        <v>28</v>
      </c>
      <c r="I56" s="608">
        <f>'4.1.1 รายละเอียดการใช้อาคาร_62'!I56</f>
        <v>3826</v>
      </c>
      <c r="J56" s="608">
        <f>'4.1.1 รายละเอียดการใช้อาคาร_62'!J56</f>
        <v>3854</v>
      </c>
      <c r="K56" s="1354">
        <f>'4.1.1 รายละเอียดการใช้อาคาร_62'!K56</f>
        <v>0</v>
      </c>
      <c r="L56" s="608">
        <f>'4.1.1 รายละเอียดการใช้อาคาร_62'!L56</f>
        <v>3854</v>
      </c>
    </row>
    <row r="57" spans="2:12" s="607" customFormat="1">
      <c r="B57" s="608">
        <f>'4.1.1 รายละเอียดการใช้อาคาร_62'!B57</f>
        <v>44</v>
      </c>
      <c r="C57" s="1355" t="str">
        <f>'4.1.1 รายละเอียดการใช้อาคาร_62'!C57</f>
        <v>อาคารหอพักนักศึกษาหญิง 8</v>
      </c>
      <c r="D57" s="608">
        <f>'4.1.1 รายละเอียดการใช้อาคาร_62'!D57</f>
        <v>2539</v>
      </c>
      <c r="E57" s="608">
        <f>'4.1.1 รายละเอียดการใช้อาคาร_62'!E57</f>
        <v>5</v>
      </c>
      <c r="F57" s="608">
        <f>'4.1.1 รายละเอียดการใช้อาคาร_62'!F57</f>
        <v>5</v>
      </c>
      <c r="G57" s="608">
        <f>'4.1.1 รายละเอียดการใช้อาคาร_62'!G57</f>
        <v>250</v>
      </c>
      <c r="H57" s="608">
        <f>'4.1.1 รายละเอียดการใช้อาคาร_62'!H57</f>
        <v>140</v>
      </c>
      <c r="I57" s="608">
        <f>'4.1.1 รายละเอียดการใช้อาคาร_62'!I57</f>
        <v>6511</v>
      </c>
      <c r="J57" s="608">
        <f>'4.1.1 รายละเอียดการใช้อาคาร_62'!J57</f>
        <v>6651</v>
      </c>
      <c r="K57" s="1354">
        <f>'4.1.1 รายละเอียดการใช้อาคาร_62'!K57</f>
        <v>0</v>
      </c>
      <c r="L57" s="608">
        <f>'4.1.1 รายละเอียดการใช้อาคาร_62'!L57</f>
        <v>6651</v>
      </c>
    </row>
    <row r="58" spans="2:12">
      <c r="B58" s="608">
        <f>'4.1.1 รายละเอียดการใช้อาคาร_62'!B58</f>
        <v>45</v>
      </c>
      <c r="C58" s="1355" t="str">
        <f>'4.1.1 รายละเอียดการใช้อาคาร_62'!C58</f>
        <v>อาคารหอพักนักศึกษาหญิง 9</v>
      </c>
      <c r="D58" s="608">
        <f>'4.1.1 รายละเอียดการใช้อาคาร_62'!D58</f>
        <v>2540</v>
      </c>
      <c r="E58" s="608">
        <f>'4.1.1 รายละเอียดการใช้อาคาร_62'!E58</f>
        <v>5</v>
      </c>
      <c r="F58" s="608">
        <f>'4.1.1 รายละเอียดการใช้อาคาร_62'!F58</f>
        <v>5</v>
      </c>
      <c r="G58" s="608">
        <f>'4.1.1 รายละเอียดการใช้อาคาร_62'!G58</f>
        <v>250</v>
      </c>
      <c r="H58" s="608">
        <f>'4.1.1 รายละเอียดการใช้อาคาร_62'!H58</f>
        <v>208</v>
      </c>
      <c r="I58" s="608">
        <f>'4.1.1 รายละเอียดการใช้อาคาร_62'!I58</f>
        <v>6443</v>
      </c>
      <c r="J58" s="608">
        <f>'4.1.1 รายละเอียดการใช้อาคาร_62'!J58</f>
        <v>6651</v>
      </c>
      <c r="K58" s="1354">
        <f>'4.1.1 รายละเอียดการใช้อาคาร_62'!K58</f>
        <v>0</v>
      </c>
      <c r="L58" s="608">
        <f>'4.1.1 รายละเอียดการใช้อาคาร_62'!L58</f>
        <v>6651</v>
      </c>
    </row>
    <row r="59" spans="2:12">
      <c r="B59" s="608">
        <f>'4.1.1 รายละเอียดการใช้อาคาร_62'!B59</f>
        <v>46</v>
      </c>
      <c r="C59" s="1355" t="str">
        <f>'4.1.1 รายละเอียดการใช้อาคาร_62'!C59</f>
        <v>อาคารหอพักนักศึกษาหญิง 10</v>
      </c>
      <c r="D59" s="608">
        <f>'4.1.1 รายละเอียดการใช้อาคาร_62'!D59</f>
        <v>2554</v>
      </c>
      <c r="E59" s="608">
        <f>'4.1.1 รายละเอียดการใช้อาคาร_62'!E59</f>
        <v>7</v>
      </c>
      <c r="F59" s="608">
        <f>'4.1.1 รายละเอียดการใช้อาคาร_62'!F59</f>
        <v>5</v>
      </c>
      <c r="G59" s="608">
        <f>'4.1.1 รายละเอียดการใช้อาคาร_62'!G59</f>
        <v>250</v>
      </c>
      <c r="H59" s="608">
        <f>'4.1.1 รายละเอียดการใช้อาคาร_62'!H59</f>
        <v>210</v>
      </c>
      <c r="I59" s="608">
        <f>'4.1.1 รายละเอียดการใช้อาคาร_62'!I59</f>
        <v>6965</v>
      </c>
      <c r="J59" s="608">
        <f>'4.1.1 รายละเอียดการใช้อาคาร_62'!J59</f>
        <v>7175</v>
      </c>
      <c r="K59" s="1354">
        <f>'4.1.1 รายละเอียดการใช้อาคาร_62'!K59</f>
        <v>0</v>
      </c>
      <c r="L59" s="608">
        <f>'4.1.1 รายละเอียดการใช้อาคาร_62'!L59</f>
        <v>7175</v>
      </c>
    </row>
    <row r="60" spans="2:12">
      <c r="B60" s="608">
        <f>'4.1.1 รายละเอียดการใช้อาคาร_62'!B60</f>
        <v>47</v>
      </c>
      <c r="C60" s="1355" t="str">
        <f>'4.1.1 รายละเอียดการใช้อาคาร_62'!C60</f>
        <v>อาคารหอพักนักศึกษาหญิง 11</v>
      </c>
      <c r="D60" s="608">
        <f>'4.1.1 รายละเอียดการใช้อาคาร_62'!D60</f>
        <v>2560</v>
      </c>
      <c r="E60" s="608">
        <f>'4.1.1 รายละเอียดการใช้อาคาร_62'!E60</f>
        <v>7</v>
      </c>
      <c r="F60" s="608">
        <f>'4.1.1 รายละเอียดการใช้อาคาร_62'!F60</f>
        <v>5</v>
      </c>
      <c r="G60" s="608">
        <f>'4.1.1 รายละเอียดการใช้อาคาร_62'!G60</f>
        <v>250</v>
      </c>
      <c r="H60" s="608">
        <f>'4.1.1 รายละเอียดการใช้อาคาร_62'!H60</f>
        <v>378</v>
      </c>
      <c r="I60" s="608">
        <f>'4.1.1 รายละเอียดการใช้อาคาร_62'!I60</f>
        <v>14122</v>
      </c>
      <c r="J60" s="608">
        <f>'4.1.1 รายละเอียดการใช้อาคาร_62'!J60</f>
        <v>14500</v>
      </c>
      <c r="K60" s="1354">
        <f>'4.1.1 รายละเอียดการใช้อาคาร_62'!K60</f>
        <v>0</v>
      </c>
      <c r="L60" s="608">
        <f>'4.1.1 รายละเอียดการใช้อาคาร_62'!L60</f>
        <v>14500</v>
      </c>
    </row>
    <row r="61" spans="2:12">
      <c r="B61" s="1356" t="str">
        <f>'4.1.1 รายละเอียดการใช้อาคาร_62'!B61</f>
        <v>คณะพัฒนาการท่องเที่ยว</v>
      </c>
      <c r="C61" s="1362"/>
      <c r="D61" s="1352"/>
      <c r="E61" s="1352"/>
      <c r="F61" s="1352"/>
      <c r="G61" s="1352"/>
      <c r="H61" s="1352"/>
      <c r="I61" s="1352"/>
      <c r="J61" s="1352"/>
      <c r="K61" s="1352"/>
      <c r="L61" s="1353"/>
    </row>
    <row r="62" spans="2:12">
      <c r="B62" s="608">
        <f>'4.1.1 รายละเอียดการใช้อาคาร_62'!B62</f>
        <v>48</v>
      </c>
      <c r="C62" s="1355" t="str">
        <f>'4.1.1 รายละเอียดการใช้อาคาร_62'!C62</f>
        <v xml:space="preserve">อาคารเรียนรวมสุวรรณวาจกกสิกิจ </v>
      </c>
      <c r="D62" s="608">
        <f>'4.1.1 รายละเอียดการใช้อาคาร_62'!D62</f>
        <v>2520</v>
      </c>
      <c r="E62" s="608">
        <f>'4.1.1 รายละเอียดการใช้อาคาร_62'!E62</f>
        <v>2</v>
      </c>
      <c r="F62" s="608">
        <f>'4.1.1 รายละเอียดการใช้อาคาร_62'!F62</f>
        <v>8</v>
      </c>
      <c r="G62" s="608">
        <f>'4.1.1 รายละเอียดการใช้อาคาร_62'!G62</f>
        <v>250</v>
      </c>
      <c r="H62" s="608">
        <f>'4.1.1 รายละเอียดการใช้อาคาร_62'!H62</f>
        <v>1296</v>
      </c>
      <c r="I62" s="608">
        <f>'4.1.1 รายละเอียดการใช้อาคาร_62'!I62</f>
        <v>915.44</v>
      </c>
      <c r="J62" s="608">
        <f>'4.1.1 รายละเอียดการใช้อาคาร_62'!J62</f>
        <v>2211.44</v>
      </c>
      <c r="K62" s="1354">
        <f>'4.1.1 รายละเอียดการใช้อาคาร_62'!K62</f>
        <v>0</v>
      </c>
      <c r="L62" s="608">
        <f>'4.1.1 รายละเอียดการใช้อาคาร_62'!L62</f>
        <v>2211.44</v>
      </c>
    </row>
    <row r="63" spans="2:12">
      <c r="B63" s="608">
        <f>'4.1.1 รายละเอียดการใช้อาคาร_62'!B63</f>
        <v>49</v>
      </c>
      <c r="C63" s="1355" t="str">
        <f>'4.1.1 รายละเอียดการใช้อาคาร_62'!C63</f>
        <v xml:space="preserve">อาคารพัฒนาวิสัยทัศน์ </v>
      </c>
      <c r="D63" s="608">
        <f>'4.1.1 รายละเอียดการใช้อาคาร_62'!D63</f>
        <v>2551</v>
      </c>
      <c r="E63" s="608">
        <f>'4.1.1 รายละเอียดการใช้อาคาร_62'!E63</f>
        <v>2</v>
      </c>
      <c r="F63" s="608">
        <f>'4.1.1 รายละเอียดการใช้อาคาร_62'!F63</f>
        <v>5</v>
      </c>
      <c r="G63" s="608">
        <f>'4.1.1 รายละเอียดการใช้อาคาร_62'!G63</f>
        <v>250</v>
      </c>
      <c r="H63" s="608">
        <f>'4.1.1 รายละเอียดการใช้อาคาร_62'!H63</f>
        <v>1792</v>
      </c>
      <c r="I63" s="608">
        <f>'4.1.1 รายละเอียดการใช้อาคาร_62'!I63</f>
        <v>1671.8000000000002</v>
      </c>
      <c r="J63" s="608">
        <f>'4.1.1 รายละเอียดการใช้อาคาร_62'!J63</f>
        <v>3463.8</v>
      </c>
      <c r="K63" s="1354">
        <f>'4.1.1 รายละเอียดการใช้อาคาร_62'!K63</f>
        <v>0</v>
      </c>
      <c r="L63" s="608">
        <f>'4.1.1 รายละเอียดการใช้อาคาร_62'!L63</f>
        <v>3463.8</v>
      </c>
    </row>
    <row r="64" spans="2:12">
      <c r="B64" s="1356" t="str">
        <f>'4.1.1 รายละเอียดการใช้อาคาร_62'!B64</f>
        <v>คณะศิลป์ศาสตร์</v>
      </c>
      <c r="C64" s="1362"/>
      <c r="D64" s="1352"/>
      <c r="E64" s="1352"/>
      <c r="F64" s="1352"/>
      <c r="G64" s="1352"/>
      <c r="H64" s="1352"/>
      <c r="I64" s="1352"/>
      <c r="J64" s="1352"/>
      <c r="K64" s="1352"/>
      <c r="L64" s="1353"/>
    </row>
    <row r="65" spans="2:12">
      <c r="B65" s="608">
        <f>'4.1.1 รายละเอียดการใช้อาคาร_62'!B65</f>
        <v>50</v>
      </c>
      <c r="C65" s="1355" t="str">
        <f>'4.1.1 รายละเอียดการใช้อาคาร_62'!C65</f>
        <v>อาคารประเสริฐ ณ.นคร</v>
      </c>
      <c r="D65" s="608">
        <f>'4.1.1 รายละเอียดการใช้อาคาร_62'!D65</f>
        <v>2537</v>
      </c>
      <c r="E65" s="608">
        <f>'4.1.1 รายละเอียดการใช้อาคาร_62'!E65</f>
        <v>6</v>
      </c>
      <c r="F65" s="608">
        <f>'4.1.1 รายละเอียดการใช้อาคาร_62'!F65</f>
        <v>8</v>
      </c>
      <c r="G65" s="608">
        <f>'4.1.1 รายละเอียดการใช้อาคาร_62'!G65</f>
        <v>250</v>
      </c>
      <c r="H65" s="608">
        <f>'4.1.1 รายละเอียดการใช้อาคาร_62'!H65</f>
        <v>3593.78</v>
      </c>
      <c r="I65" s="608">
        <f>'4.1.1 รายละเอียดการใช้อาคาร_62'!I65</f>
        <v>4045.6299999999997</v>
      </c>
      <c r="J65" s="608">
        <f>'4.1.1 รายละเอียดการใช้อาคาร_62'!J65</f>
        <v>7639.41</v>
      </c>
      <c r="K65" s="1354">
        <f>'4.1.1 รายละเอียดการใช้อาคาร_62'!K65</f>
        <v>0</v>
      </c>
      <c r="L65" s="608">
        <f>'4.1.1 รายละเอียดการใช้อาคาร_62'!L65</f>
        <v>7639.41</v>
      </c>
    </row>
    <row r="66" spans="2:12">
      <c r="B66" s="1356" t="str">
        <f>'4.1.1 รายละเอียดการใช้อาคาร_62'!B66</f>
        <v>สำนักหอสมุด</v>
      </c>
      <c r="C66" s="1363"/>
      <c r="D66" s="1352"/>
      <c r="E66" s="1352"/>
      <c r="F66" s="1352"/>
      <c r="G66" s="1352"/>
      <c r="H66" s="1352"/>
      <c r="I66" s="1352"/>
      <c r="J66" s="1352"/>
      <c r="K66" s="1352"/>
      <c r="L66" s="1353"/>
    </row>
    <row r="67" spans="2:12">
      <c r="B67" s="608">
        <f>'4.1.1 รายละเอียดการใช้อาคาร_62'!B67</f>
        <v>51</v>
      </c>
      <c r="C67" s="1355" t="str">
        <f>'4.1.1 รายละเอียดการใช้อาคาร_62'!C67</f>
        <v>อาคารวิภาต  บุญศรี  วังซ้าย</v>
      </c>
      <c r="D67" s="608">
        <f>'4.1.1 รายละเอียดการใช้อาคาร_62'!D67</f>
        <v>2524</v>
      </c>
      <c r="E67" s="608">
        <f>'4.1.1 รายละเอียดการใช้อาคาร_62'!E67</f>
        <v>3</v>
      </c>
      <c r="F67" s="608">
        <f>'4.1.1 รายละเอียดการใช้อาคาร_62'!F67</f>
        <v>8</v>
      </c>
      <c r="G67" s="608">
        <f>'4.1.1 รายละเอียดการใช้อาคาร_62'!G67</f>
        <v>250</v>
      </c>
      <c r="H67" s="608">
        <f>'4.1.1 รายละเอียดการใช้อาคาร_62'!H67</f>
        <v>8429.23</v>
      </c>
      <c r="I67" s="608">
        <f>'4.1.1 รายละเอียดการใช้อาคาร_62'!I67</f>
        <v>1948.3199999999997</v>
      </c>
      <c r="J67" s="608">
        <f>'4.1.1 รายละเอียดการใช้อาคาร_62'!J67</f>
        <v>10377.549999999999</v>
      </c>
      <c r="K67" s="1354">
        <f>'4.1.1 รายละเอียดการใช้อาคาร_62'!K67</f>
        <v>0</v>
      </c>
      <c r="L67" s="608">
        <f>'4.1.1 รายละเอียดการใช้อาคาร_62'!L67</f>
        <v>10377.549999999999</v>
      </c>
    </row>
    <row r="68" spans="2:12">
      <c r="B68" s="1356" t="str">
        <f>'4.1.1 รายละเอียดการใช้อาคาร_62'!B68</f>
        <v>คณะบริหารธุรกิจ</v>
      </c>
      <c r="C68" s="1362"/>
      <c r="D68" s="1352"/>
      <c r="E68" s="1352"/>
      <c r="F68" s="1352"/>
      <c r="G68" s="1352"/>
      <c r="H68" s="1352"/>
      <c r="I68" s="1352"/>
      <c r="J68" s="1352"/>
      <c r="K68" s="1352"/>
      <c r="L68" s="1353"/>
    </row>
    <row r="69" spans="2:12">
      <c r="B69" s="608">
        <f>'4.1.1 รายละเอียดการใช้อาคาร_62'!B69</f>
        <v>52</v>
      </c>
      <c r="C69" s="1355" t="str">
        <f>'4.1.1 รายละเอียดการใช้อาคาร_62'!C69</f>
        <v>อาคารพิทยาลงกรณ์</v>
      </c>
      <c r="D69" s="608">
        <f>'4.1.1 รายละเอียดการใช้อาคาร_62'!D69</f>
        <v>2521</v>
      </c>
      <c r="E69" s="608">
        <f>'4.1.1 รายละเอียดการใช้อาคาร_62'!E69</f>
        <v>3</v>
      </c>
      <c r="F69" s="608">
        <f>'4.1.1 รายละเอียดการใช้อาคาร_62'!F69</f>
        <v>8</v>
      </c>
      <c r="G69" s="608">
        <f>'4.1.1 รายละเอียดการใช้อาคาร_62'!G69</f>
        <v>250</v>
      </c>
      <c r="H69" s="608">
        <f>'4.1.1 รายละเอียดการใช้อาคาร_62'!H69</f>
        <v>1707.5</v>
      </c>
      <c r="I69" s="608">
        <f>'4.1.1 รายละเอียดการใช้อาคาร_62'!I69</f>
        <v>1269.4699999999998</v>
      </c>
      <c r="J69" s="608">
        <f>'4.1.1 รายละเอียดการใช้อาคาร_62'!J69</f>
        <v>2976.97</v>
      </c>
      <c r="K69" s="1354">
        <f>'4.1.1 รายละเอียดการใช้อาคาร_62'!K69</f>
        <v>0</v>
      </c>
      <c r="L69" s="608">
        <f>'4.1.1 รายละเอียดการใช้อาคาร_62'!L69</f>
        <v>2976.97</v>
      </c>
    </row>
    <row r="70" spans="2:12">
      <c r="B70" s="608">
        <f>'4.1.1 รายละเอียดการใช้อาคาร_62'!B70</f>
        <v>53</v>
      </c>
      <c r="C70" s="1355" t="str">
        <f>'4.1.1 รายละเอียดการใช้อาคาร_62'!C70</f>
        <v>อาคาร 25 ปี  คณะบริหารธุรกิจ</v>
      </c>
      <c r="D70" s="608">
        <f>'4.1.1 รายละเอียดการใช้อาคาร_62'!D70</f>
        <v>2539</v>
      </c>
      <c r="E70" s="608">
        <f>'4.1.1 รายละเอียดการใช้อาคาร_62'!E70</f>
        <v>6</v>
      </c>
      <c r="F70" s="608">
        <f>'4.1.1 รายละเอียดการใช้อาคาร_62'!F70</f>
        <v>8</v>
      </c>
      <c r="G70" s="608">
        <f>'4.1.1 รายละเอียดการใช้อาคาร_62'!G70</f>
        <v>250</v>
      </c>
      <c r="H70" s="608">
        <f>'4.1.1 รายละเอียดการใช้อาคาร_62'!H70</f>
        <v>2276</v>
      </c>
      <c r="I70" s="608">
        <f>'4.1.1 รายละเอียดการใช้อาคาร_62'!I70</f>
        <v>1766</v>
      </c>
      <c r="J70" s="608">
        <f>'4.1.1 รายละเอียดการใช้อาคาร_62'!J70</f>
        <v>4042</v>
      </c>
      <c r="K70" s="1354">
        <f>'4.1.1 รายละเอียดการใช้อาคาร_62'!K70</f>
        <v>0</v>
      </c>
      <c r="L70" s="608">
        <f>'4.1.1 รายละเอียดการใช้อาคาร_62'!L70</f>
        <v>4042</v>
      </c>
    </row>
    <row r="71" spans="2:12">
      <c r="B71" s="603" t="str">
        <f>'4.1.1 รายละเอียดการใช้อาคาร_62'!B71</f>
        <v>วิทยาลัยบริหารศาสตร์</v>
      </c>
      <c r="C71" s="1362"/>
      <c r="D71" s="1352"/>
      <c r="E71" s="1352"/>
      <c r="F71" s="1352"/>
      <c r="G71" s="1352"/>
      <c r="H71" s="1352"/>
      <c r="I71" s="1352"/>
      <c r="J71" s="1352"/>
      <c r="K71" s="1352"/>
      <c r="L71" s="1353"/>
    </row>
    <row r="72" spans="2:12">
      <c r="B72" s="608">
        <f>'4.1.1 รายละเอียดการใช้อาคาร_62'!B72</f>
        <v>54</v>
      </c>
      <c r="C72" s="1355" t="str">
        <f>'4.1.1 รายละเอียดการใช้อาคาร_62'!C72</f>
        <v>อาคารเทพ  พงษ์พานิช</v>
      </c>
      <c r="D72" s="608">
        <f>'4.1.1 รายละเอียดการใช้อาคาร_62'!D72</f>
        <v>2553</v>
      </c>
      <c r="E72" s="608">
        <f>'4.1.1 รายละเอียดการใช้อาคาร_62'!E72</f>
        <v>3</v>
      </c>
      <c r="F72" s="608">
        <f>'4.1.1 รายละเอียดการใช้อาคาร_62'!F72</f>
        <v>8</v>
      </c>
      <c r="G72" s="608">
        <f>'4.1.1 รายละเอียดการใช้อาคาร_62'!G72</f>
        <v>250</v>
      </c>
      <c r="H72" s="608">
        <f>'4.1.1 รายละเอียดการใช้อาคาร_62'!H72</f>
        <v>2727.73</v>
      </c>
      <c r="I72" s="608">
        <f>'4.1.1 รายละเอียดการใช้อาคาร_62'!I72</f>
        <v>6795.27</v>
      </c>
      <c r="J72" s="608">
        <f>'4.1.1 รายละเอียดการใช้อาคาร_62'!J72</f>
        <v>9523</v>
      </c>
      <c r="K72" s="1354">
        <f>'4.1.1 รายละเอียดการใช้อาคาร_62'!K72</f>
        <v>0</v>
      </c>
      <c r="L72" s="608">
        <f>'4.1.1 รายละเอียดการใช้อาคาร_62'!L72</f>
        <v>9523</v>
      </c>
    </row>
    <row r="73" spans="2:12">
      <c r="B73" s="1319" t="str">
        <f>'4.1.1 รายละเอียดการใช้อาคาร_62'!B73</f>
        <v>ศูนย์กล้วยไม้</v>
      </c>
      <c r="C73" s="1363"/>
      <c r="D73" s="1352"/>
      <c r="E73" s="1352"/>
      <c r="F73" s="1352"/>
      <c r="G73" s="1352"/>
      <c r="H73" s="1352"/>
      <c r="I73" s="1352"/>
      <c r="J73" s="1352"/>
      <c r="K73" s="1352"/>
      <c r="L73" s="1353"/>
    </row>
    <row r="74" spans="2:12">
      <c r="B74" s="608">
        <f>'4.1.1 รายละเอียดการใช้อาคาร_62'!B74</f>
        <v>55</v>
      </c>
      <c r="C74" s="1355" t="str">
        <f>'4.1.1 รายละเอียดการใช้อาคาร_62'!C74</f>
        <v xml:space="preserve">อาคารเฉลิมพระเกียรติสมเด็จพระศรีนครินทราบรมราชนี </v>
      </c>
      <c r="D74" s="608">
        <f>'4.1.1 รายละเอียดการใช้อาคาร_62'!D74</f>
        <v>2538</v>
      </c>
      <c r="E74" s="608">
        <f>'4.1.1 รายละเอียดการใช้อาคาร_62'!E74</f>
        <v>4</v>
      </c>
      <c r="F74" s="608">
        <f>'4.1.1 รายละเอียดการใช้อาคาร_62'!F74</f>
        <v>8</v>
      </c>
      <c r="G74" s="608">
        <f>'4.1.1 รายละเอียดการใช้อาคาร_62'!G74</f>
        <v>250</v>
      </c>
      <c r="H74" s="608">
        <f>'4.1.1 รายละเอียดการใช้อาคาร_62'!H74</f>
        <v>4332.2</v>
      </c>
      <c r="I74" s="608">
        <f>'4.1.1 รายละเอียดการใช้อาคาร_62'!I74</f>
        <v>2521.3600000000006</v>
      </c>
      <c r="J74" s="608">
        <f>'4.1.1 รายละเอียดการใช้อาคาร_62'!J74</f>
        <v>6853.56</v>
      </c>
      <c r="K74" s="1354">
        <f>'4.1.1 รายละเอียดการใช้อาคาร_62'!K74</f>
        <v>0</v>
      </c>
      <c r="L74" s="608">
        <f>'4.1.1 รายละเอียดการใช้อาคาร_62'!L74</f>
        <v>6853.56</v>
      </c>
    </row>
    <row r="75" spans="2:12">
      <c r="B75" s="603" t="str">
        <f>'4.1.1 รายละเอียดการใช้อาคาร_62'!B75</f>
        <v>คณะวิทยาศาสตร์</v>
      </c>
      <c r="C75" s="1362"/>
      <c r="D75" s="1352"/>
      <c r="E75" s="1352"/>
      <c r="F75" s="1352"/>
      <c r="G75" s="1352"/>
      <c r="H75" s="1352"/>
      <c r="I75" s="1352"/>
      <c r="J75" s="1352"/>
      <c r="K75" s="1352"/>
      <c r="L75" s="1353"/>
    </row>
    <row r="76" spans="2:12">
      <c r="B76" s="608">
        <f>'4.1.1 รายละเอียดการใช้อาคาร_62'!B76</f>
        <v>56</v>
      </c>
      <c r="C76" s="1355" t="str">
        <f>'4.1.1 รายละเอียดการใช้อาคาร_62'!C76</f>
        <v xml:space="preserve">อาคารแม่โจ้  60  ปี </v>
      </c>
      <c r="D76" s="608">
        <f>'4.1.1 รายละเอียดการใช้อาคาร_62'!D76</f>
        <v>2538</v>
      </c>
      <c r="E76" s="608">
        <f>'4.1.1 รายละเอียดการใช้อาคาร_62'!E76</f>
        <v>6</v>
      </c>
      <c r="F76" s="608">
        <f>'4.1.1 รายละเอียดการใช้อาคาร_62'!F76</f>
        <v>8</v>
      </c>
      <c r="G76" s="608">
        <f>'4.1.1 รายละเอียดการใช้อาคาร_62'!G76</f>
        <v>250</v>
      </c>
      <c r="H76" s="608">
        <f>'4.1.1 รายละเอียดการใช้อาคาร_62'!H76</f>
        <v>8723.1299999999992</v>
      </c>
      <c r="I76" s="608">
        <f>'4.1.1 รายละเอียดการใช้อาคาร_62'!I76</f>
        <v>13135.12</v>
      </c>
      <c r="J76" s="608">
        <f>'4.1.1 รายละเอียดการใช้อาคาร_62'!J76</f>
        <v>21858.25</v>
      </c>
      <c r="K76" s="608">
        <f>'4.1.1 รายละเอียดการใช้อาคาร_62'!K76</f>
        <v>3551</v>
      </c>
      <c r="L76" s="608">
        <f>'4.1.1 รายละเอียดการใช้อาคาร_62'!L76</f>
        <v>25409.25</v>
      </c>
    </row>
    <row r="77" spans="2:12">
      <c r="B77" s="608">
        <f>'4.1.1 รายละเอียดการใช้อาคาร_62'!B77</f>
        <v>57</v>
      </c>
      <c r="C77" s="1355" t="str">
        <f>'4.1.1 รายละเอียดการใช้อาคาร_62'!C77</f>
        <v>อาคารเสาวรัจนิตยวรรธนะ</v>
      </c>
      <c r="D77" s="608">
        <f>'4.1.1 รายละเอียดการใช้อาคาร_62'!D77</f>
        <v>2537</v>
      </c>
      <c r="E77" s="608">
        <f>'4.1.1 รายละเอียดการใช้อาคาร_62'!E77</f>
        <v>2</v>
      </c>
      <c r="F77" s="608">
        <f>'4.1.1 รายละเอียดการใช้อาคาร_62'!F77</f>
        <v>8</v>
      </c>
      <c r="G77" s="608">
        <f>'4.1.1 รายละเอียดการใช้อาคาร_62'!G77</f>
        <v>250</v>
      </c>
      <c r="H77" s="608">
        <f>'4.1.1 รายละเอียดการใช้อาคาร_62'!H77</f>
        <v>1059.8699999999999</v>
      </c>
      <c r="I77" s="608">
        <f>'4.1.1 รายละเอียดการใช้อาคาร_62'!I77</f>
        <v>2634.35</v>
      </c>
      <c r="J77" s="608">
        <f>'4.1.1 รายละเอียดการใช้อาคาร_62'!J77</f>
        <v>3694.22</v>
      </c>
      <c r="K77" s="1354">
        <f>'4.1.1 รายละเอียดการใช้อาคาร_62'!K77</f>
        <v>0</v>
      </c>
      <c r="L77" s="608">
        <f>'4.1.1 รายละเอียดการใช้อาคาร_62'!L77</f>
        <v>3694.22</v>
      </c>
    </row>
    <row r="78" spans="2:12">
      <c r="B78" s="608">
        <f>'4.1.1 รายละเอียดการใช้อาคาร_62'!B78</f>
        <v>58</v>
      </c>
      <c r="C78" s="1355" t="str">
        <f>'4.1.1 รายละเอียดการใช้อาคาร_62'!C78</f>
        <v xml:space="preserve">อาคารจุฬาภรณ์   </v>
      </c>
      <c r="D78" s="608">
        <f>'4.1.1 รายละเอียดการใช้อาคาร_62'!D78</f>
        <v>2552</v>
      </c>
      <c r="E78" s="608">
        <f>'4.1.1 รายละเอียดการใช้อาคาร_62'!E78</f>
        <v>5</v>
      </c>
      <c r="F78" s="608">
        <f>'4.1.1 รายละเอียดการใช้อาคาร_62'!F78</f>
        <v>8</v>
      </c>
      <c r="G78" s="608">
        <f>'4.1.1 รายละเอียดการใช้อาคาร_62'!G78</f>
        <v>250</v>
      </c>
      <c r="H78" s="608">
        <f>'4.1.1 รายละเอียดการใช้อาคาร_62'!H78</f>
        <v>3705.38</v>
      </c>
      <c r="I78" s="608">
        <f>'4.1.1 รายละเอียดการใช้อาคาร_62'!I78</f>
        <v>5440.62</v>
      </c>
      <c r="J78" s="608">
        <f>'4.1.1 รายละเอียดการใช้อาคาร_62'!J78</f>
        <v>9146</v>
      </c>
      <c r="K78" s="1354">
        <f>'4.1.1 รายละเอียดการใช้อาคาร_62'!K78</f>
        <v>0</v>
      </c>
      <c r="L78" s="608">
        <f>'4.1.1 รายละเอียดการใช้อาคาร_62'!L78</f>
        <v>9146</v>
      </c>
    </row>
    <row r="79" spans="2:12">
      <c r="B79" s="603" t="str">
        <f>'4.1.1 รายละเอียดการใช้อาคาร_62'!B79</f>
        <v>คณะเศรษฐศาสตร์</v>
      </c>
      <c r="C79" s="1362"/>
      <c r="D79" s="1352"/>
      <c r="E79" s="1352"/>
      <c r="F79" s="1352"/>
      <c r="G79" s="1352"/>
      <c r="H79" s="1352"/>
      <c r="I79" s="1352"/>
      <c r="J79" s="1352"/>
      <c r="K79" s="1352"/>
      <c r="L79" s="1353"/>
    </row>
    <row r="80" spans="2:12">
      <c r="B80" s="608">
        <f>'4.1.1 รายละเอียดการใช้อาคาร_62'!B80</f>
        <v>59</v>
      </c>
      <c r="C80" s="1355" t="str">
        <f>'4.1.1 รายละเอียดการใช้อาคาร_62'!C80</f>
        <v>อาคารยรรยง  สิทธิชัย</v>
      </c>
      <c r="D80" s="608">
        <f>'4.1.1 รายละเอียดการใช้อาคาร_62'!D80</f>
        <v>2552</v>
      </c>
      <c r="E80" s="608">
        <f>'4.1.1 รายละเอียดการใช้อาคาร_62'!E80</f>
        <v>4</v>
      </c>
      <c r="F80" s="608">
        <f>'4.1.1 รายละเอียดการใช้อาคาร_62'!F80</f>
        <v>8</v>
      </c>
      <c r="G80" s="608">
        <f>'4.1.1 รายละเอียดการใช้อาคาร_62'!G80</f>
        <v>250</v>
      </c>
      <c r="H80" s="608">
        <f>'4.1.1 รายละเอียดการใช้อาคาร_62'!H80</f>
        <v>2975.8199999999997</v>
      </c>
      <c r="I80" s="608">
        <f>'4.1.1 รายละเอียดการใช้อาคาร_62'!I80</f>
        <v>1904.1800000000003</v>
      </c>
      <c r="J80" s="608">
        <f>'4.1.1 รายละเอียดการใช้อาคาร_62'!J80</f>
        <v>4880</v>
      </c>
      <c r="K80" s="1354">
        <f>'4.1.1 รายละเอียดการใช้อาคาร_62'!K80</f>
        <v>0</v>
      </c>
      <c r="L80" s="608">
        <f>'4.1.1 รายละเอียดการใช้อาคาร_62'!L80</f>
        <v>4880</v>
      </c>
    </row>
    <row r="81" spans="2:12">
      <c r="B81" s="603" t="str">
        <f>'4.1.1 รายละเอียดการใช้อาคาร_62'!B81</f>
        <v>คณะเทคโนโลยีสารสนเทศและการสื่อสาร</v>
      </c>
      <c r="C81" s="1362"/>
      <c r="D81" s="1352"/>
      <c r="E81" s="1352"/>
      <c r="F81" s="1352"/>
      <c r="G81" s="1352"/>
      <c r="H81" s="1352"/>
      <c r="I81" s="1352"/>
      <c r="J81" s="1352"/>
      <c r="K81" s="1352"/>
      <c r="L81" s="1353"/>
    </row>
    <row r="82" spans="2:12">
      <c r="B82" s="608">
        <f>'4.1.1 รายละเอียดการใช้อาคาร_62'!B82</f>
        <v>60</v>
      </c>
      <c r="C82" s="1355" t="str">
        <f>'4.1.1 รายละเอียดการใช้อาคาร_62'!C82</f>
        <v>อาคาร  75  ปี  แม่โจ้</v>
      </c>
      <c r="D82" s="608">
        <f>'4.1.1 รายละเอียดการใช้อาคาร_62'!D82</f>
        <v>2553</v>
      </c>
      <c r="E82" s="608">
        <f>'4.1.1 รายละเอียดการใช้อาคาร_62'!E82</f>
        <v>3</v>
      </c>
      <c r="F82" s="608">
        <f>'4.1.1 รายละเอียดการใช้อาคาร_62'!F82</f>
        <v>8</v>
      </c>
      <c r="G82" s="608">
        <f>'4.1.1 รายละเอียดการใช้อาคาร_62'!G82</f>
        <v>250</v>
      </c>
      <c r="H82" s="608">
        <f>'4.1.1 รายละเอียดการใช้อาคาร_62'!H82</f>
        <v>815.89999999999986</v>
      </c>
      <c r="I82" s="608">
        <f>'4.1.1 รายละเอียดการใช้อาคาร_62'!I82</f>
        <v>4746.6000000000004</v>
      </c>
      <c r="J82" s="608">
        <f>'4.1.1 รายละเอียดการใช้อาคาร_62'!J82</f>
        <v>5562.5</v>
      </c>
      <c r="K82" s="1354">
        <f>'4.1.1 รายละเอียดการใช้อาคาร_62'!K82</f>
        <v>0</v>
      </c>
      <c r="L82" s="608">
        <f>'4.1.1 รายละเอียดการใช้อาคาร_62'!L82</f>
        <v>5562.5</v>
      </c>
    </row>
    <row r="83" spans="2:12">
      <c r="B83" s="603" t="str">
        <f>'4.1.1 รายละเอียดการใช้อาคาร_62'!B83</f>
        <v>คณะสถาปัตยกรรมศาสตร์และการออกแบบสิ่งแวดล้อม</v>
      </c>
      <c r="C83" s="1362"/>
      <c r="D83" s="1352"/>
      <c r="E83" s="1352"/>
      <c r="F83" s="1352"/>
      <c r="G83" s="1352"/>
      <c r="H83" s="1352"/>
      <c r="I83" s="1352"/>
      <c r="J83" s="1352"/>
      <c r="K83" s="1352"/>
      <c r="L83" s="1353"/>
    </row>
    <row r="84" spans="2:12">
      <c r="B84" s="608">
        <f>'4.1.1 รายละเอียดการใช้อาคาร_62'!B84</f>
        <v>61</v>
      </c>
      <c r="C84" s="1355" t="str">
        <f>'4.1.1 รายละเอียดการใช้อาคาร_62'!C84</f>
        <v>อาคารคณะสถาปัตยกรรมศาสตร์และการออกแบบสิ่งแวดล้อม</v>
      </c>
      <c r="D84" s="608">
        <f>'4.1.1 รายละเอียดการใช้อาคาร_62'!D84</f>
        <v>2534</v>
      </c>
      <c r="E84" s="608">
        <f>'4.1.1 รายละเอียดการใช้อาคาร_62'!E84</f>
        <v>4</v>
      </c>
      <c r="F84" s="608">
        <f>'4.1.1 รายละเอียดการใช้อาคาร_62'!F84</f>
        <v>8</v>
      </c>
      <c r="G84" s="608">
        <f>'4.1.1 รายละเอียดการใช้อาคาร_62'!G84</f>
        <v>250</v>
      </c>
      <c r="H84" s="608">
        <f>'4.1.1 รายละเอียดการใช้อาคาร_62'!H84</f>
        <v>1094.9000000000001</v>
      </c>
      <c r="I84" s="608">
        <f>'4.1.1 รายละเอียดการใช้อาคาร_62'!I84</f>
        <v>4374.75</v>
      </c>
      <c r="J84" s="608">
        <f>'4.1.1 รายละเอียดการใช้อาคาร_62'!J84</f>
        <v>5469.65</v>
      </c>
      <c r="K84" s="1354">
        <f>'4.1.1 รายละเอียดการใช้อาคาร_62'!K84</f>
        <v>0</v>
      </c>
      <c r="L84" s="608">
        <f>'4.1.1 รายละเอียดการใช้อาคาร_62'!L84</f>
        <v>5469.65</v>
      </c>
    </row>
    <row r="85" spans="2:12">
      <c r="B85" s="608">
        <f>'4.1.1 รายละเอียดการใช้อาคาร_62'!B85</f>
        <v>62</v>
      </c>
      <c r="C85" s="1355" t="str">
        <f>'4.1.1 รายละเอียดการใช้อาคาร_62'!C85</f>
        <v>อาคารคณะสถาปัตยกรรมศาสตร์และการออกแบบสิ่งแวดล้อม (ใหม่)</v>
      </c>
      <c r="D85" s="608">
        <f>'4.1.1 รายละเอียดการใช้อาคาร_62'!D85</f>
        <v>2558</v>
      </c>
      <c r="E85" s="608">
        <f>'4.1.1 รายละเอียดการใช้อาคาร_62'!E85</f>
        <v>4</v>
      </c>
      <c r="F85" s="608">
        <f>'4.1.1 รายละเอียดการใช้อาคาร_62'!F85</f>
        <v>8</v>
      </c>
      <c r="G85" s="608">
        <f>'4.1.1 รายละเอียดการใช้อาคาร_62'!G85</f>
        <v>250</v>
      </c>
      <c r="H85" s="608">
        <f>'4.1.1 รายละเอียดการใช้อาคาร_62'!H85</f>
        <v>2172</v>
      </c>
      <c r="I85" s="608">
        <f>'4.1.1 รายละเอียดการใช้อาคาร_62'!I85</f>
        <v>2850.5</v>
      </c>
      <c r="J85" s="608">
        <f>'4.1.1 รายละเอียดการใช้อาคาร_62'!J85</f>
        <v>5022.5</v>
      </c>
      <c r="K85" s="1354">
        <f>'4.1.1 รายละเอียดการใช้อาคาร_62'!K85</f>
        <v>0</v>
      </c>
      <c r="L85" s="608">
        <f>'4.1.1 รายละเอียดการใช้อาคาร_62'!L85</f>
        <v>5022.5</v>
      </c>
    </row>
    <row r="86" spans="2:12">
      <c r="B86" s="603" t="str">
        <f>'4.1.1 รายละเอียดการใช้อาคาร_62'!B86</f>
        <v>คณะผลิตกรรมการเกษตร</v>
      </c>
      <c r="C86" s="1362"/>
      <c r="D86" s="1352"/>
      <c r="E86" s="1352"/>
      <c r="F86" s="1352"/>
      <c r="G86" s="1352"/>
      <c r="H86" s="1352"/>
      <c r="I86" s="1352"/>
      <c r="J86" s="1352"/>
      <c r="K86" s="1352"/>
      <c r="L86" s="1353"/>
    </row>
    <row r="87" spans="2:12">
      <c r="B87" s="608">
        <f>'4.1.1 รายละเอียดการใช้อาคาร_62'!B87</f>
        <v>63</v>
      </c>
      <c r="C87" s="1355" t="str">
        <f>'4.1.1 รายละเอียดการใช้อาคาร_62'!C87</f>
        <v xml:space="preserve">อาคารรัตนโกสินทร์ 200 ปี </v>
      </c>
      <c r="D87" s="608">
        <f>'4.1.1 รายละเอียดการใช้อาคาร_62'!D87</f>
        <v>2525</v>
      </c>
      <c r="E87" s="608">
        <f>'4.1.1 รายละเอียดการใช้อาคาร_62'!E87</f>
        <v>2</v>
      </c>
      <c r="F87" s="608">
        <f>'4.1.1 รายละเอียดการใช้อาคาร_62'!F87</f>
        <v>8</v>
      </c>
      <c r="G87" s="608">
        <f>'4.1.1 รายละเอียดการใช้อาคาร_62'!G87</f>
        <v>250</v>
      </c>
      <c r="H87" s="608">
        <f>'4.1.1 รายละเอียดการใช้อาคาร_62'!H87</f>
        <v>744.91</v>
      </c>
      <c r="I87" s="608">
        <f>'4.1.1 รายละเอียดการใช้อาคาร_62'!I87</f>
        <v>806.24000000000012</v>
      </c>
      <c r="J87" s="608">
        <f>'4.1.1 รายละเอียดการใช้อาคาร_62'!J87</f>
        <v>1551.15</v>
      </c>
      <c r="K87" s="1354">
        <f>'4.1.1 รายละเอียดการใช้อาคาร_62'!K87</f>
        <v>0</v>
      </c>
      <c r="L87" s="608">
        <f>'4.1.1 รายละเอียดการใช้อาคาร_62'!L87</f>
        <v>1551.15</v>
      </c>
    </row>
    <row r="88" spans="2:12">
      <c r="B88" s="608">
        <f>'4.1.1 รายละเอียดการใช้อาคาร_62'!B88</f>
        <v>64</v>
      </c>
      <c r="C88" s="1355" t="str">
        <f>'4.1.1 รายละเอียดการใช้อาคาร_62'!C88</f>
        <v>อาคารเรียนและปฏิบัติการรวมทางปฐพีวิทยาและฝึกอบรมทางดินและปุ๋ยชั้นสูง</v>
      </c>
      <c r="D88" s="608">
        <f>'4.1.1 รายละเอียดการใช้อาคาร_62'!D88</f>
        <v>2540</v>
      </c>
      <c r="E88" s="608">
        <f>'4.1.1 รายละเอียดการใช้อาคาร_62'!E88</f>
        <v>4</v>
      </c>
      <c r="F88" s="608">
        <f>'4.1.1 รายละเอียดการใช้อาคาร_62'!F88</f>
        <v>8</v>
      </c>
      <c r="G88" s="608">
        <f>'4.1.1 รายละเอียดการใช้อาคาร_62'!G88</f>
        <v>250</v>
      </c>
      <c r="H88" s="608">
        <f>'4.1.1 รายละเอียดการใช้อาคาร_62'!H88</f>
        <v>1407.6399999999999</v>
      </c>
      <c r="I88" s="608">
        <f>'4.1.1 รายละเอียดการใช้อาคาร_62'!I88</f>
        <v>3438.61</v>
      </c>
      <c r="J88" s="608">
        <f>'4.1.1 รายละเอียดการใช้อาคาร_62'!J88</f>
        <v>4846.25</v>
      </c>
      <c r="K88" s="1354">
        <f>'4.1.1 รายละเอียดการใช้อาคาร_62'!K88</f>
        <v>0</v>
      </c>
      <c r="L88" s="608">
        <f>'4.1.1 รายละเอียดการใช้อาคาร_62'!L88</f>
        <v>4846.25</v>
      </c>
    </row>
    <row r="89" spans="2:12">
      <c r="B89" s="608">
        <f>'4.1.1 รายละเอียดการใช้อาคาร_62'!B89</f>
        <v>65</v>
      </c>
      <c r="C89" s="1355" t="str">
        <f>'4.1.1 รายละเอียดการใช้อาคาร_62'!C89</f>
        <v>อาคารปฏิบัติการไม้ผล</v>
      </c>
      <c r="D89" s="608">
        <f>'4.1.1 รายละเอียดการใช้อาคาร_62'!D89</f>
        <v>2528</v>
      </c>
      <c r="E89" s="608">
        <f>'4.1.1 รายละเอียดการใช้อาคาร_62'!E89</f>
        <v>1</v>
      </c>
      <c r="F89" s="608">
        <f>'4.1.1 รายละเอียดการใช้อาคาร_62'!F89</f>
        <v>5</v>
      </c>
      <c r="G89" s="608">
        <f>'4.1.1 รายละเอียดการใช้อาคาร_62'!G89</f>
        <v>250</v>
      </c>
      <c r="H89" s="608">
        <f>'4.1.1 รายละเอียดการใช้อาคาร_62'!H89</f>
        <v>313.27999999999997</v>
      </c>
      <c r="I89" s="608">
        <f>'4.1.1 รายละเอียดการใช้อาคาร_62'!I89</f>
        <v>166.72000000000003</v>
      </c>
      <c r="J89" s="608">
        <f>'4.1.1 รายละเอียดการใช้อาคาร_62'!J89</f>
        <v>480</v>
      </c>
      <c r="K89" s="1354">
        <f>'4.1.1 รายละเอียดการใช้อาคาร_62'!K89</f>
        <v>0</v>
      </c>
      <c r="L89" s="608">
        <f>'4.1.1 รายละเอียดการใช้อาคาร_62'!L89</f>
        <v>480</v>
      </c>
    </row>
    <row r="90" spans="2:12">
      <c r="B90" s="608">
        <f>'4.1.1 รายละเอียดการใช้อาคาร_62'!B90</f>
        <v>66</v>
      </c>
      <c r="C90" s="1355" t="str">
        <f>'4.1.1 รายละเอียดการใช้อาคาร_62'!C90</f>
        <v>โรงเรือนเพาะชำไม้ผล 1</v>
      </c>
      <c r="D90" s="608">
        <f>'4.1.1 รายละเอียดการใช้อาคาร_62'!D90</f>
        <v>2528</v>
      </c>
      <c r="E90" s="608">
        <f>'4.1.1 รายละเอียดการใช้อาคาร_62'!E90</f>
        <v>1</v>
      </c>
      <c r="F90" s="608">
        <f>'4.1.1 รายละเอียดการใช้อาคาร_62'!F90</f>
        <v>5</v>
      </c>
      <c r="G90" s="608">
        <f>'4.1.1 รายละเอียดการใช้อาคาร_62'!G90</f>
        <v>250</v>
      </c>
      <c r="H90" s="608">
        <f>'4.1.1 รายละเอียดการใช้อาคาร_62'!H90</f>
        <v>38.93</v>
      </c>
      <c r="I90" s="608">
        <f>'4.1.1 รายละเอียดการใช้อาคาร_62'!I90</f>
        <v>80.069999999999993</v>
      </c>
      <c r="J90" s="608">
        <f>'4.1.1 รายละเอียดการใช้อาคาร_62'!J90</f>
        <v>119</v>
      </c>
      <c r="K90" s="1354">
        <f>'4.1.1 รายละเอียดการใช้อาคาร_62'!K90</f>
        <v>0</v>
      </c>
      <c r="L90" s="608">
        <f>'4.1.1 รายละเอียดการใช้อาคาร_62'!L90</f>
        <v>119</v>
      </c>
    </row>
    <row r="91" spans="2:12">
      <c r="B91" s="608">
        <f>'4.1.1 รายละเอียดการใช้อาคาร_62'!B91</f>
        <v>67</v>
      </c>
      <c r="C91" s="1355" t="str">
        <f>'4.1.1 รายละเอียดการใช้อาคาร_62'!C91</f>
        <v>โรงเรือนเพาะชำไม้ผล 2</v>
      </c>
      <c r="D91" s="608">
        <f>'4.1.1 รายละเอียดการใช้อาคาร_62'!D91</f>
        <v>2528</v>
      </c>
      <c r="E91" s="608">
        <f>'4.1.1 รายละเอียดการใช้อาคาร_62'!E91</f>
        <v>1</v>
      </c>
      <c r="F91" s="608">
        <f>'4.1.1 รายละเอียดการใช้อาคาร_62'!F91</f>
        <v>5</v>
      </c>
      <c r="G91" s="608">
        <f>'4.1.1 รายละเอียดการใช้อาคาร_62'!G91</f>
        <v>250</v>
      </c>
      <c r="H91" s="608">
        <f>'4.1.1 รายละเอียดการใช้อาคาร_62'!H91</f>
        <v>102.57</v>
      </c>
      <c r="I91" s="608">
        <f>'4.1.1 รายละเอียดการใช้อาคาร_62'!I91</f>
        <v>317.43</v>
      </c>
      <c r="J91" s="608">
        <f>'4.1.1 รายละเอียดการใช้อาคาร_62'!J91</f>
        <v>420</v>
      </c>
      <c r="K91" s="1354">
        <f>'4.1.1 รายละเอียดการใช้อาคาร_62'!K91</f>
        <v>0</v>
      </c>
      <c r="L91" s="608">
        <f>'4.1.1 รายละเอียดการใช้อาคาร_62'!L91</f>
        <v>420</v>
      </c>
    </row>
    <row r="92" spans="2:12">
      <c r="B92" s="608">
        <f>'4.1.1 รายละเอียดการใช้อาคาร_62'!B92</f>
        <v>68</v>
      </c>
      <c r="C92" s="1355" t="str">
        <f>'4.1.1 รายละเอียดการใช้อาคาร_62'!C92</f>
        <v>อาคารเก็บพัสดุไม้ผล</v>
      </c>
      <c r="D92" s="608">
        <f>'4.1.1 รายละเอียดการใช้อาคาร_62'!D92</f>
        <v>2528</v>
      </c>
      <c r="E92" s="608">
        <f>'4.1.1 รายละเอียดการใช้อาคาร_62'!E92</f>
        <v>1</v>
      </c>
      <c r="F92" s="608">
        <f>'4.1.1 รายละเอียดการใช้อาคาร_62'!F92</f>
        <v>1</v>
      </c>
      <c r="G92" s="608">
        <f>'4.1.1 รายละเอียดการใช้อาคาร_62'!G92</f>
        <v>250</v>
      </c>
      <c r="H92" s="1354">
        <f>'4.1.1 รายละเอียดการใช้อาคาร_62'!H92</f>
        <v>0</v>
      </c>
      <c r="I92" s="608">
        <f>'4.1.1 รายละเอียดการใช้อาคาร_62'!I92</f>
        <v>105</v>
      </c>
      <c r="J92" s="608">
        <f>'4.1.1 รายละเอียดการใช้อาคาร_62'!J92</f>
        <v>105</v>
      </c>
      <c r="K92" s="1354">
        <f>'4.1.1 รายละเอียดการใช้อาคาร_62'!K92</f>
        <v>0</v>
      </c>
      <c r="L92" s="608">
        <f>'4.1.1 รายละเอียดการใช้อาคาร_62'!L92</f>
        <v>105</v>
      </c>
    </row>
    <row r="93" spans="2:12">
      <c r="B93" s="608">
        <f>'4.1.1 รายละเอียดการใช้อาคาร_62'!B93</f>
        <v>69</v>
      </c>
      <c r="C93" s="1355" t="str">
        <f>'4.1.1 รายละเอียดการใช้อาคาร_62'!C93</f>
        <v>อาคารสำนักงานพืชไร่(พักอาจารย์)</v>
      </c>
      <c r="D93" s="608">
        <f>'4.1.1 รายละเอียดการใช้อาคาร_62'!D93</f>
        <v>2525</v>
      </c>
      <c r="E93" s="608">
        <f>'4.1.1 รายละเอียดการใช้อาคาร_62'!E93</f>
        <v>1</v>
      </c>
      <c r="F93" s="608">
        <f>'4.1.1 รายละเอียดการใช้อาคาร_62'!F93</f>
        <v>5</v>
      </c>
      <c r="G93" s="608">
        <f>'4.1.1 รายละเอียดการใช้อาคาร_62'!G93</f>
        <v>250</v>
      </c>
      <c r="H93" s="608">
        <f>'4.1.1 รายละเอียดการใช้อาคาร_62'!H93</f>
        <v>57.406999999999996</v>
      </c>
      <c r="I93" s="608">
        <f>'4.1.1 รายละเอียดการใช้อาคาร_62'!I93</f>
        <v>104.593</v>
      </c>
      <c r="J93" s="608">
        <f>'4.1.1 รายละเอียดการใช้อาคาร_62'!J93</f>
        <v>162</v>
      </c>
      <c r="K93" s="1354">
        <f>'4.1.1 รายละเอียดการใช้อาคาร_62'!K93</f>
        <v>0</v>
      </c>
      <c r="L93" s="608">
        <f>'4.1.1 รายละเอียดการใช้อาคาร_62'!L93</f>
        <v>162</v>
      </c>
    </row>
    <row r="94" spans="2:12">
      <c r="B94" s="608">
        <f>'4.1.1 รายละเอียดการใช้อาคาร_62'!B94</f>
        <v>70</v>
      </c>
      <c r="C94" s="1355" t="str">
        <f>'4.1.1 รายละเอียดการใช้อาคาร_62'!C94</f>
        <v>อาคารศูนย์ประสานงานโครงการธัญพืชไร่</v>
      </c>
      <c r="D94" s="608">
        <f>'4.1.1 รายละเอียดการใช้อาคาร_62'!D94</f>
        <v>2543</v>
      </c>
      <c r="E94" s="608">
        <f>'4.1.1 รายละเอียดการใช้อาคาร_62'!E94</f>
        <v>1</v>
      </c>
      <c r="F94" s="608">
        <f>'4.1.1 รายละเอียดการใช้อาคาร_62'!F94</f>
        <v>5</v>
      </c>
      <c r="G94" s="608">
        <f>'4.1.1 รายละเอียดการใช้อาคาร_62'!G94</f>
        <v>250</v>
      </c>
      <c r="H94" s="608">
        <f>'4.1.1 รายละเอียดการใช้อาคาร_62'!H94</f>
        <v>74.2</v>
      </c>
      <c r="I94" s="608">
        <f>'4.1.1 รายละเอียดการใช้อาคาร_62'!I94</f>
        <v>34.799999999999997</v>
      </c>
      <c r="J94" s="608">
        <f>'4.1.1 รายละเอียดการใช้อาคาร_62'!J94</f>
        <v>109</v>
      </c>
      <c r="K94" s="1354">
        <f>'4.1.1 รายละเอียดการใช้อาคาร_62'!K94</f>
        <v>0</v>
      </c>
      <c r="L94" s="608">
        <f>'4.1.1 รายละเอียดการใช้อาคาร_62'!L94</f>
        <v>109</v>
      </c>
    </row>
    <row r="95" spans="2:12">
      <c r="B95" s="608">
        <f>'4.1.1 รายละเอียดการใช้อาคาร_62'!B95</f>
        <v>71</v>
      </c>
      <c r="C95" s="1355" t="str">
        <f>'4.1.1 รายละเอียดการใช้อาคาร_62'!C95</f>
        <v>อาคารเพาะเลี้ยงเนื้อเยื่อ  ฝ่ายพัฒนาเกษตรที่สูง</v>
      </c>
      <c r="D95" s="608">
        <f>'4.1.1 รายละเอียดการใช้อาคาร_62'!D95</f>
        <v>2525</v>
      </c>
      <c r="E95" s="608">
        <f>'4.1.1 รายละเอียดการใช้อาคาร_62'!E95</f>
        <v>1</v>
      </c>
      <c r="F95" s="608">
        <f>'4.1.1 รายละเอียดการใช้อาคาร_62'!F95</f>
        <v>8</v>
      </c>
      <c r="G95" s="608">
        <f>'4.1.1 รายละเอียดการใช้อาคาร_62'!G95</f>
        <v>250</v>
      </c>
      <c r="H95" s="608">
        <f>'4.1.1 รายละเอียดการใช้อาคาร_62'!H95</f>
        <v>103.39</v>
      </c>
      <c r="I95" s="608">
        <f>'4.1.1 รายละเอียดการใช้อาคาร_62'!I95</f>
        <v>31.61</v>
      </c>
      <c r="J95" s="608">
        <f>'4.1.1 รายละเอียดการใช้อาคาร_62'!J95</f>
        <v>135</v>
      </c>
      <c r="K95" s="1354">
        <f>'4.1.1 รายละเอียดการใช้อาคาร_62'!K95</f>
        <v>0</v>
      </c>
      <c r="L95" s="608">
        <f>'4.1.1 รายละเอียดการใช้อาคาร_62'!L95</f>
        <v>135</v>
      </c>
    </row>
    <row r="96" spans="2:12">
      <c r="B96" s="608">
        <f>'4.1.1 รายละเอียดการใช้อาคาร_62'!B96</f>
        <v>72</v>
      </c>
      <c r="C96" s="1355" t="str">
        <f>'4.1.1 รายละเอียดการใช้อาคาร_62'!C96</f>
        <v xml:space="preserve">อาคารเพิ่มพูล  </v>
      </c>
      <c r="D96" s="608">
        <f>'4.1.1 รายละเอียดการใช้อาคาร_62'!D96</f>
        <v>2548</v>
      </c>
      <c r="E96" s="608">
        <f>'4.1.1 รายละเอียดการใช้อาคาร_62'!E96</f>
        <v>4</v>
      </c>
      <c r="F96" s="608">
        <f>'4.1.1 รายละเอียดการใช้อาคาร_62'!F96</f>
        <v>8</v>
      </c>
      <c r="G96" s="608">
        <f>'4.1.1 รายละเอียดการใช้อาคาร_62'!G96</f>
        <v>250</v>
      </c>
      <c r="H96" s="608">
        <f>'4.1.1 รายละเอียดการใช้อาคาร_62'!H96</f>
        <v>3063.14</v>
      </c>
      <c r="I96" s="608">
        <f>'4.1.1 รายละเอียดการใช้อาคาร_62'!I96</f>
        <v>7659.8600000000006</v>
      </c>
      <c r="J96" s="608">
        <f>'4.1.1 รายละเอียดการใช้อาคาร_62'!J96</f>
        <v>10723</v>
      </c>
      <c r="K96" s="1354">
        <f>'4.1.1 รายละเอียดการใช้อาคาร_62'!K96</f>
        <v>0</v>
      </c>
      <c r="L96" s="608">
        <f>'4.1.1 รายละเอียดการใช้อาคาร_62'!L96</f>
        <v>10723</v>
      </c>
    </row>
    <row r="97" spans="2:12">
      <c r="B97" s="608">
        <f>'4.1.1 รายละเอียดการใช้อาคาร_62'!B97</f>
        <v>73</v>
      </c>
      <c r="C97" s="1355" t="str">
        <f>'4.1.1 รายละเอียดการใช้อาคาร_62'!C97</f>
        <v>อาคารปฏิบัติการและคัดเมล็ดพันธุ์พืชไร่</v>
      </c>
      <c r="D97" s="608">
        <f>'4.1.1 รายละเอียดการใช้อาคาร_62'!D97</f>
        <v>2524</v>
      </c>
      <c r="E97" s="608">
        <f>'4.1.1 รายละเอียดการใช้อาคาร_62'!E97</f>
        <v>1</v>
      </c>
      <c r="F97" s="608">
        <f>'4.1.1 รายละเอียดการใช้อาคาร_62'!F97</f>
        <v>5</v>
      </c>
      <c r="G97" s="608">
        <f>'4.1.1 รายละเอียดการใช้อาคาร_62'!G97</f>
        <v>250</v>
      </c>
      <c r="H97" s="608">
        <f>'4.1.1 รายละเอียดการใช้อาคาร_62'!H97</f>
        <v>285.85000000000002</v>
      </c>
      <c r="I97" s="608">
        <f>'4.1.1 รายละเอียดการใช้อาคาร_62'!I97</f>
        <v>158.14999999999998</v>
      </c>
      <c r="J97" s="608">
        <f>'4.1.1 รายละเอียดการใช้อาคาร_62'!J97</f>
        <v>444</v>
      </c>
      <c r="K97" s="1354">
        <f>'4.1.1 รายละเอียดการใช้อาคาร_62'!K97</f>
        <v>0</v>
      </c>
      <c r="L97" s="608">
        <f>'4.1.1 รายละเอียดการใช้อาคาร_62'!L97</f>
        <v>444</v>
      </c>
    </row>
    <row r="98" spans="2:12">
      <c r="B98" s="608">
        <f>'4.1.1 รายละเอียดการใช้อาคาร_62'!B98</f>
        <v>74</v>
      </c>
      <c r="C98" s="1355" t="str">
        <f>'4.1.1 รายละเอียดการใช้อาคาร_62'!C98</f>
        <v>อาคารอบเมล็ดพันธุ์พืช (ไซโล)</v>
      </c>
      <c r="D98" s="608">
        <f>'4.1.1 รายละเอียดการใช้อาคาร_62'!D98</f>
        <v>2535</v>
      </c>
      <c r="E98" s="608">
        <f>'4.1.1 รายละเอียดการใช้อาคาร_62'!E98</f>
        <v>1</v>
      </c>
      <c r="F98" s="608">
        <f>'4.1.1 รายละเอียดการใช้อาคาร_62'!F98</f>
        <v>1</v>
      </c>
      <c r="G98" s="608">
        <f>'4.1.1 รายละเอียดการใช้อาคาร_62'!G98</f>
        <v>250</v>
      </c>
      <c r="H98" s="1354">
        <f>'4.1.1 รายละเอียดการใช้อาคาร_62'!H98</f>
        <v>0</v>
      </c>
      <c r="I98" s="608">
        <f>'4.1.1 รายละเอียดการใช้อาคาร_62'!I98</f>
        <v>128</v>
      </c>
      <c r="J98" s="608">
        <f>'4.1.1 รายละเอียดการใช้อาคาร_62'!J98</f>
        <v>128</v>
      </c>
      <c r="K98" s="1354">
        <f>'4.1.1 รายละเอียดการใช้อาคาร_62'!K98</f>
        <v>0</v>
      </c>
      <c r="L98" s="608">
        <f>'4.1.1 รายละเอียดการใช้อาคาร_62'!L98</f>
        <v>128</v>
      </c>
    </row>
    <row r="99" spans="2:12">
      <c r="B99" s="608">
        <f>'4.1.1 รายละเอียดการใช้อาคาร_62'!B99</f>
        <v>75</v>
      </c>
      <c r="C99" s="1355" t="str">
        <f>'4.1.1 รายละเอียดการใช้อาคาร_62'!C99</f>
        <v>อาคารกำจร  บุญแปง</v>
      </c>
      <c r="D99" s="608">
        <f>'4.1.1 รายละเอียดการใช้อาคาร_62'!D99</f>
        <v>2526</v>
      </c>
      <c r="E99" s="608">
        <f>'4.1.1 รายละเอียดการใช้อาคาร_62'!E99</f>
        <v>2</v>
      </c>
      <c r="F99" s="608">
        <f>'4.1.1 รายละเอียดการใช้อาคาร_62'!F99</f>
        <v>8</v>
      </c>
      <c r="G99" s="608">
        <f>'4.1.1 รายละเอียดการใช้อาคาร_62'!G99</f>
        <v>250</v>
      </c>
      <c r="H99" s="608">
        <f>'4.1.1 รายละเอียดการใช้อาคาร_62'!H99</f>
        <v>686.27</v>
      </c>
      <c r="I99" s="608">
        <f>'4.1.1 รายละเอียดการใช้อาคาร_62'!I99</f>
        <v>525.91000000000008</v>
      </c>
      <c r="J99" s="608">
        <f>'4.1.1 รายละเอียดการใช้อาคาร_62'!J99</f>
        <v>1212.18</v>
      </c>
      <c r="K99" s="1354">
        <f>'4.1.1 รายละเอียดการใช้อาคาร_62'!K99</f>
        <v>0</v>
      </c>
      <c r="L99" s="608">
        <f>'4.1.1 รายละเอียดการใช้อาคาร_62'!L99</f>
        <v>1212.18</v>
      </c>
    </row>
    <row r="100" spans="2:12">
      <c r="B100" s="608">
        <f>'4.1.1 รายละเอียดการใช้อาคาร_62'!B100</f>
        <v>76</v>
      </c>
      <c r="C100" s="1355" t="str">
        <f>'4.1.1 รายละเอียดการใช้อาคาร_62'!C100</f>
        <v xml:space="preserve">อาคารเนื้อเยื่อ  </v>
      </c>
      <c r="D100" s="608">
        <f>'4.1.1 รายละเอียดการใช้อาคาร_62'!D100</f>
        <v>2522</v>
      </c>
      <c r="E100" s="608">
        <f>'4.1.1 รายละเอียดการใช้อาคาร_62'!E100</f>
        <v>2</v>
      </c>
      <c r="F100" s="608">
        <f>'4.1.1 รายละเอียดการใช้อาคาร_62'!F100</f>
        <v>8</v>
      </c>
      <c r="G100" s="608">
        <f>'4.1.1 รายละเอียดการใช้อาคาร_62'!G100</f>
        <v>250</v>
      </c>
      <c r="H100" s="608">
        <f>'4.1.1 รายละเอียดการใช้อาคาร_62'!H100</f>
        <v>464.69499999999994</v>
      </c>
      <c r="I100" s="608">
        <f>'4.1.1 รายละเอียดการใช้อาคาร_62'!I100</f>
        <v>482.30500000000006</v>
      </c>
      <c r="J100" s="608">
        <f>'4.1.1 รายละเอียดการใช้อาคาร_62'!J100</f>
        <v>947</v>
      </c>
      <c r="K100" s="1354">
        <f>'4.1.1 รายละเอียดการใช้อาคาร_62'!K100</f>
        <v>0</v>
      </c>
      <c r="L100" s="608">
        <f>'4.1.1 รายละเอียดการใช้อาคาร_62'!L100</f>
        <v>947</v>
      </c>
    </row>
    <row r="101" spans="2:12">
      <c r="B101" s="608">
        <f>'4.1.1 รายละเอียดการใช้อาคาร_62'!B101</f>
        <v>77</v>
      </c>
      <c r="C101" s="1355" t="str">
        <f>'4.1.1 รายละเอียดการใช้อาคาร_62'!C101</f>
        <v>อาคารปฏิบัติการพืชผัก</v>
      </c>
      <c r="D101" s="608">
        <f>'4.1.1 รายละเอียดการใช้อาคาร_62'!D101</f>
        <v>2524</v>
      </c>
      <c r="E101" s="608">
        <f>'4.1.1 รายละเอียดการใช้อาคาร_62'!E101</f>
        <v>1</v>
      </c>
      <c r="F101" s="608">
        <f>'4.1.1 รายละเอียดการใช้อาคาร_62'!F101</f>
        <v>5</v>
      </c>
      <c r="G101" s="608">
        <f>'4.1.1 รายละเอียดการใช้อาคาร_62'!G101</f>
        <v>250</v>
      </c>
      <c r="H101" s="608">
        <f>'4.1.1 รายละเอียดการใช้อาคาร_62'!H101</f>
        <v>233.25</v>
      </c>
      <c r="I101" s="608">
        <f>'4.1.1 รายละเอียดการใช้อาคาร_62'!I101</f>
        <v>142.25</v>
      </c>
      <c r="J101" s="608">
        <f>'4.1.1 รายละเอียดการใช้อาคาร_62'!J101</f>
        <v>375.5</v>
      </c>
      <c r="K101" s="1354">
        <f>'4.1.1 รายละเอียดการใช้อาคาร_62'!K101</f>
        <v>0</v>
      </c>
      <c r="L101" s="608">
        <f>'4.1.1 รายละเอียดการใช้อาคาร_62'!L101</f>
        <v>375.5</v>
      </c>
    </row>
    <row r="102" spans="2:12">
      <c r="B102" s="608">
        <f>'4.1.1 รายละเอียดการใช้อาคาร_62'!B102</f>
        <v>78</v>
      </c>
      <c r="C102" s="1355" t="str">
        <f>'4.1.1 รายละเอียดการใช้อาคาร_62'!C102</f>
        <v>อาคารจัดเก็บวัสดุพืชผัก</v>
      </c>
      <c r="D102" s="608">
        <f>'4.1.1 รายละเอียดการใช้อาคาร_62'!D102</f>
        <v>2524</v>
      </c>
      <c r="E102" s="608">
        <f>'4.1.1 รายละเอียดการใช้อาคาร_62'!E102</f>
        <v>1</v>
      </c>
      <c r="F102" s="608">
        <f>'4.1.1 รายละเอียดการใช้อาคาร_62'!F102</f>
        <v>5</v>
      </c>
      <c r="G102" s="608">
        <f>'4.1.1 รายละเอียดการใช้อาคาร_62'!G102</f>
        <v>250</v>
      </c>
      <c r="H102" s="608">
        <f>'4.1.1 รายละเอียดการใช้อาคาร_62'!H102</f>
        <v>28.32</v>
      </c>
      <c r="I102" s="608">
        <f>'4.1.1 รายละเอียดการใช้อาคาร_62'!I102</f>
        <v>331.68</v>
      </c>
      <c r="J102" s="608">
        <f>'4.1.1 รายละเอียดการใช้อาคาร_62'!J102</f>
        <v>360</v>
      </c>
      <c r="K102" s="1354">
        <f>'4.1.1 รายละเอียดการใช้อาคาร_62'!K102</f>
        <v>0</v>
      </c>
      <c r="L102" s="608">
        <f>'4.1.1 รายละเอียดการใช้อาคาร_62'!L102</f>
        <v>360</v>
      </c>
    </row>
    <row r="103" spans="2:12">
      <c r="B103" s="608">
        <f>'4.1.1 รายละเอียดการใช้อาคาร_62'!B103</f>
        <v>79</v>
      </c>
      <c r="C103" s="1355" t="str">
        <f>'4.1.1 รายละเอียดการใช้อาคาร_62'!C103</f>
        <v>อาคารสำนักงานพืชผัก</v>
      </c>
      <c r="D103" s="608">
        <f>'4.1.1 รายละเอียดการใช้อาคาร_62'!D103</f>
        <v>2524</v>
      </c>
      <c r="E103" s="608">
        <f>'4.1.1 รายละเอียดการใช้อาคาร_62'!E103</f>
        <v>1</v>
      </c>
      <c r="F103" s="608">
        <f>'4.1.1 รายละเอียดการใช้อาคาร_62'!F103</f>
        <v>5</v>
      </c>
      <c r="G103" s="608">
        <f>'4.1.1 รายละเอียดการใช้อาคาร_62'!G103</f>
        <v>250</v>
      </c>
      <c r="H103" s="608">
        <f>'4.1.1 รายละเอียดการใช้อาคาร_62'!H103</f>
        <v>30.96</v>
      </c>
      <c r="I103" s="608">
        <f>'4.1.1 รายละเอียดการใช้อาคาร_62'!I103</f>
        <v>27.04</v>
      </c>
      <c r="J103" s="608">
        <f>'4.1.1 รายละเอียดการใช้อาคาร_62'!J103</f>
        <v>58</v>
      </c>
      <c r="K103" s="1354">
        <f>'4.1.1 รายละเอียดการใช้อาคาร_62'!K103</f>
        <v>0</v>
      </c>
      <c r="L103" s="608">
        <f>'4.1.1 รายละเอียดการใช้อาคาร_62'!L103</f>
        <v>58</v>
      </c>
    </row>
    <row r="104" spans="2:12">
      <c r="B104" s="608">
        <f>'4.1.1 รายละเอียดการใช้อาคาร_62'!B104</f>
        <v>80</v>
      </c>
      <c r="C104" s="1355" t="str">
        <f>'4.1.1 รายละเอียดการใช้อาคาร_62'!C104</f>
        <v>ฐานการเรียนรู้การผลิตเห็ดเศรษฐกิจ</v>
      </c>
      <c r="D104" s="608">
        <f>'4.1.1 รายละเอียดการใช้อาคาร_62'!D104</f>
        <v>2524</v>
      </c>
      <c r="E104" s="608">
        <f>'4.1.1 รายละเอียดการใช้อาคาร_62'!E104</f>
        <v>1</v>
      </c>
      <c r="F104" s="608">
        <f>'4.1.1 รายละเอียดการใช้อาคาร_62'!F104</f>
        <v>1</v>
      </c>
      <c r="G104" s="608">
        <f>'4.1.1 รายละเอียดการใช้อาคาร_62'!G104</f>
        <v>250</v>
      </c>
      <c r="H104" s="1354">
        <f>'4.1.1 รายละเอียดการใช้อาคาร_62'!H104</f>
        <v>0</v>
      </c>
      <c r="I104" s="608">
        <f>'4.1.1 รายละเอียดการใช้อาคาร_62'!I104</f>
        <v>114</v>
      </c>
      <c r="J104" s="608">
        <f>'4.1.1 รายละเอียดการใช้อาคาร_62'!J104</f>
        <v>114</v>
      </c>
      <c r="K104" s="1354">
        <f>'4.1.1 รายละเอียดการใช้อาคาร_62'!K104</f>
        <v>0</v>
      </c>
      <c r="L104" s="608">
        <f>'4.1.1 รายละเอียดการใช้อาคาร_62'!L104</f>
        <v>114</v>
      </c>
    </row>
    <row r="105" spans="2:12">
      <c r="B105" s="608">
        <f>'4.1.1 รายละเอียดการใช้อาคาร_62'!B105</f>
        <v>81</v>
      </c>
      <c r="C105" s="1355" t="str">
        <f>'4.1.1 รายละเอียดการใช้อาคาร_62'!C105</f>
        <v>โรงเรือนเพาะเมล็ดพันธ์และขยายพันธุ์ไม้ดอกไม้ประดับ</v>
      </c>
      <c r="D105" s="608">
        <f>'4.1.1 รายละเอียดการใช้อาคาร_62'!D105</f>
        <v>2545</v>
      </c>
      <c r="E105" s="608">
        <f>'4.1.1 รายละเอียดการใช้อาคาร_62'!E105</f>
        <v>1</v>
      </c>
      <c r="F105" s="608">
        <f>'4.1.1 รายละเอียดการใช้อาคาร_62'!F105</f>
        <v>1</v>
      </c>
      <c r="G105" s="608">
        <f>'4.1.1 รายละเอียดการใช้อาคาร_62'!G105</f>
        <v>250</v>
      </c>
      <c r="H105" s="1354">
        <f>'4.1.1 รายละเอียดการใช้อาคาร_62'!H105</f>
        <v>0</v>
      </c>
      <c r="I105" s="608">
        <f>'4.1.1 รายละเอียดการใช้อาคาร_62'!I105</f>
        <v>288</v>
      </c>
      <c r="J105" s="608">
        <f>'4.1.1 รายละเอียดการใช้อาคาร_62'!J105</f>
        <v>288</v>
      </c>
      <c r="K105" s="1354">
        <f>'4.1.1 รายละเอียดการใช้อาคาร_62'!K105</f>
        <v>0</v>
      </c>
      <c r="L105" s="608">
        <f>'4.1.1 รายละเอียดการใช้อาคาร_62'!L105</f>
        <v>288</v>
      </c>
    </row>
    <row r="106" spans="2:12">
      <c r="B106" s="608">
        <f>'4.1.1 รายละเอียดการใช้อาคาร_62'!B106</f>
        <v>82</v>
      </c>
      <c r="C106" s="1355" t="str">
        <f>'4.1.1 รายละเอียดการใช้อาคาร_62'!C106</f>
        <v>อาคารเทคโนโลยีด้านการผลิตไม้ดอกไม้ประดับ</v>
      </c>
      <c r="D106" s="608">
        <f>'4.1.1 รายละเอียดการใช้อาคาร_62'!D106</f>
        <v>2540</v>
      </c>
      <c r="E106" s="608">
        <f>'4.1.1 รายละเอียดการใช้อาคาร_62'!E106</f>
        <v>1</v>
      </c>
      <c r="F106" s="608">
        <f>'4.1.1 รายละเอียดการใช้อาคาร_62'!F106</f>
        <v>5</v>
      </c>
      <c r="G106" s="608">
        <f>'4.1.1 รายละเอียดการใช้อาคาร_62'!G106</f>
        <v>250</v>
      </c>
      <c r="H106" s="608">
        <f>'4.1.1 รายละเอียดการใช้อาคาร_62'!H106</f>
        <v>88.87</v>
      </c>
      <c r="I106" s="608">
        <f>'4.1.1 รายละเอียดการใช้อาคาร_62'!I106</f>
        <v>487.13</v>
      </c>
      <c r="J106" s="608">
        <f>'4.1.1 รายละเอียดการใช้อาคาร_62'!J106</f>
        <v>576</v>
      </c>
      <c r="K106" s="1354">
        <f>'4.1.1 รายละเอียดการใช้อาคาร_62'!K106</f>
        <v>0</v>
      </c>
      <c r="L106" s="608">
        <f>'4.1.1 รายละเอียดการใช้อาคาร_62'!L106</f>
        <v>576</v>
      </c>
    </row>
    <row r="107" spans="2:12">
      <c r="B107" s="608">
        <f>'4.1.1 รายละเอียดการใช้อาคาร_62'!B107</f>
        <v>83</v>
      </c>
      <c r="C107" s="1355" t="str">
        <f>'4.1.1 รายละเอียดการใช้อาคาร_62'!C107</f>
        <v>อาคารโดมจัดแสดงกล้วยไม้และไม้ดอกไม้ประดับ</v>
      </c>
      <c r="D107" s="608">
        <f>'4.1.1 รายละเอียดการใช้อาคาร_62'!D107</f>
        <v>2513</v>
      </c>
      <c r="E107" s="608">
        <f>'4.1.1 รายละเอียดการใช้อาคาร_62'!E107</f>
        <v>1</v>
      </c>
      <c r="F107" s="608">
        <f>'4.1.1 รายละเอียดการใช้อาคาร_62'!F107</f>
        <v>1</v>
      </c>
      <c r="G107" s="608">
        <f>'4.1.1 รายละเอียดการใช้อาคาร_62'!G107</f>
        <v>250</v>
      </c>
      <c r="H107" s="1354">
        <f>'4.1.1 รายละเอียดการใช้อาคาร_62'!H107</f>
        <v>0</v>
      </c>
      <c r="I107" s="608">
        <f>'4.1.1 รายละเอียดการใช้อาคาร_62'!I107</f>
        <v>708.75</v>
      </c>
      <c r="J107" s="608">
        <f>'4.1.1 รายละเอียดการใช้อาคาร_62'!J107</f>
        <v>708.75</v>
      </c>
      <c r="K107" s="1354">
        <f>'4.1.1 รายละเอียดการใช้อาคาร_62'!K107</f>
        <v>0</v>
      </c>
      <c r="L107" s="608">
        <f>'4.1.1 รายละเอียดการใช้อาคาร_62'!L107</f>
        <v>708.75</v>
      </c>
    </row>
    <row r="108" spans="2:12">
      <c r="B108" s="608">
        <f>'4.1.1 รายละเอียดการใช้อาคาร_62'!B108</f>
        <v>84</v>
      </c>
      <c r="C108" s="1355" t="str">
        <f>'4.1.1 รายละเอียดการใช้อาคาร_62'!C108</f>
        <v>อาคารกล้วยไม้ไทย</v>
      </c>
      <c r="D108" s="608">
        <f>'4.1.1 รายละเอียดการใช้อาคาร_62'!D108</f>
        <v>2525</v>
      </c>
      <c r="E108" s="608">
        <f>'4.1.1 รายละเอียดการใช้อาคาร_62'!E108</f>
        <v>1</v>
      </c>
      <c r="F108" s="608">
        <f>'4.1.1 รายละเอียดการใช้อาคาร_62'!F108</f>
        <v>8</v>
      </c>
      <c r="G108" s="608">
        <f>'4.1.1 รายละเอียดการใช้อาคาร_62'!G108</f>
        <v>250</v>
      </c>
      <c r="H108" s="608">
        <f>'4.1.1 รายละเอียดการใช้อาคาร_62'!H108</f>
        <v>356.38</v>
      </c>
      <c r="I108" s="608">
        <f>'4.1.1 รายละเอียดการใช้อาคาร_62'!I108</f>
        <v>143.62</v>
      </c>
      <c r="J108" s="608">
        <f>'4.1.1 รายละเอียดการใช้อาคาร_62'!J108</f>
        <v>500</v>
      </c>
      <c r="K108" s="1354">
        <f>'4.1.1 รายละเอียดการใช้อาคาร_62'!K108</f>
        <v>0</v>
      </c>
      <c r="L108" s="608">
        <f>'4.1.1 รายละเอียดการใช้อาคาร_62'!L108</f>
        <v>500</v>
      </c>
    </row>
    <row r="109" spans="2:12">
      <c r="B109" s="608">
        <f>'4.1.1 รายละเอียดการใช้อาคาร_62'!B109</f>
        <v>85</v>
      </c>
      <c r="C109" s="1355" t="str">
        <f>'4.1.1 รายละเอียดการใช้อาคาร_62'!C109</f>
        <v>อาคารอนุบาลต้นอ่อน</v>
      </c>
      <c r="D109" s="608">
        <f>'4.1.1 รายละเอียดการใช้อาคาร_62'!D109</f>
        <v>2540</v>
      </c>
      <c r="E109" s="608">
        <f>'4.1.1 รายละเอียดการใช้อาคาร_62'!E109</f>
        <v>1</v>
      </c>
      <c r="F109" s="608">
        <f>'4.1.1 รายละเอียดการใช้อาคาร_62'!F109</f>
        <v>5</v>
      </c>
      <c r="G109" s="608">
        <f>'4.1.1 รายละเอียดการใช้อาคาร_62'!G109</f>
        <v>250</v>
      </c>
      <c r="H109" s="608">
        <f>'4.1.1 รายละเอียดการใช้อาคาร_62'!H109</f>
        <v>28.82</v>
      </c>
      <c r="I109" s="608">
        <f>'4.1.1 รายละเอียดการใช้อาคาร_62'!I109</f>
        <v>199.98000000000002</v>
      </c>
      <c r="J109" s="608">
        <f>'4.1.1 รายละเอียดการใช้อาคาร_62'!J109</f>
        <v>228.8</v>
      </c>
      <c r="K109" s="1354">
        <f>'4.1.1 รายละเอียดการใช้อาคาร_62'!K109</f>
        <v>0</v>
      </c>
      <c r="L109" s="608">
        <f>'4.1.1 รายละเอียดการใช้อาคาร_62'!L109</f>
        <v>228.8</v>
      </c>
    </row>
    <row r="110" spans="2:12">
      <c r="B110" s="608">
        <f>'4.1.1 รายละเอียดการใช้อาคาร_62'!B110</f>
        <v>86</v>
      </c>
      <c r="C110" s="1355" t="str">
        <f>'4.1.1 รายละเอียดการใช้อาคาร_62'!C110</f>
        <v>อาคารชั้นเรียนการจัดและแต่งดอกไม้</v>
      </c>
      <c r="D110" s="608">
        <f>'4.1.1 รายละเอียดการใช้อาคาร_62'!D110</f>
        <v>2540</v>
      </c>
      <c r="E110" s="608">
        <f>'4.1.1 รายละเอียดการใช้อาคาร_62'!E110</f>
        <v>1</v>
      </c>
      <c r="F110" s="608">
        <f>'4.1.1 รายละเอียดการใช้อาคาร_62'!F110</f>
        <v>1</v>
      </c>
      <c r="G110" s="608">
        <f>'4.1.1 รายละเอียดการใช้อาคาร_62'!G110</f>
        <v>250</v>
      </c>
      <c r="H110" s="608">
        <f>'4.1.1 รายละเอียดการใช้อาคาร_62'!H110</f>
        <v>63.4</v>
      </c>
      <c r="I110" s="608">
        <f>'4.1.1 รายละเอียดการใช้อาคาร_62'!I110</f>
        <v>256.60000000000002</v>
      </c>
      <c r="J110" s="608">
        <f>'4.1.1 รายละเอียดการใช้อาคาร_62'!J110</f>
        <v>320</v>
      </c>
      <c r="K110" s="1354">
        <f>'4.1.1 รายละเอียดการใช้อาคาร_62'!K110</f>
        <v>0</v>
      </c>
      <c r="L110" s="608">
        <f>'4.1.1 รายละเอียดการใช้อาคาร_62'!L110</f>
        <v>320</v>
      </c>
    </row>
    <row r="111" spans="2:12">
      <c r="B111" s="608">
        <f>'4.1.1 รายละเอียดการใช้อาคาร_62'!B111</f>
        <v>87</v>
      </c>
      <c r="C111" s="1355" t="str">
        <f>'4.1.1 รายละเอียดการใช้อาคาร_62'!C111</f>
        <v>อาคารโรงสีข้าวเก่า</v>
      </c>
      <c r="D111" s="608">
        <f>'4.1.1 รายละเอียดการใช้อาคาร_62'!D111</f>
        <v>2525</v>
      </c>
      <c r="E111" s="608">
        <f>'4.1.1 รายละเอียดการใช้อาคาร_62'!E111</f>
        <v>1</v>
      </c>
      <c r="F111" s="608">
        <f>'4.1.1 รายละเอียดการใช้อาคาร_62'!F111</f>
        <v>1</v>
      </c>
      <c r="G111" s="608">
        <f>'4.1.1 รายละเอียดการใช้อาคาร_62'!G111</f>
        <v>250</v>
      </c>
      <c r="H111" s="1354">
        <f>'4.1.1 รายละเอียดการใช้อาคาร_62'!H111</f>
        <v>0</v>
      </c>
      <c r="I111" s="608">
        <f>'4.1.1 รายละเอียดการใช้อาคาร_62'!I111</f>
        <v>405</v>
      </c>
      <c r="J111" s="608">
        <f>'4.1.1 รายละเอียดการใช้อาคาร_62'!J111</f>
        <v>405</v>
      </c>
      <c r="K111" s="1354">
        <f>'4.1.1 รายละเอียดการใช้อาคาร_62'!K111</f>
        <v>0</v>
      </c>
      <c r="L111" s="608">
        <f>'4.1.1 รายละเอียดการใช้อาคาร_62'!L111</f>
        <v>405</v>
      </c>
    </row>
    <row r="112" spans="2:12">
      <c r="B112" s="608">
        <f>'4.1.1 รายละเอียดการใช้อาคาร_62'!B112</f>
        <v>88</v>
      </c>
      <c r="C112" s="1355" t="str">
        <f>'4.1.1 รายละเอียดการใช้อาคาร_62'!C112</f>
        <v>อาคารเลี้ยงไส้เดือนดิน</v>
      </c>
      <c r="D112" s="608">
        <f>'4.1.1 รายละเอียดการใช้อาคาร_62'!D112</f>
        <v>2552</v>
      </c>
      <c r="E112" s="608">
        <f>'4.1.1 รายละเอียดการใช้อาคาร_62'!E112</f>
        <v>1</v>
      </c>
      <c r="F112" s="608">
        <f>'4.1.1 รายละเอียดการใช้อาคาร_62'!F112</f>
        <v>1</v>
      </c>
      <c r="G112" s="608">
        <f>'4.1.1 รายละเอียดการใช้อาคาร_62'!G112</f>
        <v>250</v>
      </c>
      <c r="H112" s="1354">
        <f>'4.1.1 รายละเอียดการใช้อาคาร_62'!H112</f>
        <v>0</v>
      </c>
      <c r="I112" s="608">
        <f>'4.1.1 รายละเอียดการใช้อาคาร_62'!I112</f>
        <v>64</v>
      </c>
      <c r="J112" s="608">
        <f>'4.1.1 รายละเอียดการใช้อาคาร_62'!J112</f>
        <v>64</v>
      </c>
      <c r="K112" s="1354">
        <f>'4.1.1 รายละเอียดการใช้อาคาร_62'!K112</f>
        <v>0</v>
      </c>
      <c r="L112" s="608">
        <f>'4.1.1 รายละเอียดการใช้อาคาร_62'!L112</f>
        <v>64</v>
      </c>
    </row>
    <row r="113" spans="2:12">
      <c r="B113" s="608">
        <f>'4.1.1 รายละเอียดการใช้อาคาร_62'!B113</f>
        <v>89</v>
      </c>
      <c r="C113" s="1355" t="str">
        <f>'4.1.1 รายละเอียดการใช้อาคาร_62'!C113</f>
        <v xml:space="preserve">อาคารหม่อนไหม 1 </v>
      </c>
      <c r="D113" s="608">
        <f>'4.1.1 รายละเอียดการใช้อาคาร_62'!D113</f>
        <v>2535</v>
      </c>
      <c r="E113" s="608">
        <f>'4.1.1 รายละเอียดการใช้อาคาร_62'!E113</f>
        <v>1</v>
      </c>
      <c r="F113" s="608">
        <f>'4.1.1 รายละเอียดการใช้อาคาร_62'!F113</f>
        <v>1</v>
      </c>
      <c r="G113" s="608">
        <f>'4.1.1 รายละเอียดการใช้อาคาร_62'!G113</f>
        <v>250</v>
      </c>
      <c r="H113" s="608">
        <f>'4.1.1 รายละเอียดการใช้อาคาร_62'!H113</f>
        <v>54.7</v>
      </c>
      <c r="I113" s="608">
        <f>'4.1.1 รายละเอียดการใช้อาคาร_62'!I113</f>
        <v>126.49999999999999</v>
      </c>
      <c r="J113" s="608">
        <f>'4.1.1 รายละเอียดการใช้อาคาร_62'!J113</f>
        <v>181.2</v>
      </c>
      <c r="K113" s="1354">
        <f>'4.1.1 รายละเอียดการใช้อาคาร_62'!K113</f>
        <v>0</v>
      </c>
      <c r="L113" s="608">
        <f>'4.1.1 รายละเอียดการใช้อาคาร_62'!L113</f>
        <v>181.2</v>
      </c>
    </row>
    <row r="114" spans="2:12">
      <c r="B114" s="608">
        <f>'4.1.1 รายละเอียดการใช้อาคาร_62'!B114</f>
        <v>90</v>
      </c>
      <c r="C114" s="1355" t="str">
        <f>'4.1.1 รายละเอียดการใช้อาคาร_62'!C114</f>
        <v>อาคารหม่อนไหม 2</v>
      </c>
      <c r="D114" s="608">
        <f>'4.1.1 รายละเอียดการใช้อาคาร_62'!D114</f>
        <v>2535</v>
      </c>
      <c r="E114" s="608">
        <f>'4.1.1 รายละเอียดการใช้อาคาร_62'!E114</f>
        <v>1</v>
      </c>
      <c r="F114" s="608">
        <f>'4.1.1 รายละเอียดการใช้อาคาร_62'!F114</f>
        <v>1</v>
      </c>
      <c r="G114" s="608">
        <f>'4.1.1 รายละเอียดการใช้อาคาร_62'!G114</f>
        <v>250</v>
      </c>
      <c r="H114" s="1354">
        <f>'4.1.1 รายละเอียดการใช้อาคาร_62'!H114</f>
        <v>0</v>
      </c>
      <c r="I114" s="608">
        <f>'4.1.1 รายละเอียดการใช้อาคาร_62'!I114</f>
        <v>129</v>
      </c>
      <c r="J114" s="608">
        <f>'4.1.1 รายละเอียดการใช้อาคาร_62'!J114</f>
        <v>129</v>
      </c>
      <c r="K114" s="1354">
        <f>'4.1.1 รายละเอียดการใช้อาคาร_62'!K114</f>
        <v>0</v>
      </c>
      <c r="L114" s="608">
        <f>'4.1.1 รายละเอียดการใช้อาคาร_62'!L114</f>
        <v>129</v>
      </c>
    </row>
    <row r="115" spans="2:12">
      <c r="B115" s="608">
        <f>'4.1.1 รายละเอียดการใช้อาคาร_62'!B115</f>
        <v>91</v>
      </c>
      <c r="C115" s="1355" t="str">
        <f>'4.1.1 รายละเอียดการใช้อาคาร_62'!C115</f>
        <v>อาคารชมรมอารักขาพืช</v>
      </c>
      <c r="D115" s="608">
        <f>'4.1.1 รายละเอียดการใช้อาคาร_62'!D115</f>
        <v>2535</v>
      </c>
      <c r="E115" s="608">
        <f>'4.1.1 รายละเอียดการใช้อาคาร_62'!E115</f>
        <v>1</v>
      </c>
      <c r="F115" s="608">
        <f>'4.1.1 รายละเอียดการใช้อาคาร_62'!F115</f>
        <v>1</v>
      </c>
      <c r="G115" s="608">
        <f>'4.1.1 รายละเอียดการใช้อาคาร_62'!G115</f>
        <v>250</v>
      </c>
      <c r="H115" s="1354">
        <f>'4.1.1 รายละเอียดการใช้อาคาร_62'!H115</f>
        <v>0</v>
      </c>
      <c r="I115" s="608">
        <f>'4.1.1 รายละเอียดการใช้อาคาร_62'!I115</f>
        <v>128</v>
      </c>
      <c r="J115" s="608">
        <f>'4.1.1 รายละเอียดการใช้อาคาร_62'!J115</f>
        <v>128</v>
      </c>
      <c r="K115" s="1354">
        <f>'4.1.1 รายละเอียดการใช้อาคาร_62'!K115</f>
        <v>0</v>
      </c>
      <c r="L115" s="608">
        <f>'4.1.1 รายละเอียดการใช้อาคาร_62'!L115</f>
        <v>128</v>
      </c>
    </row>
    <row r="116" spans="2:12">
      <c r="B116" s="608">
        <f>'4.1.1 รายละเอียดการใช้อาคาร_62'!B116</f>
        <v>92</v>
      </c>
      <c r="C116" s="1355" t="str">
        <f>'4.1.1 รายละเอียดการใช้อาคาร_62'!C116</f>
        <v>อาคารปฏิบัติการโรคพืช</v>
      </c>
      <c r="D116" s="608">
        <f>'4.1.1 รายละเอียดการใช้อาคาร_62'!D116</f>
        <v>2545</v>
      </c>
      <c r="E116" s="608">
        <f>'4.1.1 รายละเอียดการใช้อาคาร_62'!E116</f>
        <v>1</v>
      </c>
      <c r="F116" s="608">
        <f>'4.1.1 รายละเอียดการใช้อาคาร_62'!F116</f>
        <v>1</v>
      </c>
      <c r="G116" s="608">
        <f>'4.1.1 รายละเอียดการใช้อาคาร_62'!G116</f>
        <v>250</v>
      </c>
      <c r="H116" s="608">
        <f>'4.1.1 รายละเอียดการใช้อาคาร_62'!H116</f>
        <v>76.95</v>
      </c>
      <c r="I116" s="608">
        <f>'4.1.1 รายละเอียดการใช้อาคาร_62'!I116</f>
        <v>275.05</v>
      </c>
      <c r="J116" s="608">
        <f>'4.1.1 รายละเอียดการใช้อาคาร_62'!J116</f>
        <v>352</v>
      </c>
      <c r="K116" s="1354">
        <f>'4.1.1 รายละเอียดการใช้อาคาร_62'!K116</f>
        <v>0</v>
      </c>
      <c r="L116" s="608">
        <f>'4.1.1 รายละเอียดการใช้อาคาร_62'!L116</f>
        <v>352</v>
      </c>
    </row>
    <row r="117" spans="2:12">
      <c r="B117" s="603" t="str">
        <f>'4.1.1 รายละเอียดการใช้อาคาร_62'!B117</f>
        <v>สำนักวิจัยและส่งเสริมการเกษตร</v>
      </c>
      <c r="C117" s="1362"/>
      <c r="D117" s="1352"/>
      <c r="E117" s="1352"/>
      <c r="F117" s="1352"/>
      <c r="G117" s="1352"/>
      <c r="H117" s="1352"/>
      <c r="I117" s="1352"/>
      <c r="J117" s="1352"/>
      <c r="K117" s="1352"/>
      <c r="L117" s="1353"/>
    </row>
    <row r="118" spans="2:12">
      <c r="B118" s="608">
        <f>'4.1.1 รายละเอียดการใช้อาคาร_62'!B118</f>
        <v>93</v>
      </c>
      <c r="C118" s="1355" t="str">
        <f>'4.1.1 รายละเอียดการใช้อาคาร_62'!C118</f>
        <v>อาคารธรรมศักดิ์มนตรี</v>
      </c>
      <c r="D118" s="608">
        <f>'4.1.1 รายละเอียดการใช้อาคาร_62'!D118</f>
        <v>2526</v>
      </c>
      <c r="E118" s="608">
        <f>'4.1.1 รายละเอียดการใช้อาคาร_62'!E118</f>
        <v>3</v>
      </c>
      <c r="F118" s="608">
        <f>'4.1.1 รายละเอียดการใช้อาคาร_62'!F118</f>
        <v>8</v>
      </c>
      <c r="G118" s="608">
        <f>'4.1.1 รายละเอียดการใช้อาคาร_62'!G118</f>
        <v>250</v>
      </c>
      <c r="H118" s="608">
        <f>'4.1.1 รายละเอียดการใช้อาคาร_62'!H118</f>
        <v>871.3</v>
      </c>
      <c r="I118" s="608">
        <f>'4.1.1 รายละเอียดการใช้อาคาร_62'!I118</f>
        <v>930.2</v>
      </c>
      <c r="J118" s="608">
        <f>'4.1.1 รายละเอียดการใช้อาคาร_62'!J118</f>
        <v>1801.5</v>
      </c>
      <c r="K118" s="1354">
        <f>'4.1.1 รายละเอียดการใช้อาคาร_62'!K118</f>
        <v>0</v>
      </c>
      <c r="L118" s="608">
        <f>'4.1.1 รายละเอียดการใช้อาคาร_62'!L118</f>
        <v>1801.5</v>
      </c>
    </row>
    <row r="119" spans="2:12">
      <c r="B119" s="608">
        <f>'4.1.1 รายละเอียดการใช้อาคาร_62'!B119</f>
        <v>94</v>
      </c>
      <c r="C119" s="1355" t="str">
        <f>'4.1.1 รายละเอียดการใช้อาคาร_62'!C119</f>
        <v>อาคารหอพักธรรมศักดิ์มนตรี</v>
      </c>
      <c r="D119" s="608">
        <f>'4.1.1 รายละเอียดการใช้อาคาร_62'!D119</f>
        <v>2526</v>
      </c>
      <c r="E119" s="608">
        <f>'4.1.1 รายละเอียดการใช้อาคาร_62'!E119</f>
        <v>3</v>
      </c>
      <c r="F119" s="608">
        <f>'4.1.1 รายละเอียดการใช้อาคาร_62'!F119</f>
        <v>1</v>
      </c>
      <c r="G119" s="608">
        <f>'4.1.1 รายละเอียดการใช้อาคาร_62'!G119</f>
        <v>250</v>
      </c>
      <c r="H119" s="608">
        <f>'4.1.1 รายละเอียดการใช้อาคาร_62'!H119</f>
        <v>168</v>
      </c>
      <c r="I119" s="608">
        <f>'4.1.1 รายละเอียดการใช้อาคาร_62'!I119</f>
        <v>1280</v>
      </c>
      <c r="J119" s="608">
        <f>'4.1.1 รายละเอียดการใช้อาคาร_62'!J119</f>
        <v>1448</v>
      </c>
      <c r="K119" s="1354">
        <f>'4.1.1 รายละเอียดการใช้อาคาร_62'!K119</f>
        <v>0</v>
      </c>
      <c r="L119" s="608">
        <f>'4.1.1 รายละเอียดการใช้อาคาร_62'!L119</f>
        <v>1448</v>
      </c>
    </row>
    <row r="120" spans="2:12">
      <c r="B120" s="608">
        <f>'4.1.1 รายละเอียดการใช้อาคาร_62'!B120</f>
        <v>95</v>
      </c>
      <c r="C120" s="1355" t="str">
        <f>'4.1.1 รายละเอียดการใช้อาคาร_62'!C120</f>
        <v>อาคารโรงอาหารสำนักวิจัยฯ</v>
      </c>
      <c r="D120" s="608">
        <f>'4.1.1 รายละเอียดการใช้อาคาร_62'!D120</f>
        <v>2526</v>
      </c>
      <c r="E120" s="608">
        <f>'4.1.1 รายละเอียดการใช้อาคาร_62'!E120</f>
        <v>1</v>
      </c>
      <c r="F120" s="608">
        <f>'4.1.1 รายละเอียดการใช้อาคาร_62'!F120</f>
        <v>1</v>
      </c>
      <c r="G120" s="608">
        <f>'4.1.1 รายละเอียดการใช้อาคาร_62'!G120</f>
        <v>250</v>
      </c>
      <c r="H120" s="1354">
        <f>'4.1.1 รายละเอียดการใช้อาคาร_62'!H120</f>
        <v>0</v>
      </c>
      <c r="I120" s="608">
        <f>'4.1.1 รายละเอียดการใช้อาคาร_62'!I120</f>
        <v>248</v>
      </c>
      <c r="J120" s="608">
        <f>'4.1.1 รายละเอียดการใช้อาคาร_62'!J120</f>
        <v>248</v>
      </c>
      <c r="K120" s="1354">
        <f>'4.1.1 รายละเอียดการใช้อาคาร_62'!K120</f>
        <v>0</v>
      </c>
      <c r="L120" s="608">
        <f>'4.1.1 รายละเอียดการใช้อาคาร_62'!L120</f>
        <v>248</v>
      </c>
    </row>
    <row r="121" spans="2:12">
      <c r="B121" s="608">
        <f>'4.1.1 รายละเอียดการใช้อาคาร_62'!B121</f>
        <v>96</v>
      </c>
      <c r="C121" s="1355" t="str">
        <f>'4.1.1 รายละเอียดการใช้อาคาร_62'!C121</f>
        <v>อาคารมงคลชัยสิทธิ์</v>
      </c>
      <c r="D121" s="608">
        <f>'4.1.1 รายละเอียดการใช้อาคาร_62'!D121</f>
        <v>2537</v>
      </c>
      <c r="E121" s="608">
        <f>'4.1.1 รายละเอียดการใช้อาคาร_62'!E121</f>
        <v>2</v>
      </c>
      <c r="F121" s="608">
        <f>'4.1.1 รายละเอียดการใช้อาคาร_62'!F121</f>
        <v>5</v>
      </c>
      <c r="G121" s="608">
        <f>'4.1.1 รายละเอียดการใช้อาคาร_62'!G121</f>
        <v>250</v>
      </c>
      <c r="H121" s="608">
        <f>'4.1.1 รายละเอียดการใช้อาคาร_62'!H121</f>
        <v>365.8</v>
      </c>
      <c r="I121" s="608">
        <f>'4.1.1 รายละเอียดการใช้อาคาร_62'!I121</f>
        <v>655.20000000000005</v>
      </c>
      <c r="J121" s="608">
        <f>'4.1.1 รายละเอียดการใช้อาคาร_62'!J121</f>
        <v>1021</v>
      </c>
      <c r="K121" s="1354">
        <f>'4.1.1 รายละเอียดการใช้อาคาร_62'!K121</f>
        <v>0</v>
      </c>
      <c r="L121" s="608">
        <f>'4.1.1 รายละเอียดการใช้อาคาร_62'!L121</f>
        <v>1021</v>
      </c>
    </row>
    <row r="122" spans="2:12">
      <c r="B122" s="603" t="str">
        <f>'4.1.1 รายละเอียดการใช้อาคาร_62'!B122</f>
        <v>ศูนย์วิจัยพลังงาน</v>
      </c>
      <c r="C122" s="1362"/>
      <c r="D122" s="1352"/>
      <c r="E122" s="1352"/>
      <c r="F122" s="1352"/>
      <c r="G122" s="1352"/>
      <c r="H122" s="1352"/>
      <c r="I122" s="1352"/>
      <c r="J122" s="1352"/>
      <c r="K122" s="1352"/>
      <c r="L122" s="1353"/>
    </row>
    <row r="123" spans="2:12">
      <c r="B123" s="608">
        <f>'4.1.1 รายละเอียดการใช้อาคาร_62'!B123</f>
        <v>97</v>
      </c>
      <c r="C123" s="1355" t="str">
        <f>'4.1.1 รายละเอียดการใช้อาคาร_62'!C123</f>
        <v>อาคารศูนย์วิจัยพลังงาน 1</v>
      </c>
      <c r="D123" s="608">
        <f>'4.1.1 รายละเอียดการใช้อาคาร_62'!D123</f>
        <v>2547</v>
      </c>
      <c r="E123" s="608">
        <f>'4.1.1 รายละเอียดการใช้อาคาร_62'!E123</f>
        <v>1</v>
      </c>
      <c r="F123" s="608">
        <f>'4.1.1 รายละเอียดการใช้อาคาร_62'!F123</f>
        <v>8</v>
      </c>
      <c r="G123" s="608">
        <f>'4.1.1 รายละเอียดการใช้อาคาร_62'!G123</f>
        <v>250</v>
      </c>
      <c r="H123" s="608">
        <f>'4.1.1 รายละเอียดการใช้อาคาร_62'!H123</f>
        <v>170</v>
      </c>
      <c r="I123" s="608">
        <f>'4.1.1 รายละเอียดการใช้อาคาร_62'!I123</f>
        <v>72</v>
      </c>
      <c r="J123" s="608">
        <f>'4.1.1 รายละเอียดการใช้อาคาร_62'!J123</f>
        <v>242</v>
      </c>
      <c r="K123" s="1354">
        <f>'4.1.1 รายละเอียดการใช้อาคาร_62'!K123</f>
        <v>0</v>
      </c>
      <c r="L123" s="608">
        <f>'4.1.1 รายละเอียดการใช้อาคาร_62'!L123</f>
        <v>242</v>
      </c>
    </row>
    <row r="124" spans="2:12">
      <c r="B124" s="608">
        <f>'4.1.1 รายละเอียดการใช้อาคาร_62'!B124</f>
        <v>98</v>
      </c>
      <c r="C124" s="1355" t="str">
        <f>'4.1.1 รายละเอียดการใช้อาคาร_62'!C124</f>
        <v>อาคารศูนย์วิจัยพลังงาน 2</v>
      </c>
      <c r="D124" s="608">
        <f>'4.1.1 รายละเอียดการใช้อาคาร_62'!D124</f>
        <v>2547</v>
      </c>
      <c r="E124" s="608">
        <f>'4.1.1 รายละเอียดการใช้อาคาร_62'!E124</f>
        <v>1</v>
      </c>
      <c r="F124" s="608">
        <f>'4.1.1 รายละเอียดการใช้อาคาร_62'!F124</f>
        <v>5</v>
      </c>
      <c r="G124" s="608">
        <f>'4.1.1 รายละเอียดการใช้อาคาร_62'!G124</f>
        <v>250</v>
      </c>
      <c r="H124" s="608">
        <f>'4.1.1 รายละเอียดการใช้อาคาร_62'!H124</f>
        <v>108</v>
      </c>
      <c r="I124" s="608">
        <f>'4.1.1 รายละเอียดการใช้อาคาร_62'!I124</f>
        <v>11</v>
      </c>
      <c r="J124" s="608">
        <f>'4.1.1 รายละเอียดการใช้อาคาร_62'!J124</f>
        <v>119</v>
      </c>
      <c r="K124" s="1354">
        <f>'4.1.1 รายละเอียดการใช้อาคาร_62'!K124</f>
        <v>0</v>
      </c>
      <c r="L124" s="608">
        <f>'4.1.1 รายละเอียดการใช้อาคาร_62'!L124</f>
        <v>119</v>
      </c>
    </row>
    <row r="125" spans="2:12">
      <c r="B125" s="603" t="str">
        <f>'4.1.1 รายละเอียดการใช้อาคาร_62'!B125</f>
        <v>ศูนย์อาคารที่พัก</v>
      </c>
      <c r="C125" s="1362"/>
      <c r="D125" s="1352"/>
      <c r="E125" s="1352"/>
      <c r="F125" s="1352"/>
      <c r="G125" s="1352"/>
      <c r="H125" s="1352"/>
      <c r="I125" s="1352"/>
      <c r="J125" s="1352"/>
      <c r="K125" s="1352"/>
      <c r="L125" s="1353"/>
    </row>
    <row r="126" spans="2:12">
      <c r="B126" s="608">
        <f>'4.1.1 รายละเอียดการใช้อาคาร_62'!B126</f>
        <v>99</v>
      </c>
      <c r="C126" s="1355" t="str">
        <f>'4.1.1 รายละเอียดการใช้อาคาร_62'!C126</f>
        <v>อาคารศูนย์การศึกษาและอบรมนานาชาติ</v>
      </c>
      <c r="D126" s="608">
        <f>'4.1.1 รายละเอียดการใช้อาคาร_62'!D126</f>
        <v>2540</v>
      </c>
      <c r="E126" s="608">
        <f>'4.1.1 รายละเอียดการใช้อาคาร_62'!E126</f>
        <v>4</v>
      </c>
      <c r="F126" s="608">
        <f>'4.1.1 รายละเอียดการใช้อาคาร_62'!F126</f>
        <v>5</v>
      </c>
      <c r="G126" s="608">
        <f>'4.1.1 รายละเอียดการใช้อาคาร_62'!G126</f>
        <v>250</v>
      </c>
      <c r="H126" s="608">
        <f>'4.1.1 รายละเอียดการใช้อาคาร_62'!H126</f>
        <v>3589.85</v>
      </c>
      <c r="I126" s="608">
        <f>'4.1.1 รายละเอียดการใช้อาคาร_62'!I126</f>
        <v>3538.6600000000003</v>
      </c>
      <c r="J126" s="608">
        <f>'4.1.1 รายละเอียดการใช้อาคาร_62'!J126</f>
        <v>7128.51</v>
      </c>
      <c r="K126" s="1354">
        <f>'4.1.1 รายละเอียดการใช้อาคาร_62'!K126</f>
        <v>0</v>
      </c>
      <c r="L126" s="608">
        <f>'4.1.1 รายละเอียดการใช้อาคาร_62'!L126</f>
        <v>7128.51</v>
      </c>
    </row>
    <row r="127" spans="2:12">
      <c r="B127" s="603" t="str">
        <f>'4.1.1 รายละเอียดการใช้อาคาร_62'!B127</f>
        <v>คณะวิศวกรรมศาสตร์</v>
      </c>
      <c r="C127" s="1362"/>
      <c r="D127" s="1352"/>
      <c r="E127" s="1352"/>
      <c r="F127" s="1352"/>
      <c r="G127" s="1352"/>
      <c r="H127" s="1352"/>
      <c r="I127" s="1352"/>
      <c r="J127" s="1352"/>
      <c r="K127" s="1352"/>
      <c r="L127" s="1353"/>
    </row>
    <row r="128" spans="2:12">
      <c r="B128" s="608">
        <f>'4.1.1 รายละเอียดการใช้อาคาร_62'!B128</f>
        <v>100</v>
      </c>
      <c r="C128" s="1355" t="str">
        <f>'4.1.1 รายละเอียดการใช้อาคาร_62'!C128</f>
        <v>อาคารเรียนรวมสาขาวิศวกรรมศาสตร์</v>
      </c>
      <c r="D128" s="608">
        <f>'4.1.1 รายละเอียดการใช้อาคาร_62'!D128</f>
        <v>2540</v>
      </c>
      <c r="E128" s="608">
        <f>'4.1.1 รายละเอียดการใช้อาคาร_62'!E128</f>
        <v>6</v>
      </c>
      <c r="F128" s="608">
        <f>'4.1.1 รายละเอียดการใช้อาคาร_62'!F128</f>
        <v>8</v>
      </c>
      <c r="G128" s="608">
        <f>'4.1.1 รายละเอียดการใช้อาคาร_62'!G128</f>
        <v>250</v>
      </c>
      <c r="H128" s="608">
        <f>'4.1.1 รายละเอียดการใช้อาคาร_62'!H128</f>
        <v>2409.87</v>
      </c>
      <c r="I128" s="608">
        <f>'4.1.1 รายละเอียดการใช้อาคาร_62'!I128</f>
        <v>17205.210000000003</v>
      </c>
      <c r="J128" s="608">
        <f>'4.1.1 รายละเอียดการใช้อาคาร_62'!J128</f>
        <v>19615.080000000002</v>
      </c>
      <c r="K128" s="1354">
        <f>'4.1.1 รายละเอียดการใช้อาคาร_62'!K128</f>
        <v>0</v>
      </c>
      <c r="L128" s="608">
        <f>'4.1.1 รายละเอียดการใช้อาคาร_62'!L128</f>
        <v>19615.080000000002</v>
      </c>
    </row>
    <row r="129" spans="2:12">
      <c r="B129" s="608">
        <f>'4.1.1 รายละเอียดการใช้อาคาร_62'!B129</f>
        <v>101</v>
      </c>
      <c r="C129" s="1355" t="str">
        <f>'4.1.1 รายละเอียดการใช้อาคาร_62'!C129</f>
        <v>อาคารปฏิบัติการวิศวกรรมทั่วไป</v>
      </c>
      <c r="D129" s="608">
        <f>'4.1.1 รายละเอียดการใช้อาคาร_62'!D129</f>
        <v>2540</v>
      </c>
      <c r="E129" s="608">
        <f>'4.1.1 รายละเอียดการใช้อาคาร_62'!E129</f>
        <v>2</v>
      </c>
      <c r="F129" s="608">
        <f>'4.1.1 รายละเอียดการใช้อาคาร_62'!F129</f>
        <v>5</v>
      </c>
      <c r="G129" s="608">
        <f>'4.1.1 รายละเอียดการใช้อาคาร_62'!G129</f>
        <v>250</v>
      </c>
      <c r="H129" s="608">
        <f>'4.1.1 รายละเอียดการใช้อาคาร_62'!H129</f>
        <v>243.01999999999998</v>
      </c>
      <c r="I129" s="608">
        <f>'4.1.1 รายละเอียดการใช้อาคาร_62'!I129</f>
        <v>3559.98</v>
      </c>
      <c r="J129" s="608">
        <f>'4.1.1 รายละเอียดการใช้อาคาร_62'!J129</f>
        <v>3803</v>
      </c>
      <c r="K129" s="1354">
        <f>'4.1.1 รายละเอียดการใช้อาคาร_62'!K129</f>
        <v>0</v>
      </c>
      <c r="L129" s="608">
        <f>'4.1.1 รายละเอียดการใช้อาคาร_62'!L129</f>
        <v>3803</v>
      </c>
    </row>
    <row r="130" spans="2:12">
      <c r="B130" s="608">
        <f>'4.1.1 รายละเอียดการใช้อาคาร_62'!B130</f>
        <v>102</v>
      </c>
      <c r="C130" s="1355" t="str">
        <f>'4.1.1 รายละเอียดการใช้อาคาร_62'!C130</f>
        <v>อาคารบริการและโชว์รูม</v>
      </c>
      <c r="D130" s="608">
        <f>'4.1.1 รายละเอียดการใช้อาคาร_62'!D130</f>
        <v>2540</v>
      </c>
      <c r="E130" s="608">
        <f>'4.1.1 รายละเอียดการใช้อาคาร_62'!E130</f>
        <v>1</v>
      </c>
      <c r="F130" s="608">
        <f>'4.1.1 รายละเอียดการใช้อาคาร_62'!F130</f>
        <v>1</v>
      </c>
      <c r="G130" s="608">
        <f>'4.1.1 รายละเอียดการใช้อาคาร_62'!G130</f>
        <v>250</v>
      </c>
      <c r="H130" s="608">
        <f>'4.1.1 รายละเอียดการใช้อาคาร_62'!H130</f>
        <v>50</v>
      </c>
      <c r="I130" s="608">
        <f>'4.1.1 รายละเอียดการใช้อาคาร_62'!I130</f>
        <v>300</v>
      </c>
      <c r="J130" s="608">
        <f>'4.1.1 รายละเอียดการใช้อาคาร_62'!J130</f>
        <v>350</v>
      </c>
      <c r="K130" s="1354">
        <f>'4.1.1 รายละเอียดการใช้อาคาร_62'!K130</f>
        <v>0</v>
      </c>
      <c r="L130" s="608">
        <f>'4.1.1 รายละเอียดการใช้อาคาร_62'!L130</f>
        <v>350</v>
      </c>
    </row>
    <row r="131" spans="2:12">
      <c r="B131" s="608">
        <f>'4.1.1 รายละเอียดการใช้อาคาร_62'!B131</f>
        <v>103</v>
      </c>
      <c r="C131" s="1355" t="str">
        <f>'4.1.1 รายละเอียดการใช้อาคาร_62'!C131</f>
        <v>อาคารสมิตานนท์</v>
      </c>
      <c r="D131" s="608">
        <f>'4.1.1 รายละเอียดการใช้อาคาร_62'!D131</f>
        <v>2537</v>
      </c>
      <c r="E131" s="608">
        <f>'4.1.1 รายละเอียดการใช้อาคาร_62'!E131</f>
        <v>6</v>
      </c>
      <c r="F131" s="608">
        <f>'4.1.1 รายละเอียดการใช้อาคาร_62'!F131</f>
        <v>8</v>
      </c>
      <c r="G131" s="608">
        <f>'4.1.1 รายละเอียดการใช้อาคาร_62'!G131</f>
        <v>250</v>
      </c>
      <c r="H131" s="608">
        <f>'4.1.1 รายละเอียดการใช้อาคาร_62'!H131</f>
        <v>2332.11</v>
      </c>
      <c r="I131" s="608">
        <f>'4.1.1 รายละเอียดการใช้อาคาร_62'!I131</f>
        <v>7407.5499999999993</v>
      </c>
      <c r="J131" s="608">
        <f>'4.1.1 รายละเอียดการใช้อาคาร_62'!J131</f>
        <v>9739.66</v>
      </c>
      <c r="K131" s="1354">
        <f>'4.1.1 รายละเอียดการใช้อาคาร_62'!K131</f>
        <v>0</v>
      </c>
      <c r="L131" s="608">
        <f>'4.1.1 รายละเอียดการใช้อาคาร_62'!L131</f>
        <v>9739.66</v>
      </c>
    </row>
    <row r="132" spans="2:12">
      <c r="B132" s="608">
        <f>'4.1.1 รายละเอียดการใช้อาคาร_62'!B132</f>
        <v>104</v>
      </c>
      <c r="C132" s="1355" t="str">
        <f>'4.1.1 รายละเอียดการใช้อาคาร_62'!C132</f>
        <v>อาคารโรงงานนำร่อง</v>
      </c>
      <c r="D132" s="608">
        <f>'4.1.1 รายละเอียดการใช้อาคาร_62'!D132</f>
        <v>2539</v>
      </c>
      <c r="E132" s="608">
        <f>'4.1.1 รายละเอียดการใช้อาคาร_62'!E132</f>
        <v>2</v>
      </c>
      <c r="F132" s="608">
        <f>'4.1.1 รายละเอียดการใช้อาคาร_62'!F132</f>
        <v>5</v>
      </c>
      <c r="G132" s="608">
        <f>'4.1.1 รายละเอียดการใช้อาคาร_62'!G132</f>
        <v>250</v>
      </c>
      <c r="H132" s="608">
        <f>'4.1.1 รายละเอียดการใช้อาคาร_62'!H132</f>
        <v>190.51999999999998</v>
      </c>
      <c r="I132" s="608">
        <f>'4.1.1 รายละเอียดการใช้อาคาร_62'!I132</f>
        <v>2441.48</v>
      </c>
      <c r="J132" s="608">
        <f>'4.1.1 รายละเอียดการใช้อาคาร_62'!J132</f>
        <v>2632</v>
      </c>
      <c r="K132" s="1354">
        <f>'4.1.1 รายละเอียดการใช้อาคาร_62'!K132</f>
        <v>0</v>
      </c>
      <c r="L132" s="608">
        <f>'4.1.1 รายละเอียดการใช้อาคาร_62'!L132</f>
        <v>2632</v>
      </c>
    </row>
    <row r="133" spans="2:12">
      <c r="B133" s="608">
        <f>'4.1.1 รายละเอียดการใช้อาคาร_62'!B133</f>
        <v>105</v>
      </c>
      <c r="C133" s="1355" t="str">
        <f>'4.1.1 รายละเอียดการใช้อาคาร_62'!C133</f>
        <v>อาคารคัดบรรจุผลิตผลเกษตร</v>
      </c>
      <c r="D133" s="608">
        <f>'4.1.1 รายละเอียดการใช้อาคาร_62'!D133</f>
        <v>2527</v>
      </c>
      <c r="E133" s="608">
        <f>'4.1.1 รายละเอียดการใช้อาคาร_62'!E133</f>
        <v>1</v>
      </c>
      <c r="F133" s="608">
        <f>'4.1.1 รายละเอียดการใช้อาคาร_62'!F133</f>
        <v>5</v>
      </c>
      <c r="G133" s="608">
        <f>'4.1.1 รายละเอียดการใช้อาคาร_62'!G133</f>
        <v>250</v>
      </c>
      <c r="H133" s="608">
        <f>'4.1.1 รายละเอียดการใช้อาคาร_62'!H133</f>
        <v>139.55000000000001</v>
      </c>
      <c r="I133" s="608">
        <f>'4.1.1 รายละเอียดการใช้อาคาร_62'!I133</f>
        <v>2047.45</v>
      </c>
      <c r="J133" s="608">
        <f>'4.1.1 รายละเอียดการใช้อาคาร_62'!J133</f>
        <v>2187</v>
      </c>
      <c r="K133" s="1354">
        <f>'4.1.1 รายละเอียดการใช้อาคาร_62'!K133</f>
        <v>0</v>
      </c>
      <c r="L133" s="608">
        <f>'4.1.1 รายละเอียดการใช้อาคาร_62'!L133</f>
        <v>2187</v>
      </c>
    </row>
    <row r="134" spans="2:12">
      <c r="B134" s="608">
        <f>'4.1.1 รายละเอียดการใช้อาคาร_62'!B134</f>
        <v>106</v>
      </c>
      <c r="C134" s="1355" t="str">
        <f>'4.1.1 รายละเอียดการใช้อาคาร_62'!C134</f>
        <v>อาคารปฏิบัติเทคโนโลยียางและพอลิเมอร์</v>
      </c>
      <c r="D134" s="608">
        <f>'4.1.1 รายละเอียดการใช้อาคาร_62'!D134</f>
        <v>2551</v>
      </c>
      <c r="E134" s="608">
        <f>'4.1.1 รายละเอียดการใช้อาคาร_62'!E134</f>
        <v>1</v>
      </c>
      <c r="F134" s="608">
        <f>'4.1.1 รายละเอียดการใช้อาคาร_62'!F134</f>
        <v>5</v>
      </c>
      <c r="G134" s="608">
        <f>'4.1.1 รายละเอียดการใช้อาคาร_62'!G134</f>
        <v>250</v>
      </c>
      <c r="H134" s="608">
        <f>'4.1.1 รายละเอียดการใช้อาคาร_62'!H134</f>
        <v>67.91</v>
      </c>
      <c r="I134" s="608">
        <f>'4.1.1 รายละเอียดการใช้อาคาร_62'!I134</f>
        <v>2194.09</v>
      </c>
      <c r="J134" s="608">
        <f>'4.1.1 รายละเอียดการใช้อาคาร_62'!J134</f>
        <v>2262</v>
      </c>
      <c r="K134" s="1354">
        <f>'4.1.1 รายละเอียดการใช้อาคาร_62'!K134</f>
        <v>0</v>
      </c>
      <c r="L134" s="608">
        <f>'4.1.1 รายละเอียดการใช้อาคาร_62'!L134</f>
        <v>2262</v>
      </c>
    </row>
    <row r="135" spans="2:12">
      <c r="B135" s="603" t="str">
        <f>'4.1.1 รายละเอียดการใช้อาคาร_62'!B135</f>
        <v>คณะเทคโนโลยีการประมง</v>
      </c>
      <c r="C135" s="1362"/>
      <c r="D135" s="1352"/>
      <c r="E135" s="1352"/>
      <c r="F135" s="1352"/>
      <c r="G135" s="1352"/>
      <c r="H135" s="1352"/>
      <c r="I135" s="1352"/>
      <c r="J135" s="1352"/>
      <c r="K135" s="1352"/>
      <c r="L135" s="1353"/>
    </row>
    <row r="136" spans="2:12">
      <c r="B136" s="608">
        <f>'4.1.1 รายละเอียดการใช้อาคาร_62'!B136</f>
        <v>107</v>
      </c>
      <c r="C136" s="1355" t="str">
        <f>'4.1.1 รายละเอียดการใช้อาคาร_62'!C136</f>
        <v xml:space="preserve">อาคารเทคโนโลยีการประมง </v>
      </c>
      <c r="D136" s="608">
        <f>'4.1.1 รายละเอียดการใช้อาคาร_62'!D136</f>
        <v>2537</v>
      </c>
      <c r="E136" s="608">
        <f>'4.1.1 รายละเอียดการใช้อาคาร_62'!E136</f>
        <v>3</v>
      </c>
      <c r="F136" s="608">
        <f>'4.1.1 รายละเอียดการใช้อาคาร_62'!F136</f>
        <v>8</v>
      </c>
      <c r="G136" s="608">
        <f>'4.1.1 รายละเอียดการใช้อาคาร_62'!G136</f>
        <v>250</v>
      </c>
      <c r="H136" s="608">
        <f>'4.1.1 รายละเอียดการใช้อาคาร_62'!H136</f>
        <v>1413.53</v>
      </c>
      <c r="I136" s="608">
        <f>'4.1.1 รายละเอียดการใช้อาคาร_62'!I136</f>
        <v>2248.1099999999997</v>
      </c>
      <c r="J136" s="608">
        <f>'4.1.1 รายละเอียดการใช้อาคาร_62'!J136</f>
        <v>3661.64</v>
      </c>
      <c r="K136" s="1354">
        <f>'4.1.1 รายละเอียดการใช้อาคาร_62'!K136</f>
        <v>0</v>
      </c>
      <c r="L136" s="608">
        <f>'4.1.1 รายละเอียดการใช้อาคาร_62'!L136</f>
        <v>3661.64</v>
      </c>
    </row>
    <row r="137" spans="2:12">
      <c r="B137" s="608">
        <f>'4.1.1 รายละเอียดการใช้อาคาร_62'!B137</f>
        <v>108</v>
      </c>
      <c r="C137" s="1355" t="str">
        <f>'4.1.1 รายละเอียดการใช้อาคาร_62'!C137</f>
        <v>อาคารปฏิบัติการเทคโนโลยีการประมง</v>
      </c>
      <c r="D137" s="608">
        <f>'4.1.1 รายละเอียดการใช้อาคาร_62'!D137</f>
        <v>2537</v>
      </c>
      <c r="E137" s="608">
        <f>'4.1.1 รายละเอียดการใช้อาคาร_62'!E137</f>
        <v>2</v>
      </c>
      <c r="F137" s="608">
        <f>'4.1.1 รายละเอียดการใช้อาคาร_62'!F137</f>
        <v>8</v>
      </c>
      <c r="G137" s="608">
        <f>'4.1.1 รายละเอียดการใช้อาคาร_62'!G137</f>
        <v>250</v>
      </c>
      <c r="H137" s="608">
        <f>'4.1.1 รายละเอียดการใช้อาคาร_62'!H137</f>
        <v>1076.1999999999998</v>
      </c>
      <c r="I137" s="608">
        <f>'4.1.1 รายละเอียดการใช้อาคาร_62'!I137</f>
        <v>2904.3</v>
      </c>
      <c r="J137" s="608">
        <f>'4.1.1 รายละเอียดการใช้อาคาร_62'!J137</f>
        <v>3980.5</v>
      </c>
      <c r="K137" s="1354">
        <f>'4.1.1 รายละเอียดการใช้อาคาร_62'!K137</f>
        <v>0</v>
      </c>
      <c r="L137" s="608">
        <f>'4.1.1 รายละเอียดการใช้อาคาร_62'!L137</f>
        <v>3980.5</v>
      </c>
    </row>
    <row r="138" spans="2:12">
      <c r="B138" s="608">
        <f>'4.1.1 รายละเอียดการใช้อาคาร_62'!B138</f>
        <v>109</v>
      </c>
      <c r="C138" s="1355" t="str">
        <f>'4.1.1 รายละเอียดการใช้อาคาร_62'!C138</f>
        <v>อาคารโรงเพาะฟัก</v>
      </c>
      <c r="D138" s="608">
        <f>'4.1.1 รายละเอียดการใช้อาคาร_62'!D138</f>
        <v>2537</v>
      </c>
      <c r="E138" s="608">
        <f>'4.1.1 รายละเอียดการใช้อาคาร_62'!E138</f>
        <v>1</v>
      </c>
      <c r="F138" s="608">
        <f>'4.1.1 รายละเอียดการใช้อาคาร_62'!F138</f>
        <v>1</v>
      </c>
      <c r="G138" s="608">
        <f>'4.1.1 รายละเอียดการใช้อาคาร_62'!G138</f>
        <v>250</v>
      </c>
      <c r="H138" s="608">
        <f>'4.1.1 รายละเอียดการใช้อาคาร_62'!H138</f>
        <v>37.909999999999997</v>
      </c>
      <c r="I138" s="608">
        <f>'4.1.1 รายละเอียดการใช้อาคาร_62'!I138</f>
        <v>456.09000000000003</v>
      </c>
      <c r="J138" s="608">
        <f>'4.1.1 รายละเอียดการใช้อาคาร_62'!J138</f>
        <v>494</v>
      </c>
      <c r="K138" s="1354">
        <f>'4.1.1 รายละเอียดการใช้อาคาร_62'!K138</f>
        <v>0</v>
      </c>
      <c r="L138" s="608">
        <f>'4.1.1 รายละเอียดการใช้อาคาร_62'!L138</f>
        <v>494</v>
      </c>
    </row>
    <row r="139" spans="2:12">
      <c r="B139" s="608">
        <f>'4.1.1 รายละเอียดการใช้อาคาร_62'!B139</f>
        <v>110</v>
      </c>
      <c r="C139" s="1355" t="str">
        <f>'4.1.1 รายละเอียดการใช้อาคาร_62'!C139</f>
        <v>ชมรมประมง</v>
      </c>
      <c r="D139" s="608">
        <f>'4.1.1 รายละเอียดการใช้อาคาร_62'!D139</f>
        <v>2535</v>
      </c>
      <c r="E139" s="608">
        <f>'4.1.1 รายละเอียดการใช้อาคาร_62'!E139</f>
        <v>1</v>
      </c>
      <c r="F139" s="608">
        <f>'4.1.1 รายละเอียดการใช้อาคาร_62'!F139</f>
        <v>1</v>
      </c>
      <c r="G139" s="608">
        <f>'4.1.1 รายละเอียดการใช้อาคาร_62'!G139</f>
        <v>250</v>
      </c>
      <c r="H139" s="1354">
        <f>'4.1.1 รายละเอียดการใช้อาคาร_62'!H139</f>
        <v>0</v>
      </c>
      <c r="I139" s="608">
        <f>'4.1.1 รายละเอียดการใช้อาคาร_62'!I139</f>
        <v>115.5</v>
      </c>
      <c r="J139" s="608">
        <f>'4.1.1 รายละเอียดการใช้อาคาร_62'!J139</f>
        <v>115.5</v>
      </c>
      <c r="K139" s="1354">
        <f>'4.1.1 รายละเอียดการใช้อาคาร_62'!K139</f>
        <v>0</v>
      </c>
      <c r="L139" s="608">
        <f>'4.1.1 รายละเอียดการใช้อาคาร_62'!L139</f>
        <v>115.5</v>
      </c>
    </row>
    <row r="140" spans="2:12">
      <c r="B140" s="608">
        <f>'4.1.1 รายละเอียดการใช้อาคาร_62'!B140</f>
        <v>111</v>
      </c>
      <c r="C140" s="1355" t="str">
        <f>'4.1.1 รายละเอียดการใช้อาคาร_62'!C140</f>
        <v>อาคารโรงอัดอาหารเม็ด</v>
      </c>
      <c r="D140" s="608">
        <f>'4.1.1 รายละเอียดการใช้อาคาร_62'!D140</f>
        <v>2535</v>
      </c>
      <c r="E140" s="608">
        <f>'4.1.1 รายละเอียดการใช้อาคาร_62'!E140</f>
        <v>1</v>
      </c>
      <c r="F140" s="608">
        <f>'4.1.1 รายละเอียดการใช้อาคาร_62'!F140</f>
        <v>1</v>
      </c>
      <c r="G140" s="608">
        <f>'4.1.1 รายละเอียดการใช้อาคาร_62'!G140</f>
        <v>250</v>
      </c>
      <c r="H140" s="1354">
        <f>'4.1.1 รายละเอียดการใช้อาคาร_62'!H140</f>
        <v>0</v>
      </c>
      <c r="I140" s="608">
        <f>'4.1.1 รายละเอียดการใช้อาคาร_62'!I140</f>
        <v>105</v>
      </c>
      <c r="J140" s="608">
        <f>'4.1.1 รายละเอียดการใช้อาคาร_62'!J140</f>
        <v>105</v>
      </c>
      <c r="K140" s="1354">
        <f>'4.1.1 รายละเอียดการใช้อาคาร_62'!K140</f>
        <v>0</v>
      </c>
      <c r="L140" s="608">
        <f>'4.1.1 รายละเอียดการใช้อาคาร_62'!L140</f>
        <v>105</v>
      </c>
    </row>
    <row r="141" spans="2:12">
      <c r="B141" s="608">
        <f>'4.1.1 รายละเอียดการใช้อาคาร_62'!B141</f>
        <v>112</v>
      </c>
      <c r="C141" s="1355" t="str">
        <f>'4.1.1 รายละเอียดการใช้อาคาร_62'!C141</f>
        <v>อาคารหน่วยวิจัยย่อย</v>
      </c>
      <c r="D141" s="608">
        <f>'4.1.1 รายละเอียดการใช้อาคาร_62'!D141</f>
        <v>2548</v>
      </c>
      <c r="E141" s="608">
        <f>'4.1.1 รายละเอียดการใช้อาคาร_62'!E141</f>
        <v>1</v>
      </c>
      <c r="F141" s="608">
        <f>'4.1.1 รายละเอียดการใช้อาคาร_62'!F141</f>
        <v>1</v>
      </c>
      <c r="G141" s="608">
        <f>'4.1.1 รายละเอียดการใช้อาคาร_62'!G141</f>
        <v>250</v>
      </c>
      <c r="H141" s="1354">
        <f>'4.1.1 รายละเอียดการใช้อาคาร_62'!H141</f>
        <v>0</v>
      </c>
      <c r="I141" s="608">
        <f>'4.1.1 รายละเอียดการใช้อาคาร_62'!I141</f>
        <v>18</v>
      </c>
      <c r="J141" s="608">
        <f>'4.1.1 รายละเอียดการใช้อาคาร_62'!J141</f>
        <v>18</v>
      </c>
      <c r="K141" s="1354">
        <f>'4.1.1 รายละเอียดการใช้อาคาร_62'!K141</f>
        <v>0</v>
      </c>
      <c r="L141" s="608">
        <f>'4.1.1 รายละเอียดการใช้อาคาร_62'!L141</f>
        <v>18</v>
      </c>
    </row>
    <row r="142" spans="2:12">
      <c r="B142" s="608">
        <f>'4.1.1 รายละเอียดการใช้อาคาร_62'!B142</f>
        <v>113</v>
      </c>
      <c r="C142" s="1355" t="str">
        <f>'4.1.1 รายละเอียดการใช้อาคาร_62'!C142</f>
        <v>อาคารโรงเก็บพัสดุ</v>
      </c>
      <c r="D142" s="608">
        <f>'4.1.1 รายละเอียดการใช้อาคาร_62'!D142</f>
        <v>2535</v>
      </c>
      <c r="E142" s="608">
        <f>'4.1.1 รายละเอียดการใช้อาคาร_62'!E142</f>
        <v>1</v>
      </c>
      <c r="F142" s="608">
        <f>'4.1.1 รายละเอียดการใช้อาคาร_62'!F142</f>
        <v>1</v>
      </c>
      <c r="G142" s="608">
        <f>'4.1.1 รายละเอียดการใช้อาคาร_62'!G142</f>
        <v>250</v>
      </c>
      <c r="H142" s="1354">
        <f>'4.1.1 รายละเอียดการใช้อาคาร_62'!H142</f>
        <v>0</v>
      </c>
      <c r="I142" s="608">
        <f>'4.1.1 รายละเอียดการใช้อาคาร_62'!I142</f>
        <v>155.4</v>
      </c>
      <c r="J142" s="608">
        <f>'4.1.1 รายละเอียดการใช้อาคาร_62'!J142</f>
        <v>155.4</v>
      </c>
      <c r="K142" s="1354">
        <f>'4.1.1 รายละเอียดการใช้อาคาร_62'!K142</f>
        <v>0</v>
      </c>
      <c r="L142" s="608">
        <f>'4.1.1 รายละเอียดการใช้อาคาร_62'!L142</f>
        <v>155.4</v>
      </c>
    </row>
    <row r="143" spans="2:12">
      <c r="B143" s="608">
        <f>'4.1.1 รายละเอียดการใช้อาคาร_62'!B143</f>
        <v>114</v>
      </c>
      <c r="C143" s="1355" t="str">
        <f>'4.1.1 รายละเอียดการใช้อาคาร_62'!C143</f>
        <v>อาคารปฏิบัติการเลี้ยงปลาสวยงาม</v>
      </c>
      <c r="D143" s="608">
        <f>'4.1.1 รายละเอียดการใช้อาคาร_62'!D143</f>
        <v>2535</v>
      </c>
      <c r="E143" s="608">
        <f>'4.1.1 รายละเอียดการใช้อาคาร_62'!E143</f>
        <v>1</v>
      </c>
      <c r="F143" s="608">
        <f>'4.1.1 รายละเอียดการใช้อาคาร_62'!F143</f>
        <v>1</v>
      </c>
      <c r="G143" s="608">
        <f>'4.1.1 รายละเอียดการใช้อาคาร_62'!G143</f>
        <v>250</v>
      </c>
      <c r="H143" s="1354">
        <f>'4.1.1 รายละเอียดการใช้อาคาร_62'!H143</f>
        <v>0</v>
      </c>
      <c r="I143" s="608">
        <f>'4.1.1 รายละเอียดการใช้อาคาร_62'!I143</f>
        <v>144</v>
      </c>
      <c r="J143" s="608">
        <f>'4.1.1 รายละเอียดการใช้อาคาร_62'!J143</f>
        <v>144</v>
      </c>
      <c r="K143" s="1354">
        <f>'4.1.1 รายละเอียดการใช้อาคาร_62'!K143</f>
        <v>0</v>
      </c>
      <c r="L143" s="608">
        <f>'4.1.1 รายละเอียดการใช้อาคาร_62'!L143</f>
        <v>144</v>
      </c>
    </row>
    <row r="144" spans="2:12">
      <c r="B144" s="608">
        <f>'4.1.1 รายละเอียดการใช้อาคาร_62'!B144</f>
        <v>115</v>
      </c>
      <c r="C144" s="1355" t="str">
        <f>'4.1.1 รายละเอียดการใช้อาคาร_62'!C144</f>
        <v>อาคารสำนักงานปลาสวยงาม</v>
      </c>
      <c r="D144" s="608">
        <f>'4.1.1 รายละเอียดการใช้อาคาร_62'!D144</f>
        <v>2548</v>
      </c>
      <c r="E144" s="608">
        <f>'4.1.1 รายละเอียดการใช้อาคาร_62'!E144</f>
        <v>1</v>
      </c>
      <c r="F144" s="608">
        <f>'4.1.1 รายละเอียดการใช้อาคาร_62'!F144</f>
        <v>1</v>
      </c>
      <c r="G144" s="608">
        <f>'4.1.1 รายละเอียดการใช้อาคาร_62'!G144</f>
        <v>250</v>
      </c>
      <c r="H144" s="1354">
        <f>'4.1.1 รายละเอียดการใช้อาคาร_62'!H144</f>
        <v>0</v>
      </c>
      <c r="I144" s="608">
        <f>'4.1.1 รายละเอียดการใช้อาคาร_62'!I144</f>
        <v>48</v>
      </c>
      <c r="J144" s="608">
        <f>'4.1.1 รายละเอียดการใช้อาคาร_62'!J144</f>
        <v>48</v>
      </c>
      <c r="K144" s="1354">
        <f>'4.1.1 รายละเอียดการใช้อาคาร_62'!K144</f>
        <v>0</v>
      </c>
      <c r="L144" s="608">
        <f>'4.1.1 รายละเอียดการใช้อาคาร_62'!L144</f>
        <v>48</v>
      </c>
    </row>
    <row r="145" spans="2:12">
      <c r="B145" s="971" t="s">
        <v>273</v>
      </c>
      <c r="C145" s="1364"/>
      <c r="D145" s="973"/>
      <c r="E145" s="973"/>
      <c r="F145" s="973"/>
      <c r="G145" s="974"/>
      <c r="H145" s="616">
        <f>SUM(H10:H144)</f>
        <v>97550.512000000032</v>
      </c>
      <c r="I145" s="616">
        <f t="shared" ref="I145:L145" si="0">SUM(I10:I144)</f>
        <v>253487.96799999994</v>
      </c>
      <c r="J145" s="616">
        <f t="shared" si="0"/>
        <v>351038.48000000004</v>
      </c>
      <c r="K145" s="616">
        <f t="shared" si="0"/>
        <v>10034.630000000001</v>
      </c>
      <c r="L145" s="616">
        <f t="shared" si="0"/>
        <v>361073.11000000004</v>
      </c>
    </row>
    <row r="148" spans="2:12">
      <c r="B148" s="957" t="s">
        <v>1</v>
      </c>
      <c r="C148" s="1366" t="s">
        <v>0</v>
      </c>
      <c r="D148" s="959"/>
      <c r="E148" s="959"/>
      <c r="F148" s="959"/>
      <c r="G148" s="959"/>
      <c r="H148" s="960"/>
      <c r="I148" s="960"/>
      <c r="J148" s="959"/>
      <c r="K148" s="959"/>
      <c r="L148" s="961"/>
    </row>
    <row r="149" spans="2:12">
      <c r="B149" s="962"/>
      <c r="C149" s="1367" t="s">
        <v>1104</v>
      </c>
      <c r="D149" s="964"/>
      <c r="E149" s="964"/>
      <c r="F149" s="964"/>
      <c r="G149" s="964"/>
      <c r="H149" s="965"/>
      <c r="I149" s="965"/>
      <c r="J149" s="964"/>
      <c r="K149" s="964"/>
      <c r="L149" s="966"/>
    </row>
    <row r="150" spans="2:12">
      <c r="B150" s="962"/>
      <c r="C150" s="1367" t="s">
        <v>1105</v>
      </c>
      <c r="D150" s="964"/>
      <c r="E150" s="964"/>
      <c r="F150" s="964"/>
      <c r="G150" s="964"/>
      <c r="H150" s="965"/>
      <c r="I150" s="965"/>
      <c r="J150" s="964"/>
      <c r="K150" s="964"/>
      <c r="L150" s="966"/>
    </row>
    <row r="151" spans="2:12">
      <c r="B151" s="962"/>
      <c r="C151" s="1367" t="s">
        <v>1106</v>
      </c>
      <c r="D151" s="964"/>
      <c r="E151" s="964"/>
      <c r="F151" s="964"/>
      <c r="G151" s="964"/>
      <c r="H151" s="965"/>
      <c r="I151" s="965"/>
      <c r="J151" s="964"/>
      <c r="K151" s="964"/>
      <c r="L151" s="966"/>
    </row>
    <row r="152" spans="2:12">
      <c r="B152" s="962"/>
      <c r="C152" s="1367" t="s">
        <v>1107</v>
      </c>
      <c r="D152" s="964"/>
      <c r="E152" s="964"/>
      <c r="F152" s="964"/>
      <c r="G152" s="964"/>
      <c r="H152" s="965"/>
      <c r="I152" s="965"/>
      <c r="J152" s="964"/>
      <c r="K152" s="964"/>
      <c r="L152" s="966"/>
    </row>
    <row r="153" spans="2:12">
      <c r="B153" s="962"/>
      <c r="C153" s="1367" t="s">
        <v>1108</v>
      </c>
      <c r="D153" s="964"/>
      <c r="E153" s="964"/>
      <c r="F153" s="964"/>
      <c r="G153" s="964"/>
      <c r="H153" s="965"/>
      <c r="I153" s="965"/>
      <c r="J153" s="964"/>
      <c r="K153" s="964"/>
      <c r="L153" s="966"/>
    </row>
    <row r="154" spans="2:12">
      <c r="B154" s="967"/>
      <c r="C154" s="1365"/>
      <c r="D154" s="969"/>
      <c r="E154" s="969"/>
      <c r="F154" s="969"/>
      <c r="G154" s="969"/>
      <c r="H154" s="968"/>
      <c r="I154" s="968"/>
      <c r="J154" s="969"/>
      <c r="K154" s="969"/>
      <c r="L154" s="970"/>
    </row>
  </sheetData>
  <printOptions horizontalCentered="1"/>
  <pageMargins left="0.78740157480314965" right="0.59055118110236227" top="0.55118110236220474" bottom="0.55118110236220474" header="0.31496062992125984" footer="0.31496062992125984"/>
  <pageSetup paperSize="9" scale="77" firstPageNumber="71" orientation="landscape" useFirstPageNumber="1" r:id="rId1"/>
  <headerFooter>
    <oddFooter xml:space="preserve">&amp;C78
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21"/>
  <sheetViews>
    <sheetView showGridLines="0" view="pageBreakPreview" zoomScaleNormal="100" zoomScaleSheetLayoutView="100" zoomScalePageLayoutView="90" workbookViewId="0">
      <selection activeCell="D9" sqref="D9"/>
    </sheetView>
  </sheetViews>
  <sheetFormatPr defaultColWidth="9" defaultRowHeight="21"/>
  <cols>
    <col min="1" max="1" width="5.8984375" style="87" customWidth="1"/>
    <col min="2" max="2" width="11.3984375" style="87" customWidth="1"/>
    <col min="3" max="3" width="14.8984375" style="87" customWidth="1"/>
    <col min="4" max="4" width="16.09765625" style="87" customWidth="1"/>
    <col min="5" max="5" width="17.59765625" style="87" customWidth="1"/>
    <col min="6" max="6" width="21" style="87" customWidth="1"/>
    <col min="7" max="7" width="17.09765625" style="87" customWidth="1"/>
    <col min="8" max="8" width="17.19921875" style="87" customWidth="1"/>
    <col min="9" max="16384" width="9" style="87"/>
  </cols>
  <sheetData>
    <row r="1" spans="1:8" s="30" customFormat="1" ht="24.6">
      <c r="A1" s="1047"/>
      <c r="B1" s="777" t="s">
        <v>1155</v>
      </c>
      <c r="C1" s="777"/>
      <c r="D1" s="777"/>
    </row>
    <row r="2" spans="1:8" s="30" customFormat="1" ht="7.5" customHeight="1"/>
    <row r="3" spans="1:8" s="30" customFormat="1" ht="24.6">
      <c r="B3" s="1643" t="s">
        <v>1277</v>
      </c>
      <c r="C3" s="1644"/>
      <c r="D3" s="1644"/>
      <c r="E3" s="1644"/>
      <c r="F3" s="1644"/>
      <c r="G3" s="1644"/>
      <c r="H3" s="1644"/>
    </row>
    <row r="4" spans="1:8" ht="7.5" customHeight="1">
      <c r="G4" s="29"/>
      <c r="H4" s="179"/>
    </row>
    <row r="5" spans="1:8">
      <c r="B5" s="1645" t="s">
        <v>310</v>
      </c>
      <c r="C5" s="1648" t="s">
        <v>761</v>
      </c>
      <c r="D5" s="1649"/>
      <c r="E5" s="1650"/>
      <c r="F5" s="200" t="s">
        <v>763</v>
      </c>
      <c r="G5" s="1648" t="s">
        <v>763</v>
      </c>
      <c r="H5" s="1650"/>
    </row>
    <row r="6" spans="1:8">
      <c r="B6" s="1646"/>
      <c r="C6" s="1651" t="s">
        <v>762</v>
      </c>
      <c r="D6" s="1652"/>
      <c r="E6" s="1653"/>
      <c r="F6" s="201" t="s">
        <v>764</v>
      </c>
      <c r="G6" s="1651" t="s">
        <v>765</v>
      </c>
      <c r="H6" s="1653"/>
    </row>
    <row r="7" spans="1:8">
      <c r="B7" s="1646"/>
      <c r="C7" s="200" t="s">
        <v>766</v>
      </c>
      <c r="D7" s="200" t="s">
        <v>768</v>
      </c>
      <c r="E7" s="200" t="s">
        <v>356</v>
      </c>
      <c r="F7" s="200" t="s">
        <v>769</v>
      </c>
      <c r="G7" s="200" t="s">
        <v>771</v>
      </c>
      <c r="H7" s="200" t="s">
        <v>773</v>
      </c>
    </row>
    <row r="8" spans="1:8">
      <c r="B8" s="1647"/>
      <c r="C8" s="201" t="s">
        <v>767</v>
      </c>
      <c r="D8" s="201" t="s">
        <v>767</v>
      </c>
      <c r="E8" s="201" t="s">
        <v>767</v>
      </c>
      <c r="F8" s="201" t="s">
        <v>770</v>
      </c>
      <c r="G8" s="201" t="s">
        <v>772</v>
      </c>
      <c r="H8" s="201" t="s">
        <v>774</v>
      </c>
    </row>
    <row r="9" spans="1:8" s="128" customFormat="1">
      <c r="B9" s="399" t="s">
        <v>317</v>
      </c>
      <c r="C9" s="597">
        <f>'4.1.1 รายละเอียดการใช้อาคาร_62'!H$145</f>
        <v>97550.512000000032</v>
      </c>
      <c r="D9" s="598">
        <f>'4.1.1 รายละเอียดการใช้อาคาร_62'!I$145</f>
        <v>253487.96799999994</v>
      </c>
      <c r="E9" s="597">
        <f>'4.1.1 รายละเอียดการใช้อาคาร_62'!J$145</f>
        <v>351038.48000000004</v>
      </c>
      <c r="F9" s="599"/>
      <c r="G9" s="599"/>
      <c r="H9" s="599"/>
    </row>
    <row r="10" spans="1:8" s="128" customFormat="1">
      <c r="B10" s="399" t="s">
        <v>318</v>
      </c>
      <c r="C10" s="597">
        <f>C9</f>
        <v>97550.512000000032</v>
      </c>
      <c r="D10" s="598">
        <f>D9</f>
        <v>253487.96799999994</v>
      </c>
      <c r="E10" s="597">
        <f>E9</f>
        <v>351038.48000000004</v>
      </c>
      <c r="F10" s="599"/>
      <c r="G10" s="599"/>
      <c r="H10" s="599"/>
    </row>
    <row r="11" spans="1:8" s="128" customFormat="1">
      <c r="B11" s="399" t="s">
        <v>319</v>
      </c>
      <c r="C11" s="597">
        <f t="shared" ref="C11:E20" si="0">C10</f>
        <v>97550.512000000032</v>
      </c>
      <c r="D11" s="598">
        <f t="shared" si="0"/>
        <v>253487.96799999994</v>
      </c>
      <c r="E11" s="597">
        <f t="shared" si="0"/>
        <v>351038.48000000004</v>
      </c>
      <c r="F11" s="599"/>
      <c r="G11" s="599"/>
      <c r="H11" s="599"/>
    </row>
    <row r="12" spans="1:8" s="128" customFormat="1">
      <c r="B12" s="399" t="s">
        <v>320</v>
      </c>
      <c r="C12" s="597">
        <f t="shared" si="0"/>
        <v>97550.512000000032</v>
      </c>
      <c r="D12" s="598">
        <f t="shared" si="0"/>
        <v>253487.96799999994</v>
      </c>
      <c r="E12" s="597">
        <f t="shared" si="0"/>
        <v>351038.48000000004</v>
      </c>
      <c r="F12" s="599"/>
      <c r="G12" s="599"/>
      <c r="H12" s="599"/>
    </row>
    <row r="13" spans="1:8" s="128" customFormat="1">
      <c r="B13" s="399" t="s">
        <v>321</v>
      </c>
      <c r="C13" s="597">
        <f t="shared" si="0"/>
        <v>97550.512000000032</v>
      </c>
      <c r="D13" s="598">
        <f t="shared" si="0"/>
        <v>253487.96799999994</v>
      </c>
      <c r="E13" s="597">
        <f t="shared" si="0"/>
        <v>351038.48000000004</v>
      </c>
      <c r="F13" s="599"/>
      <c r="G13" s="599"/>
      <c r="H13" s="599"/>
    </row>
    <row r="14" spans="1:8" s="128" customFormat="1">
      <c r="B14" s="399" t="s">
        <v>322</v>
      </c>
      <c r="C14" s="597">
        <f t="shared" si="0"/>
        <v>97550.512000000032</v>
      </c>
      <c r="D14" s="598">
        <f t="shared" si="0"/>
        <v>253487.96799999994</v>
      </c>
      <c r="E14" s="597">
        <f t="shared" si="0"/>
        <v>351038.48000000004</v>
      </c>
      <c r="F14" s="599"/>
      <c r="G14" s="599"/>
      <c r="H14" s="599"/>
    </row>
    <row r="15" spans="1:8" s="128" customFormat="1">
      <c r="B15" s="399" t="s">
        <v>323</v>
      </c>
      <c r="C15" s="597">
        <f t="shared" si="0"/>
        <v>97550.512000000032</v>
      </c>
      <c r="D15" s="598">
        <f t="shared" si="0"/>
        <v>253487.96799999994</v>
      </c>
      <c r="E15" s="597">
        <f t="shared" si="0"/>
        <v>351038.48000000004</v>
      </c>
      <c r="F15" s="599"/>
      <c r="G15" s="599"/>
      <c r="H15" s="599"/>
    </row>
    <row r="16" spans="1:8" s="128" customFormat="1">
      <c r="B16" s="399" t="s">
        <v>324</v>
      </c>
      <c r="C16" s="597">
        <f t="shared" si="0"/>
        <v>97550.512000000032</v>
      </c>
      <c r="D16" s="598">
        <f t="shared" si="0"/>
        <v>253487.96799999994</v>
      </c>
      <c r="E16" s="597">
        <f t="shared" si="0"/>
        <v>351038.48000000004</v>
      </c>
      <c r="F16" s="599"/>
      <c r="G16" s="599"/>
      <c r="H16" s="599"/>
    </row>
    <row r="17" spans="2:8" s="128" customFormat="1">
      <c r="B17" s="399" t="s">
        <v>325</v>
      </c>
      <c r="C17" s="597">
        <f t="shared" si="0"/>
        <v>97550.512000000032</v>
      </c>
      <c r="D17" s="598">
        <f t="shared" si="0"/>
        <v>253487.96799999994</v>
      </c>
      <c r="E17" s="597">
        <f t="shared" si="0"/>
        <v>351038.48000000004</v>
      </c>
      <c r="F17" s="599"/>
      <c r="G17" s="599"/>
      <c r="H17" s="599"/>
    </row>
    <row r="18" spans="2:8" s="128" customFormat="1">
      <c r="B18" s="399" t="s">
        <v>326</v>
      </c>
      <c r="C18" s="597">
        <f t="shared" si="0"/>
        <v>97550.512000000032</v>
      </c>
      <c r="D18" s="598">
        <f t="shared" si="0"/>
        <v>253487.96799999994</v>
      </c>
      <c r="E18" s="597">
        <f t="shared" si="0"/>
        <v>351038.48000000004</v>
      </c>
      <c r="F18" s="599"/>
      <c r="G18" s="599"/>
      <c r="H18" s="599"/>
    </row>
    <row r="19" spans="2:8" s="128" customFormat="1">
      <c r="B19" s="203" t="s">
        <v>327</v>
      </c>
      <c r="C19" s="597">
        <f t="shared" si="0"/>
        <v>97550.512000000032</v>
      </c>
      <c r="D19" s="598">
        <f t="shared" si="0"/>
        <v>253487.96799999994</v>
      </c>
      <c r="E19" s="597">
        <f t="shared" si="0"/>
        <v>351038.48000000004</v>
      </c>
      <c r="F19" s="202"/>
      <c r="G19" s="202"/>
      <c r="H19" s="202"/>
    </row>
    <row r="20" spans="2:8" s="128" customFormat="1">
      <c r="B20" s="203" t="s">
        <v>328</v>
      </c>
      <c r="C20" s="597">
        <f t="shared" si="0"/>
        <v>97550.512000000032</v>
      </c>
      <c r="D20" s="598">
        <f t="shared" si="0"/>
        <v>253487.96799999994</v>
      </c>
      <c r="E20" s="597">
        <f t="shared" si="0"/>
        <v>351038.48000000004</v>
      </c>
      <c r="F20" s="600"/>
      <c r="G20" s="600"/>
      <c r="H20" s="600"/>
    </row>
    <row r="21" spans="2:8">
      <c r="B21" s="1640" t="s">
        <v>356</v>
      </c>
      <c r="C21" s="1641"/>
      <c r="D21" s="1641"/>
      <c r="E21" s="1642"/>
      <c r="F21" s="202"/>
      <c r="G21" s="202"/>
      <c r="H21" s="202"/>
    </row>
  </sheetData>
  <mergeCells count="7">
    <mergeCell ref="B21:E21"/>
    <mergeCell ref="B3:H3"/>
    <mergeCell ref="B5:B8"/>
    <mergeCell ref="C5:E5"/>
    <mergeCell ref="G5:H5"/>
    <mergeCell ref="C6:E6"/>
    <mergeCell ref="G6:H6"/>
  </mergeCells>
  <pageMargins left="0.59055118110236227" right="0.78740157480314965" top="0.78740157480314965" bottom="0.59055118110236227" header="0.31496062992125984" footer="0.31496062992125984"/>
  <pageSetup paperSize="9" scale="88" firstPageNumber="78" fitToWidth="2" orientation="landscape" useFirstPageNumber="1" r:id="rId1"/>
  <headerFooter>
    <oddFooter xml:space="preserve">&amp;C78
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9"/>
  <sheetViews>
    <sheetView showGridLines="0" view="pageBreakPreview" topLeftCell="A4" zoomScaleNormal="98" zoomScaleSheetLayoutView="100" workbookViewId="0">
      <selection activeCell="H9" sqref="H9"/>
    </sheetView>
  </sheetViews>
  <sheetFormatPr defaultColWidth="9" defaultRowHeight="21"/>
  <cols>
    <col min="1" max="1" width="6.19921875" style="87" customWidth="1"/>
    <col min="2" max="4" width="9.59765625" style="87" customWidth="1"/>
    <col min="5" max="5" width="9.69921875" style="87" customWidth="1"/>
    <col min="6" max="6" width="12.69921875" style="87" customWidth="1"/>
    <col min="7" max="7" width="11.3984375" style="87" customWidth="1"/>
    <col min="8" max="8" width="9.59765625" style="87" customWidth="1"/>
    <col min="9" max="9" width="11.19921875" style="87" customWidth="1"/>
    <col min="10" max="10" width="12.8984375" style="87" customWidth="1"/>
    <col min="11" max="11" width="11.59765625" style="87" customWidth="1"/>
    <col min="12" max="12" width="14.59765625" style="87" customWidth="1"/>
    <col min="13" max="14" width="9" style="87"/>
    <col min="15" max="15" width="6.19921875" style="87" customWidth="1"/>
    <col min="16" max="17" width="13.3984375" style="87" customWidth="1"/>
    <col min="18" max="16384" width="9" style="87"/>
  </cols>
  <sheetData>
    <row r="1" spans="1:17" ht="24.6">
      <c r="B1" s="776" t="s">
        <v>1275</v>
      </c>
      <c r="C1" s="777"/>
    </row>
    <row r="2" spans="1:17" ht="24.6">
      <c r="A2" s="975" t="s">
        <v>1276</v>
      </c>
      <c r="B2" s="398"/>
      <c r="C2" s="398"/>
      <c r="D2" s="398"/>
      <c r="E2" s="398"/>
      <c r="F2" s="398"/>
      <c r="G2" s="398"/>
      <c r="H2" s="398"/>
      <c r="I2" s="398"/>
      <c r="J2" s="398"/>
      <c r="K2" s="398"/>
      <c r="L2" s="398"/>
    </row>
    <row r="3" spans="1:17" s="288" customFormat="1" ht="21.6" customHeight="1">
      <c r="B3" s="289" t="s">
        <v>715</v>
      </c>
      <c r="C3" s="985" t="s">
        <v>956</v>
      </c>
      <c r="E3" s="289" t="s">
        <v>713</v>
      </c>
      <c r="F3" s="983" t="str">
        <f>'4.1.2ข้อมูลหม้อแปลง'!B19</f>
        <v>9806 - 020017405371</v>
      </c>
      <c r="G3" s="976"/>
      <c r="H3" s="980"/>
      <c r="I3" s="289" t="s">
        <v>714</v>
      </c>
      <c r="J3" s="985">
        <f>'4.1.2ข้อมูลหม้อแปลง'!C19</f>
        <v>27669524</v>
      </c>
      <c r="K3" s="398"/>
      <c r="L3" s="410"/>
      <c r="O3" s="982"/>
      <c r="P3" s="411"/>
      <c r="Q3" s="411"/>
    </row>
    <row r="4" spans="1:17" ht="10.5" customHeight="1">
      <c r="O4" s="982"/>
      <c r="P4" s="411"/>
      <c r="Q4" s="411"/>
    </row>
    <row r="5" spans="1:17" ht="19.5" customHeight="1">
      <c r="A5" s="1119"/>
      <c r="B5" s="1120" t="s">
        <v>357</v>
      </c>
      <c r="C5" s="1120"/>
      <c r="D5" s="1120"/>
      <c r="E5" s="1120"/>
      <c r="F5" s="1120" t="s">
        <v>364</v>
      </c>
      <c r="G5" s="1121"/>
      <c r="H5" s="1911" t="s">
        <v>1112</v>
      </c>
      <c r="I5" s="1761" t="s">
        <v>1113</v>
      </c>
      <c r="J5" s="1122"/>
      <c r="K5" s="1914" t="s">
        <v>1114</v>
      </c>
      <c r="L5" s="1122"/>
      <c r="O5" s="982"/>
      <c r="P5" s="411"/>
      <c r="Q5" s="411"/>
    </row>
    <row r="6" spans="1:17" ht="19.5" customHeight="1">
      <c r="A6" s="1123" t="s">
        <v>310</v>
      </c>
      <c r="B6" s="1124" t="s">
        <v>358</v>
      </c>
      <c r="C6" s="1124" t="s">
        <v>360</v>
      </c>
      <c r="D6" s="1124" t="s">
        <v>361</v>
      </c>
      <c r="E6" s="1124" t="s">
        <v>362</v>
      </c>
      <c r="F6" s="1124" t="s">
        <v>365</v>
      </c>
      <c r="G6" s="1125" t="s">
        <v>362</v>
      </c>
      <c r="H6" s="1912"/>
      <c r="I6" s="1761"/>
      <c r="J6" s="1126" t="s">
        <v>185</v>
      </c>
      <c r="K6" s="1915"/>
      <c r="L6" s="1126" t="s">
        <v>187</v>
      </c>
      <c r="O6" s="410"/>
      <c r="P6" s="411"/>
      <c r="Q6" s="411"/>
    </row>
    <row r="7" spans="1:17" ht="19.5" customHeight="1">
      <c r="A7" s="1127"/>
      <c r="B7" s="1128" t="s">
        <v>359</v>
      </c>
      <c r="C7" s="1128" t="s">
        <v>359</v>
      </c>
      <c r="D7" s="1128" t="s">
        <v>359</v>
      </c>
      <c r="E7" s="1128" t="s">
        <v>363</v>
      </c>
      <c r="F7" s="1128" t="s">
        <v>366</v>
      </c>
      <c r="G7" s="1129" t="s">
        <v>363</v>
      </c>
      <c r="H7" s="1913"/>
      <c r="I7" s="1761"/>
      <c r="J7" s="1130" t="s">
        <v>186</v>
      </c>
      <c r="K7" s="1916"/>
      <c r="L7" s="1130" t="s">
        <v>188</v>
      </c>
      <c r="M7" s="415" t="s">
        <v>712</v>
      </c>
      <c r="O7" s="410"/>
      <c r="P7" s="411"/>
      <c r="Q7" s="411"/>
    </row>
    <row r="8" spans="1:17" ht="21.75" customHeight="1">
      <c r="A8" s="403" t="s">
        <v>317</v>
      </c>
      <c r="B8" s="979">
        <f>' ข้อมูลการใช้ไฟฟ้า '!B34</f>
        <v>2345.5300000000002</v>
      </c>
      <c r="C8" s="979">
        <f>' ข้อมูลการใช้ไฟฟ้า '!C34</f>
        <v>1510.68</v>
      </c>
      <c r="D8" s="979">
        <f>' ข้อมูลการใช้ไฟฟ้า '!D34</f>
        <v>1152.8900000000001</v>
      </c>
      <c r="E8" s="979">
        <f>' ข้อมูลการใช้ไฟฟ้า '!E34</f>
        <v>173897.59</v>
      </c>
      <c r="F8" s="979">
        <f>' ข้อมูลการใช้ไฟฟ้า '!F34</f>
        <v>715982</v>
      </c>
      <c r="G8" s="979">
        <f>I8-E8</f>
        <v>2527533.7600000002</v>
      </c>
      <c r="H8" s="979">
        <f>'4.1.2การใช้ไฟฟ้า_62'!H8</f>
        <v>717.34</v>
      </c>
      <c r="I8" s="979">
        <f>' ข้อมูลการใช้ไฟฟ้า '!G34</f>
        <v>2701431.35</v>
      </c>
      <c r="J8" s="981">
        <f>+F8*100/(MAX(B8:D8)*24*M8)</f>
        <v>41.028739681413683</v>
      </c>
      <c r="K8" s="981">
        <f>MAX(B8:D8)/(SQRT((MAX(B8:D8)^2+(H8)^2)))</f>
        <v>0.95627744901867617</v>
      </c>
      <c r="L8" s="981">
        <f>+I8/F8</f>
        <v>3.7730436659022155</v>
      </c>
      <c r="M8" s="415">
        <v>31</v>
      </c>
      <c r="O8" s="410"/>
      <c r="P8" s="411"/>
      <c r="Q8" s="411"/>
    </row>
    <row r="9" spans="1:17" ht="21.75" customHeight="1">
      <c r="A9" s="403" t="s">
        <v>318</v>
      </c>
      <c r="B9" s="979">
        <f>' ข้อมูลการใช้ไฟฟ้า '!B35</f>
        <v>2705.44</v>
      </c>
      <c r="C9" s="979">
        <f>' ข้อมูลการใช้ไฟฟ้า '!C35</f>
        <v>1432.29</v>
      </c>
      <c r="D9" s="979">
        <f>' ข้อมูลการใช้ไฟฟ้า '!D35</f>
        <v>1193.58</v>
      </c>
      <c r="E9" s="979">
        <f>' ข้อมูลการใช้ไฟฟ้า '!E35</f>
        <v>200581.32</v>
      </c>
      <c r="F9" s="979">
        <f>' ข้อมูลการใช้ไฟฟ้า '!F35</f>
        <v>767073</v>
      </c>
      <c r="G9" s="979">
        <f t="shared" ref="G9:G19" si="0">I9-E9</f>
        <v>2690056.35</v>
      </c>
      <c r="H9" s="979">
        <f>'4.1.2การใช้ไฟฟ้า_62'!H9</f>
        <v>956.48</v>
      </c>
      <c r="I9" s="979">
        <f>' ข้อมูลการใช้ไฟฟ้า '!G35</f>
        <v>2890637.67</v>
      </c>
      <c r="J9" s="981">
        <f t="shared" ref="J9:J19" si="1">+F9*100/(MAX(B9:D9)*24*M9)</f>
        <v>42.191942108175695</v>
      </c>
      <c r="K9" s="981">
        <f t="shared" ref="K9:K19" si="2">MAX(B9:D9)/(SQRT((MAX(B9:D9)^2+(H9)^2)))</f>
        <v>0.9428131468423554</v>
      </c>
      <c r="L9" s="981">
        <f t="shared" ref="L9:L19" si="3">+I9/F9</f>
        <v>3.7683997090237824</v>
      </c>
      <c r="M9" s="415">
        <v>28</v>
      </c>
      <c r="O9" s="410"/>
      <c r="P9" s="411"/>
      <c r="Q9" s="411"/>
    </row>
    <row r="10" spans="1:17" ht="21.75" customHeight="1">
      <c r="A10" s="403" t="s">
        <v>319</v>
      </c>
      <c r="B10" s="979">
        <f>' ข้อมูลการใช้ไฟฟ้า '!B36</f>
        <v>3064.81</v>
      </c>
      <c r="C10" s="979">
        <f>' ข้อมูลการใช้ไฟฟ้า '!C36</f>
        <v>1711.52</v>
      </c>
      <c r="D10" s="979">
        <f>' ข้อมูลการใช้ไฟฟ้า '!D36</f>
        <v>1233.8900000000001</v>
      </c>
      <c r="E10" s="979">
        <f>' ข้อมูลการใช้ไฟฟ้า '!E36</f>
        <v>227225.01</v>
      </c>
      <c r="F10" s="979">
        <f>' ข้อมูลการใช้ไฟฟ้า '!F36</f>
        <v>841032</v>
      </c>
      <c r="G10" s="979">
        <f t="shared" si="0"/>
        <v>2090987.5399999998</v>
      </c>
      <c r="H10" s="979">
        <f>'4.1.2การใช้ไฟฟ้า_62'!H10</f>
        <v>994.8</v>
      </c>
      <c r="I10" s="979">
        <f>' ข้อมูลการใช้ไฟฟ้า '!G36</f>
        <v>2318212.5499999998</v>
      </c>
      <c r="J10" s="981">
        <f t="shared" si="1"/>
        <v>36.883831455741451</v>
      </c>
      <c r="K10" s="981">
        <f t="shared" si="2"/>
        <v>0.95114924439940052</v>
      </c>
      <c r="L10" s="981">
        <f t="shared" si="3"/>
        <v>2.7563904227187548</v>
      </c>
      <c r="M10" s="415">
        <v>31</v>
      </c>
      <c r="O10" s="410"/>
      <c r="P10" s="411"/>
      <c r="Q10" s="411"/>
    </row>
    <row r="11" spans="1:17" ht="21.75" customHeight="1">
      <c r="A11" s="403" t="s">
        <v>320</v>
      </c>
      <c r="B11" s="979">
        <f>' ข้อมูลการใช้ไฟฟ้า '!B37</f>
        <v>2505.21</v>
      </c>
      <c r="C11" s="979">
        <f>' ข้อมูลการใช้ไฟฟ้า '!C37</f>
        <v>1431.55</v>
      </c>
      <c r="D11" s="979">
        <f>' ข้อมูลการใช้ไฟฟ้า '!D37</f>
        <v>2067.79</v>
      </c>
      <c r="E11" s="979">
        <f>' ข้อมูลการใช้ไฟฟ้า '!E37</f>
        <v>182202.02</v>
      </c>
      <c r="F11" s="979">
        <f>' ข้อมูลการใช้ไฟฟ้า '!F37</f>
        <v>679934</v>
      </c>
      <c r="G11" s="979">
        <f t="shared" si="0"/>
        <v>2343605.3199999998</v>
      </c>
      <c r="H11" s="979">
        <f>'4.1.2การใช้ไฟฟ้า_62'!H11</f>
        <v>1033.92</v>
      </c>
      <c r="I11" s="979">
        <f>' ข้อมูลการใช้ไฟฟ้า '!G37</f>
        <v>2525807.34</v>
      </c>
      <c r="J11" s="981">
        <f t="shared" si="1"/>
        <v>37.695553577455698</v>
      </c>
      <c r="K11" s="981">
        <f t="shared" si="2"/>
        <v>0.92437083550753829</v>
      </c>
      <c r="L11" s="981">
        <f t="shared" si="3"/>
        <v>3.7147831113019789</v>
      </c>
      <c r="M11" s="415">
        <v>30</v>
      </c>
      <c r="O11" s="410"/>
      <c r="P11" s="411"/>
      <c r="Q11" s="411"/>
    </row>
    <row r="12" spans="1:17" ht="21.75" customHeight="1">
      <c r="A12" s="403" t="s">
        <v>321</v>
      </c>
      <c r="B12" s="979">
        <f>' ข้อมูลการใช้ไฟฟ้า '!B38</f>
        <v>2823.4</v>
      </c>
      <c r="C12" s="979">
        <f>' ข้อมูลการใช้ไฟฟ้า '!C38</f>
        <v>1749.71</v>
      </c>
      <c r="D12" s="979">
        <f>' ข้อมูลการใช้ไฟฟ้า '!D38</f>
        <v>1789.48</v>
      </c>
      <c r="E12" s="979">
        <f>' ข้อมูลการใช้ไฟฟ้า '!E38</f>
        <v>209242.36</v>
      </c>
      <c r="F12" s="979">
        <f>' ข้อมูลการใช้ไฟฟ้า '!F38</f>
        <v>757308.99</v>
      </c>
      <c r="G12" s="979">
        <f t="shared" si="0"/>
        <v>2560171.9500000002</v>
      </c>
      <c r="H12" s="979">
        <f>'4.1.2การใช้ไฟฟ้า_62'!H12</f>
        <v>1393.75</v>
      </c>
      <c r="I12" s="979">
        <f>' ข้อมูลการใช้ไฟฟ้า '!G38</f>
        <v>2769414.31</v>
      </c>
      <c r="J12" s="981">
        <f t="shared" si="1"/>
        <v>36.051867515029919</v>
      </c>
      <c r="K12" s="981">
        <f t="shared" si="2"/>
        <v>0.89669589105087211</v>
      </c>
      <c r="L12" s="981">
        <f t="shared" si="3"/>
        <v>3.6569146102438319</v>
      </c>
      <c r="M12" s="415">
        <v>31</v>
      </c>
      <c r="O12" s="410"/>
      <c r="P12" s="411"/>
      <c r="Q12" s="411"/>
    </row>
    <row r="13" spans="1:17" ht="21.75" customHeight="1">
      <c r="A13" s="403" t="s">
        <v>322</v>
      </c>
      <c r="B13" s="979">
        <f>' ข้อมูลการใช้ไฟฟ้า '!B39</f>
        <v>2661.81</v>
      </c>
      <c r="C13" s="979">
        <f>' ข้อมูลการใช้ไฟฟ้า '!C39</f>
        <v>1748.05</v>
      </c>
      <c r="D13" s="979">
        <f>' ข้อมูลการใช้ไฟฟ้า '!D39</f>
        <v>1032.94</v>
      </c>
      <c r="E13" s="979">
        <f>' ข้อมูลการใช้ไฟฟ้า '!E39</f>
        <v>194125.95</v>
      </c>
      <c r="F13" s="979">
        <f>' ข้อมูลการใช้ไฟฟ้า '!F39</f>
        <v>742413</v>
      </c>
      <c r="G13" s="979">
        <f t="shared" si="0"/>
        <v>2587073.79</v>
      </c>
      <c r="H13" s="979">
        <f>'4.1.2การใช้ไฟฟ้า_62'!H13</f>
        <v>1473.64</v>
      </c>
      <c r="I13" s="979">
        <f>' ข้อมูลการใช้ไฟฟ้า '!G39</f>
        <v>2781199.74</v>
      </c>
      <c r="J13" s="981">
        <f t="shared" si="1"/>
        <v>38.737895141526501</v>
      </c>
      <c r="K13" s="981">
        <f t="shared" si="2"/>
        <v>0.87487398334488142</v>
      </c>
      <c r="L13" s="981">
        <f t="shared" si="3"/>
        <v>3.7461624998484675</v>
      </c>
      <c r="M13" s="415">
        <v>30</v>
      </c>
      <c r="O13" s="410"/>
      <c r="P13" s="411"/>
      <c r="Q13" s="411"/>
    </row>
    <row r="14" spans="1:17" ht="21.75" customHeight="1">
      <c r="A14" s="403" t="s">
        <v>323</v>
      </c>
      <c r="B14" s="979">
        <f>' ข้อมูลการใช้ไฟฟ้า '!B40</f>
        <v>3000</v>
      </c>
      <c r="C14" s="979">
        <f>' ข้อมูลการใช้ไฟฟ้า '!C40</f>
        <v>2000</v>
      </c>
      <c r="D14" s="979">
        <f>' ข้อมูลการใช้ไฟฟ้า '!D40</f>
        <v>960</v>
      </c>
      <c r="E14" s="979">
        <f>' ข้อมูลการใช้ไฟฟ้า '!E40</f>
        <v>218892.42</v>
      </c>
      <c r="F14" s="979">
        <f>' ข้อมูลการใช้ไฟฟ้า '!F40</f>
        <v>766320</v>
      </c>
      <c r="G14" s="979">
        <f t="shared" si="0"/>
        <v>2717691.81</v>
      </c>
      <c r="H14" s="979">
        <f>'4.1.2การใช้ไฟฟ้า_62'!H14</f>
        <v>1672.54</v>
      </c>
      <c r="I14" s="979">
        <f>' ข้อมูลการใช้ไฟฟ้า '!G40</f>
        <v>2936584.23</v>
      </c>
      <c r="J14" s="981">
        <f t="shared" si="1"/>
        <v>34.333333333333336</v>
      </c>
      <c r="K14" s="981">
        <f t="shared" si="2"/>
        <v>0.87343036351809467</v>
      </c>
      <c r="L14" s="981">
        <f t="shared" si="3"/>
        <v>3.832060014093329</v>
      </c>
      <c r="M14" s="415">
        <v>31</v>
      </c>
      <c r="O14" s="410"/>
      <c r="P14" s="411"/>
      <c r="Q14" s="411"/>
    </row>
    <row r="15" spans="1:17" ht="21.75" customHeight="1">
      <c r="A15" s="403" t="s">
        <v>324</v>
      </c>
      <c r="B15" s="979">
        <f>' ข้อมูลการใช้ไฟฟ้า '!B41</f>
        <v>3561.46</v>
      </c>
      <c r="C15" s="979">
        <f>' ข้อมูลการใช้ไฟฟ้า '!C41</f>
        <v>2532.6</v>
      </c>
      <c r="D15" s="979">
        <f>' ข้อมูลการใช้ไฟฟ้า '!D41</f>
        <v>1741.16</v>
      </c>
      <c r="E15" s="979">
        <f>' ข้อมูลการใช้ไฟฟ้า '!E41</f>
        <v>264046.64</v>
      </c>
      <c r="F15" s="979">
        <f>' ข้อมูลการใช้ไฟฟ้า '!F41</f>
        <v>996418</v>
      </c>
      <c r="G15" s="979">
        <f t="shared" si="0"/>
        <v>3481290.55</v>
      </c>
      <c r="H15" s="979">
        <f>'4.1.2การใช้ไฟฟ้า_62'!H15</f>
        <v>1353.97</v>
      </c>
      <c r="I15" s="979">
        <f>' ข้อมูลการใช้ไฟฟ้า '!G41</f>
        <v>3745337.19</v>
      </c>
      <c r="J15" s="981">
        <f t="shared" si="1"/>
        <v>37.604564009601233</v>
      </c>
      <c r="K15" s="981">
        <f t="shared" si="2"/>
        <v>0.93472995569949091</v>
      </c>
      <c r="L15" s="981">
        <f t="shared" si="3"/>
        <v>3.7588012159555526</v>
      </c>
      <c r="M15" s="415">
        <v>31</v>
      </c>
      <c r="O15" s="410"/>
      <c r="P15" s="411"/>
      <c r="Q15" s="411"/>
    </row>
    <row r="16" spans="1:17" ht="21.75" customHeight="1">
      <c r="A16" s="403" t="s">
        <v>325</v>
      </c>
      <c r="B16" s="979">
        <f>' ข้อมูลการใช้ไฟฟ้า '!B42</f>
        <v>3978.27</v>
      </c>
      <c r="C16" s="979">
        <f>' ข้อมูลการใช้ไฟฟ้า '!C42</f>
        <v>2665.44</v>
      </c>
      <c r="D16" s="979">
        <f>' ข้อมูลการใช้ไฟฟ้า '!D42</f>
        <v>1471.96</v>
      </c>
      <c r="E16" s="979">
        <f>' ข้อมูลการใช้ไฟฟ้า '!E42</f>
        <v>289138.27</v>
      </c>
      <c r="F16" s="979">
        <f>' ข้อมูลการใช้ไฟฟ้า '!F42</f>
        <v>1023358.99</v>
      </c>
      <c r="G16" s="979">
        <f t="shared" si="0"/>
        <v>3622743.45</v>
      </c>
      <c r="H16" s="979">
        <f>'4.1.2การใช้ไฟฟ้า_62'!H16</f>
        <v>1473.59</v>
      </c>
      <c r="I16" s="979">
        <f>' ข้อมูลการใช้ไฟฟ้า '!G42</f>
        <v>3911881.72</v>
      </c>
      <c r="J16" s="981">
        <f t="shared" si="1"/>
        <v>35.727387295370995</v>
      </c>
      <c r="K16" s="981">
        <f t="shared" si="2"/>
        <v>0.93773673274049019</v>
      </c>
      <c r="L16" s="981">
        <f t="shared" si="3"/>
        <v>3.8225898811911549</v>
      </c>
      <c r="M16" s="415">
        <v>30</v>
      </c>
      <c r="O16" s="410"/>
      <c r="P16" s="411"/>
      <c r="Q16" s="411"/>
    </row>
    <row r="17" spans="1:17" ht="21.75" customHeight="1">
      <c r="A17" s="403" t="s">
        <v>326</v>
      </c>
      <c r="B17" s="979">
        <f>' ข้อมูลการใช้ไฟฟ้า '!B43</f>
        <v>3738.29</v>
      </c>
      <c r="C17" s="979">
        <f>' ข้อมูลการใช้ไฟฟ้า '!C43</f>
        <v>2505.4499999999998</v>
      </c>
      <c r="D17" s="979">
        <f>' ข้อมูลการใช้ไฟฟ้า '!D43</f>
        <v>1431.69</v>
      </c>
      <c r="E17" s="979">
        <f>' ข้อมูลการใช้ไฟฟ้า '!E43</f>
        <v>277156.82</v>
      </c>
      <c r="F17" s="979">
        <f>' ข้อมูลการใช้ไฟฟ้า '!F43</f>
        <v>971160</v>
      </c>
      <c r="G17" s="979">
        <f t="shared" si="0"/>
        <v>3388394.4200000004</v>
      </c>
      <c r="H17" s="979">
        <f>'4.1.2การใช้ไฟฟ้า_62'!H17</f>
        <v>1274.2</v>
      </c>
      <c r="I17" s="979">
        <f>' ข้อมูลการใช้ไฟฟ้า '!G43</f>
        <v>3665551.24</v>
      </c>
      <c r="J17" s="981">
        <f t="shared" si="1"/>
        <v>34.917638295722412</v>
      </c>
      <c r="K17" s="981">
        <f t="shared" si="2"/>
        <v>0.94652697106802586</v>
      </c>
      <c r="L17" s="981">
        <f t="shared" si="3"/>
        <v>3.7744050825816551</v>
      </c>
      <c r="M17" s="415">
        <v>31</v>
      </c>
      <c r="O17" s="410"/>
      <c r="P17" s="411"/>
      <c r="Q17" s="411"/>
    </row>
    <row r="18" spans="1:17" ht="21.75" customHeight="1">
      <c r="A18" s="403" t="s">
        <v>327</v>
      </c>
      <c r="B18" s="979">
        <f>' ข้อมูลการใช้ไฟฟ้า '!B44</f>
        <v>2622.38</v>
      </c>
      <c r="C18" s="979">
        <f>' ข้อมูลการใช้ไฟฟ้า '!C44</f>
        <v>1708.52</v>
      </c>
      <c r="D18" s="979">
        <f>' ข้อมูลการใช้ไฟฟ้า '!D44</f>
        <v>1311.19</v>
      </c>
      <c r="E18" s="979">
        <f>' ข้อมูลการใช้ไฟฟ้า '!E44</f>
        <v>194423.25</v>
      </c>
      <c r="F18" s="979">
        <f>' ข้อมูลการใช้ไฟฟ้า '!F44</f>
        <v>776381.99</v>
      </c>
      <c r="G18" s="979">
        <f t="shared" si="0"/>
        <v>2670326.3199999998</v>
      </c>
      <c r="H18" s="979">
        <f>'4.1.2การใช้ไฟฟ้า_62'!H18</f>
        <v>1034.49</v>
      </c>
      <c r="I18" s="979">
        <f>' ข้อมูลการใช้ไฟฟ้า '!G44</f>
        <v>2864749.57</v>
      </c>
      <c r="J18" s="981">
        <f t="shared" si="1"/>
        <v>41.119453299843819</v>
      </c>
      <c r="K18" s="981">
        <f t="shared" si="2"/>
        <v>0.93023515684437563</v>
      </c>
      <c r="L18" s="981">
        <f t="shared" si="3"/>
        <v>3.6898712320722429</v>
      </c>
      <c r="M18" s="415">
        <v>30</v>
      </c>
      <c r="O18" s="410"/>
      <c r="P18" s="411"/>
      <c r="Q18" s="411"/>
    </row>
    <row r="19" spans="1:17" ht="21.75" customHeight="1">
      <c r="A19" s="403" t="s">
        <v>328</v>
      </c>
      <c r="B19" s="979">
        <f>' ข้อมูลการใช้ไฟฟ้า '!B45</f>
        <v>2301.5700000000002</v>
      </c>
      <c r="C19" s="979">
        <f>' ข้อมูลการใช้ไฟฟ้า '!C45</f>
        <v>1626.97</v>
      </c>
      <c r="D19" s="979">
        <f>' ข้อมูลการใช้ไฟฟ้า '!D45</f>
        <v>1150.78</v>
      </c>
      <c r="E19" s="979">
        <f>' ข้อมูลการใช้ไฟฟ้า '!E45</f>
        <v>170638.4</v>
      </c>
      <c r="F19" s="979">
        <f>' ข้อมูลการใช้ไฟฟ้า '!F45</f>
        <v>702772</v>
      </c>
      <c r="G19" s="979">
        <f t="shared" si="0"/>
        <v>2399973.0700000003</v>
      </c>
      <c r="H19" s="979">
        <f>'4.1.2การใช้ไฟฟ้า_62'!H19</f>
        <v>834.01</v>
      </c>
      <c r="I19" s="979">
        <f>' ข้อมูลการใช้ไฟฟ้า '!G45</f>
        <v>2570611.4700000002</v>
      </c>
      <c r="J19" s="981">
        <f t="shared" si="1"/>
        <v>41.040942552491394</v>
      </c>
      <c r="K19" s="981">
        <f t="shared" si="2"/>
        <v>0.94017651694448889</v>
      </c>
      <c r="L19" s="981">
        <f t="shared" si="3"/>
        <v>3.6578171441093272</v>
      </c>
      <c r="M19" s="415">
        <v>31</v>
      </c>
      <c r="O19" s="410"/>
      <c r="P19" s="411"/>
      <c r="Q19" s="411"/>
    </row>
    <row r="20" spans="1:17" ht="21.75" customHeight="1">
      <c r="A20" s="1131" t="s">
        <v>356</v>
      </c>
      <c r="B20" s="1131"/>
      <c r="C20" s="1131"/>
      <c r="D20" s="1131"/>
      <c r="E20" s="1056">
        <f>SUM(E8:E19)</f>
        <v>2601570.0499999998</v>
      </c>
      <c r="F20" s="1056">
        <f>SUM(F8:F19)</f>
        <v>9740153.9700000007</v>
      </c>
      <c r="G20" s="1056">
        <f>SUM(G8:G19)</f>
        <v>33079848.330000002</v>
      </c>
      <c r="H20" s="1056">
        <f>SUM(H8:H19)</f>
        <v>14212.730000000001</v>
      </c>
      <c r="I20" s="1056">
        <f>SUM(I8:I19)</f>
        <v>35681418.380000003</v>
      </c>
      <c r="J20" s="1132"/>
      <c r="K20" s="1132"/>
      <c r="L20" s="1132"/>
      <c r="O20" s="410"/>
      <c r="P20" s="411"/>
      <c r="Q20" s="411"/>
    </row>
    <row r="21" spans="1:17" ht="21.75" customHeight="1">
      <c r="A21" s="1131" t="s">
        <v>367</v>
      </c>
      <c r="B21" s="1131"/>
      <c r="C21" s="1131"/>
      <c r="D21" s="1131"/>
      <c r="E21" s="1056">
        <f t="shared" ref="E21:L21" si="4">AVERAGE(E8:E19)</f>
        <v>216797.50416666665</v>
      </c>
      <c r="F21" s="1056">
        <f t="shared" si="4"/>
        <v>811679.49750000006</v>
      </c>
      <c r="G21" s="1056">
        <f t="shared" si="4"/>
        <v>2756654.0275000003</v>
      </c>
      <c r="H21" s="1056">
        <f t="shared" si="4"/>
        <v>1184.3941666666667</v>
      </c>
      <c r="I21" s="1056">
        <f t="shared" si="4"/>
        <v>2973451.5316666667</v>
      </c>
      <c r="J21" s="1056">
        <f t="shared" si="4"/>
        <v>38.111095688808838</v>
      </c>
      <c r="K21" s="1056">
        <f t="shared" si="4"/>
        <v>0.92575135391489083</v>
      </c>
      <c r="L21" s="1056">
        <f t="shared" si="4"/>
        <v>3.6626032157535247</v>
      </c>
      <c r="O21" s="29"/>
      <c r="P21" s="416"/>
      <c r="Q21" s="416"/>
    </row>
    <row r="22" spans="1:17" s="20" customFormat="1" ht="16.8">
      <c r="A22" s="83" t="s">
        <v>368</v>
      </c>
      <c r="B22" s="83" t="s">
        <v>369</v>
      </c>
      <c r="C22" s="83"/>
      <c r="D22" s="83"/>
      <c r="E22" s="83"/>
      <c r="F22" s="83"/>
      <c r="G22" s="83"/>
      <c r="H22" s="83"/>
      <c r="I22" s="20" t="s">
        <v>967</v>
      </c>
      <c r="J22" s="83"/>
      <c r="K22" s="83"/>
      <c r="L22" s="83"/>
      <c r="O22" s="18"/>
      <c r="P22" s="18"/>
      <c r="Q22" s="18"/>
    </row>
    <row r="23" spans="1:17" s="20" customFormat="1" ht="16.8">
      <c r="A23" s="83"/>
      <c r="B23" s="83" t="s">
        <v>370</v>
      </c>
      <c r="C23" s="83"/>
      <c r="D23" s="83"/>
      <c r="E23" s="83"/>
      <c r="F23" s="83"/>
      <c r="G23" s="83"/>
      <c r="H23" s="83"/>
      <c r="I23" s="83"/>
      <c r="J23" s="83"/>
      <c r="K23" s="83"/>
      <c r="L23" s="83"/>
    </row>
    <row r="24" spans="1:17" s="20" customFormat="1" ht="16.8">
      <c r="A24" s="83"/>
      <c r="B24" s="83" t="s">
        <v>371</v>
      </c>
      <c r="C24" s="83"/>
      <c r="D24" s="83"/>
      <c r="E24" s="83"/>
      <c r="F24" s="83"/>
      <c r="G24" s="83"/>
      <c r="H24" s="83"/>
      <c r="I24" s="83"/>
      <c r="J24" s="83"/>
      <c r="K24" s="83"/>
      <c r="L24" s="83"/>
    </row>
    <row r="25" spans="1:17" s="20" customFormat="1" ht="16.8">
      <c r="A25" s="83"/>
      <c r="B25" s="83" t="s">
        <v>779</v>
      </c>
      <c r="C25" s="83"/>
      <c r="D25" s="83"/>
      <c r="E25" s="83"/>
      <c r="F25" s="83"/>
      <c r="G25" s="83"/>
      <c r="H25" s="83"/>
      <c r="I25" s="83"/>
      <c r="J25" s="83"/>
      <c r="K25" s="83"/>
      <c r="L25" s="83"/>
    </row>
    <row r="26" spans="1:17" s="20" customFormat="1" ht="18.600000000000001">
      <c r="A26" s="317"/>
      <c r="B26" s="85" t="s">
        <v>134</v>
      </c>
      <c r="C26" s="318"/>
      <c r="D26" s="319"/>
      <c r="E26" s="319"/>
      <c r="F26" s="319"/>
      <c r="G26" s="319"/>
      <c r="H26" s="83"/>
      <c r="I26" s="83"/>
      <c r="J26" s="83"/>
      <c r="K26" s="83"/>
      <c r="L26" s="83"/>
    </row>
    <row r="27" spans="1:17" s="20" customFormat="1" ht="18.600000000000001">
      <c r="A27" s="318"/>
      <c r="B27" s="318"/>
      <c r="C27" s="85" t="s">
        <v>135</v>
      </c>
      <c r="D27" s="318"/>
      <c r="E27" s="318"/>
      <c r="F27" s="320"/>
      <c r="G27" s="320"/>
      <c r="H27" s="83"/>
      <c r="I27" s="83"/>
      <c r="J27" s="83"/>
      <c r="K27" s="83"/>
      <c r="L27" s="83"/>
    </row>
    <row r="28" spans="1:17" s="113" customFormat="1">
      <c r="A28" s="317"/>
      <c r="B28" s="128" t="s">
        <v>1115</v>
      </c>
      <c r="C28" s="128"/>
      <c r="D28" s="128"/>
      <c r="E28" s="128"/>
      <c r="F28" s="87"/>
      <c r="G28" s="319"/>
      <c r="H28" s="319"/>
      <c r="I28" s="319"/>
      <c r="J28" s="319"/>
      <c r="K28" s="319"/>
      <c r="L28" s="319"/>
      <c r="O28" s="100"/>
      <c r="P28" s="114"/>
      <c r="Q28" s="114"/>
    </row>
    <row r="29" spans="1:17" s="113" customFormat="1" ht="24.6" customHeight="1">
      <c r="A29" s="318"/>
      <c r="B29" s="128"/>
      <c r="C29" s="128"/>
      <c r="D29" s="128" t="s">
        <v>1116</v>
      </c>
      <c r="E29" s="128"/>
      <c r="F29" s="87"/>
      <c r="G29" s="320"/>
      <c r="H29" s="320"/>
      <c r="I29" s="320"/>
      <c r="J29" s="320"/>
      <c r="K29" s="320"/>
      <c r="L29" s="318"/>
      <c r="P29" s="115"/>
      <c r="Q29" s="115"/>
    </row>
    <row r="30" spans="1:17">
      <c r="B30" s="349"/>
      <c r="C30" s="349"/>
      <c r="D30" s="349"/>
      <c r="E30" s="349"/>
    </row>
    <row r="31" spans="1:17">
      <c r="B31" s="128"/>
      <c r="C31" s="128"/>
      <c r="D31" s="128"/>
      <c r="E31" s="128"/>
    </row>
    <row r="32" spans="1:17">
      <c r="A32" s="349"/>
      <c r="B32" s="349"/>
      <c r="C32" s="349"/>
      <c r="D32" s="349"/>
      <c r="E32" s="349"/>
    </row>
    <row r="33" spans="1:5">
      <c r="A33" s="349"/>
      <c r="B33" s="349"/>
      <c r="C33" s="349"/>
      <c r="D33" s="349"/>
      <c r="E33" s="349"/>
    </row>
    <row r="34" spans="1:5">
      <c r="A34" s="349"/>
      <c r="B34" s="349"/>
      <c r="C34" s="349"/>
      <c r="D34" s="349"/>
      <c r="E34" s="349"/>
    </row>
    <row r="35" spans="1:5">
      <c r="A35" s="349"/>
      <c r="B35" s="349"/>
      <c r="C35" s="349"/>
      <c r="D35" s="349"/>
      <c r="E35" s="349"/>
    </row>
    <row r="36" spans="1:5">
      <c r="A36" s="525"/>
      <c r="B36" s="355"/>
      <c r="C36" s="526"/>
      <c r="D36" s="527"/>
      <c r="E36" s="527"/>
    </row>
    <row r="37" spans="1:5">
      <c r="A37" s="526"/>
      <c r="B37" s="526"/>
      <c r="C37" s="355"/>
      <c r="D37" s="526"/>
      <c r="E37" s="526"/>
    </row>
    <row r="38" spans="1:5">
      <c r="A38" s="128"/>
      <c r="B38" s="128"/>
      <c r="C38" s="128"/>
      <c r="D38" s="128"/>
      <c r="E38" s="128"/>
    </row>
    <row r="39" spans="1:5">
      <c r="A39" s="128"/>
      <c r="B39" s="128"/>
      <c r="C39" s="128"/>
      <c r="D39" s="128"/>
      <c r="E39" s="128"/>
    </row>
  </sheetData>
  <mergeCells count="3">
    <mergeCell ref="H5:H7"/>
    <mergeCell ref="I5:I7"/>
    <mergeCell ref="K5:K7"/>
  </mergeCells>
  <pageMargins left="0.78740157480314965" right="0.78740157480314965" top="0.43307086614173229" bottom="0.39370078740157483" header="0.31496062992125984" footer="0.31496062992125984"/>
  <pageSetup paperSize="9" scale="85" firstPageNumber="12" orientation="landscape" r:id="rId1"/>
  <headerFooter>
    <oddFooter xml:space="preserve">&amp;C79
</oddFooter>
  </headerFooter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AH50"/>
  <sheetViews>
    <sheetView showGridLines="0" view="pageBreakPreview" zoomScaleNormal="100" zoomScaleSheetLayoutView="100" workbookViewId="0">
      <selection activeCell="M17" sqref="M17"/>
    </sheetView>
  </sheetViews>
  <sheetFormatPr defaultColWidth="9" defaultRowHeight="21"/>
  <cols>
    <col min="1" max="1" width="9.3984375" style="87" customWidth="1"/>
    <col min="2" max="2" width="8" style="87" customWidth="1"/>
    <col min="3" max="14" width="7.69921875" style="87" customWidth="1"/>
    <col min="15" max="15" width="8.3984375" style="87" customWidth="1"/>
    <col min="16" max="16" width="9.09765625" style="87" customWidth="1"/>
    <col min="17" max="17" width="11.3984375" style="87" customWidth="1"/>
    <col min="18" max="19" width="9.09765625" style="179" customWidth="1"/>
    <col min="20" max="16384" width="9" style="87"/>
  </cols>
  <sheetData>
    <row r="1" spans="1:34" s="30" customFormat="1" ht="24.6">
      <c r="A1" s="601" t="s">
        <v>1281</v>
      </c>
      <c r="R1" s="1047"/>
      <c r="S1" s="1047"/>
    </row>
    <row r="2" spans="1:34" s="30" customFormat="1" ht="24.6">
      <c r="A2" s="1643" t="s">
        <v>1282</v>
      </c>
      <c r="B2" s="1644"/>
      <c r="C2" s="1644"/>
      <c r="D2" s="1644"/>
      <c r="E2" s="1644"/>
      <c r="F2" s="1644"/>
      <c r="G2" s="1644"/>
      <c r="H2" s="1644"/>
      <c r="I2" s="1644"/>
      <c r="J2" s="1644"/>
      <c r="K2" s="1644"/>
      <c r="L2" s="1644"/>
      <c r="M2" s="1644"/>
      <c r="N2" s="1644"/>
      <c r="O2" s="1644"/>
      <c r="P2" s="1644"/>
      <c r="Q2" s="1644"/>
      <c r="R2" s="1047"/>
      <c r="S2" s="1047"/>
    </row>
    <row r="3" spans="1:34">
      <c r="A3" s="204" t="s">
        <v>372</v>
      </c>
      <c r="B3" s="204" t="s">
        <v>374</v>
      </c>
      <c r="C3" s="1672" t="s">
        <v>376</v>
      </c>
      <c r="D3" s="1672"/>
      <c r="E3" s="1672"/>
      <c r="F3" s="1672"/>
      <c r="G3" s="1672"/>
      <c r="H3" s="1672"/>
      <c r="I3" s="1672"/>
      <c r="J3" s="1672"/>
      <c r="K3" s="1672"/>
      <c r="L3" s="1672"/>
      <c r="M3" s="1672"/>
      <c r="N3" s="1672"/>
      <c r="O3" s="1672"/>
      <c r="P3" s="205" t="s">
        <v>378</v>
      </c>
      <c r="Q3" s="206" t="s">
        <v>379</v>
      </c>
      <c r="R3" s="179" t="s">
        <v>737</v>
      </c>
      <c r="S3" s="179" t="s">
        <v>737</v>
      </c>
      <c r="U3" s="128"/>
      <c r="V3" s="1676" t="s">
        <v>376</v>
      </c>
      <c r="W3" s="1676"/>
      <c r="X3" s="1676"/>
      <c r="Y3" s="1676"/>
      <c r="Z3" s="1676"/>
      <c r="AA3" s="1676"/>
      <c r="AB3" s="1676"/>
      <c r="AC3" s="1676"/>
      <c r="AD3" s="1676"/>
      <c r="AE3" s="1676"/>
      <c r="AF3" s="1676"/>
      <c r="AG3" s="1676"/>
      <c r="AH3" s="1676"/>
    </row>
    <row r="4" spans="1:34">
      <c r="A4" s="207" t="s">
        <v>373</v>
      </c>
      <c r="B4" s="207" t="s">
        <v>375</v>
      </c>
      <c r="C4" s="1049" t="s">
        <v>317</v>
      </c>
      <c r="D4" s="1049" t="s">
        <v>318</v>
      </c>
      <c r="E4" s="1049" t="s">
        <v>319</v>
      </c>
      <c r="F4" s="1049" t="s">
        <v>320</v>
      </c>
      <c r="G4" s="1049" t="s">
        <v>321</v>
      </c>
      <c r="H4" s="1049" t="s">
        <v>322</v>
      </c>
      <c r="I4" s="1049" t="s">
        <v>323</v>
      </c>
      <c r="J4" s="1049" t="s">
        <v>324</v>
      </c>
      <c r="K4" s="1049" t="s">
        <v>325</v>
      </c>
      <c r="L4" s="1049" t="s">
        <v>326</v>
      </c>
      <c r="M4" s="1049" t="s">
        <v>327</v>
      </c>
      <c r="N4" s="1049" t="s">
        <v>328</v>
      </c>
      <c r="O4" s="1048" t="s">
        <v>356</v>
      </c>
      <c r="P4" s="209" t="s">
        <v>377</v>
      </c>
      <c r="Q4" s="210" t="s">
        <v>380</v>
      </c>
      <c r="R4" s="179" t="s">
        <v>738</v>
      </c>
      <c r="S4" s="179" t="s">
        <v>739</v>
      </c>
      <c r="U4" s="128"/>
      <c r="V4" s="990" t="s">
        <v>317</v>
      </c>
      <c r="W4" s="990" t="s">
        <v>318</v>
      </c>
      <c r="X4" s="990" t="s">
        <v>319</v>
      </c>
      <c r="Y4" s="990" t="s">
        <v>320</v>
      </c>
      <c r="Z4" s="990" t="s">
        <v>321</v>
      </c>
      <c r="AA4" s="990" t="s">
        <v>322</v>
      </c>
      <c r="AB4" s="990" t="s">
        <v>323</v>
      </c>
      <c r="AC4" s="990" t="s">
        <v>324</v>
      </c>
      <c r="AD4" s="990" t="s">
        <v>325</v>
      </c>
      <c r="AE4" s="990" t="s">
        <v>326</v>
      </c>
      <c r="AF4" s="990" t="s">
        <v>327</v>
      </c>
      <c r="AG4" s="990" t="s">
        <v>328</v>
      </c>
      <c r="AH4" s="990" t="s">
        <v>356</v>
      </c>
    </row>
    <row r="5" spans="1:34">
      <c r="A5" s="211" t="s">
        <v>381</v>
      </c>
      <c r="B5" s="212" t="s">
        <v>382</v>
      </c>
      <c r="C5" s="213"/>
      <c r="D5" s="213"/>
      <c r="E5" s="213"/>
      <c r="F5" s="213"/>
      <c r="G5" s="213"/>
      <c r="H5" s="213"/>
      <c r="I5" s="213"/>
      <c r="J5" s="213"/>
      <c r="K5" s="213"/>
      <c r="L5" s="213"/>
      <c r="M5" s="213"/>
      <c r="N5" s="213"/>
      <c r="O5" s="987">
        <f t="shared" ref="O5:O18" si="0">SUM(C5:N5)</f>
        <v>0</v>
      </c>
      <c r="P5" s="986">
        <v>39.770000000000003</v>
      </c>
      <c r="Q5" s="987">
        <f>O5*P5</f>
        <v>0</v>
      </c>
      <c r="R5" s="215" t="e">
        <f>O6/O5</f>
        <v>#DIV/0!</v>
      </c>
      <c r="S5" s="215" t="e">
        <f>O6/Q5</f>
        <v>#DIV/0!</v>
      </c>
      <c r="U5" s="583" t="s">
        <v>1122</v>
      </c>
      <c r="V5" s="991">
        <f>(C5*$P$5)+(C7*$P$7)+($C$9*$P$9)+(C11*$P$11)+(C13*$P$13)+(C15*$P$15)</f>
        <v>0</v>
      </c>
      <c r="W5" s="991">
        <f>(D5*$P$5)+(D7*$P$7)+($D$9*$P$9)+(D11*$P$11)+(D13*$P$13)+(D15*$P$15)</f>
        <v>0</v>
      </c>
      <c r="X5" s="991">
        <f>(E5*$P$5)+(E7*$P$7)+($E$9*$P$9)+(E11*$P$11)+(E13*$P$13)+(E15*$P$15)</f>
        <v>0</v>
      </c>
      <c r="Y5" s="991">
        <f>(F5*$P$5)+(F7*$P$7)+($F$9*$P$9)+(F11*$P$11)+(F13*$P$13)+(F15*$P$15)</f>
        <v>0</v>
      </c>
      <c r="Z5" s="991">
        <f>(G5*$P$5)+(G7*$P$7)+($G$9*$P$9)+(G11*$P$11)+(G13*$P$13)+(G15*$P$15)</f>
        <v>0</v>
      </c>
      <c r="AA5" s="991">
        <f>(H5*$P$5)+(H7*$P$7)+($H$9*$P$9)+(H11*$P$11)+(H13*$P$13)+(H15*$P$15)</f>
        <v>0</v>
      </c>
      <c r="AB5" s="991">
        <f>(I5*$P$5)+(I7*$P$7)+($I$9*$P$9)+(I11*$P$11)+(I13*$P$13)+(I15*$P$15)</f>
        <v>0</v>
      </c>
      <c r="AC5" s="991">
        <f>(J5*$P$5)+(J7*$P$7)+($J$9*$P$9)+(J11*$P$11)+(J13*$P$13)+(J15*$P$15)</f>
        <v>0</v>
      </c>
      <c r="AD5" s="991">
        <f>(K5*$P$5)+(K7*$P$7)+($K$9*$P$9)+(K11*$P$11)+(K13*$P$13)+(K15*$P$15)</f>
        <v>0</v>
      </c>
      <c r="AE5" s="991">
        <f>(L5*$P$5)+(L7*$P$7)+($L$9*$P$9)+(L11*$P$11)+(L13*$P$13)+(L15*$P$15)</f>
        <v>0</v>
      </c>
      <c r="AF5" s="991">
        <f>(M5*$P$5)+(M7*$P$7)+($M$9*$P$9)+(M11*$P$11)+(M13*$P$13)+(M15*$P$15)</f>
        <v>0</v>
      </c>
      <c r="AG5" s="991">
        <f>(N5*$P$5)+(N7*$P$7)+($N$9*$P$9)+(N11*$P$11)+(N13*$P$13)+(N15*$P$15)</f>
        <v>0</v>
      </c>
      <c r="AH5" s="991">
        <f>SUM(V5:AG5)</f>
        <v>0</v>
      </c>
    </row>
    <row r="6" spans="1:34">
      <c r="A6" s="216" t="s">
        <v>780</v>
      </c>
      <c r="B6" s="212" t="s">
        <v>383</v>
      </c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17"/>
      <c r="N6" s="217"/>
      <c r="O6" s="987">
        <f t="shared" si="0"/>
        <v>0</v>
      </c>
      <c r="P6" s="988"/>
      <c r="Q6" s="988"/>
    </row>
    <row r="7" spans="1:34">
      <c r="A7" s="1673" t="s">
        <v>384</v>
      </c>
      <c r="B7" s="212" t="s">
        <v>382</v>
      </c>
      <c r="C7" s="213"/>
      <c r="D7" s="213"/>
      <c r="E7" s="213"/>
      <c r="F7" s="213"/>
      <c r="G7" s="213"/>
      <c r="H7" s="213"/>
      <c r="I7" s="213"/>
      <c r="J7" s="213"/>
      <c r="K7" s="213"/>
      <c r="L7" s="213"/>
      <c r="M7" s="213"/>
      <c r="N7" s="213"/>
      <c r="O7" s="987">
        <f t="shared" si="0"/>
        <v>0</v>
      </c>
      <c r="P7" s="986">
        <v>36.42</v>
      </c>
      <c r="Q7" s="987">
        <f>O7*P7</f>
        <v>0</v>
      </c>
      <c r="R7" s="215" t="e">
        <f>O8/O7</f>
        <v>#DIV/0!</v>
      </c>
      <c r="S7" s="215" t="e">
        <f>O8/Q7</f>
        <v>#DIV/0!</v>
      </c>
    </row>
    <row r="8" spans="1:34">
      <c r="A8" s="1673"/>
      <c r="B8" s="212" t="s">
        <v>383</v>
      </c>
      <c r="C8" s="219"/>
      <c r="D8" s="219"/>
      <c r="E8" s="219"/>
      <c r="F8" s="219"/>
      <c r="G8" s="219"/>
      <c r="H8" s="219"/>
      <c r="I8" s="219"/>
      <c r="J8" s="219"/>
      <c r="K8" s="219"/>
      <c r="L8" s="219"/>
      <c r="M8" s="219"/>
      <c r="N8" s="219"/>
      <c r="O8" s="987">
        <f t="shared" si="0"/>
        <v>0</v>
      </c>
      <c r="P8" s="988"/>
      <c r="Q8" s="988"/>
    </row>
    <row r="9" spans="1:34" ht="21" customHeight="1">
      <c r="A9" s="1674" t="s">
        <v>385</v>
      </c>
      <c r="B9" s="212" t="s">
        <v>386</v>
      </c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3"/>
      <c r="O9" s="987">
        <f t="shared" si="0"/>
        <v>0</v>
      </c>
      <c r="P9" s="986">
        <v>50.23</v>
      </c>
      <c r="Q9" s="987">
        <f>O9*P9</f>
        <v>0</v>
      </c>
      <c r="R9" s="215" t="e">
        <f>O10/O9</f>
        <v>#DIV/0!</v>
      </c>
      <c r="S9" s="215" t="e">
        <f>O10/Q9</f>
        <v>#DIV/0!</v>
      </c>
    </row>
    <row r="10" spans="1:34" ht="21" customHeight="1">
      <c r="A10" s="1674"/>
      <c r="B10" s="212" t="s">
        <v>383</v>
      </c>
      <c r="C10" s="213"/>
      <c r="D10" s="213"/>
      <c r="E10" s="213"/>
      <c r="F10" s="213"/>
      <c r="G10" s="213"/>
      <c r="H10" s="213"/>
      <c r="I10" s="213"/>
      <c r="J10" s="213"/>
      <c r="K10" s="213"/>
      <c r="L10" s="213"/>
      <c r="M10" s="213"/>
      <c r="N10" s="213"/>
      <c r="O10" s="987">
        <f t="shared" si="0"/>
        <v>0</v>
      </c>
      <c r="P10" s="988"/>
      <c r="Q10" s="988"/>
    </row>
    <row r="11" spans="1:34" ht="21" customHeight="1">
      <c r="A11" s="1673" t="s">
        <v>388</v>
      </c>
      <c r="B11" s="212" t="s">
        <v>387</v>
      </c>
      <c r="C11" s="213"/>
      <c r="D11" s="213"/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987">
        <f t="shared" si="0"/>
        <v>0</v>
      </c>
      <c r="P11" s="986">
        <v>1055</v>
      </c>
      <c r="Q11" s="987">
        <f>O11*P11</f>
        <v>0</v>
      </c>
      <c r="R11" s="215" t="e">
        <f>O12/O11</f>
        <v>#DIV/0!</v>
      </c>
      <c r="S11" s="215" t="e">
        <f>O12/Q11</f>
        <v>#DIV/0!</v>
      </c>
    </row>
    <row r="12" spans="1:34" ht="21" customHeight="1">
      <c r="A12" s="1673"/>
      <c r="B12" s="212" t="s">
        <v>383</v>
      </c>
      <c r="C12" s="213"/>
      <c r="D12" s="213"/>
      <c r="E12" s="213"/>
      <c r="F12" s="213"/>
      <c r="G12" s="213"/>
      <c r="H12" s="213"/>
      <c r="I12" s="213"/>
      <c r="J12" s="213"/>
      <c r="K12" s="213"/>
      <c r="L12" s="213"/>
      <c r="M12" s="213"/>
      <c r="N12" s="213"/>
      <c r="O12" s="987">
        <f t="shared" si="0"/>
        <v>0</v>
      </c>
      <c r="P12" s="988"/>
      <c r="Q12" s="988"/>
    </row>
    <row r="13" spans="1:34" ht="21" customHeight="1">
      <c r="A13" s="211" t="s">
        <v>389</v>
      </c>
      <c r="B13" s="212" t="s">
        <v>390</v>
      </c>
      <c r="C13" s="213"/>
      <c r="D13" s="213"/>
      <c r="E13" s="213"/>
      <c r="F13" s="213"/>
      <c r="G13" s="213"/>
      <c r="H13" s="213"/>
      <c r="I13" s="213"/>
      <c r="J13" s="213"/>
      <c r="K13" s="213"/>
      <c r="L13" s="213"/>
      <c r="M13" s="213"/>
      <c r="N13" s="213"/>
      <c r="O13" s="987">
        <f t="shared" si="0"/>
        <v>0</v>
      </c>
      <c r="P13" s="986">
        <v>26370</v>
      </c>
      <c r="Q13" s="987">
        <f>O13*P13</f>
        <v>0</v>
      </c>
      <c r="R13" s="215" t="e">
        <f>O14/O13</f>
        <v>#DIV/0!</v>
      </c>
      <c r="S13" s="215" t="e">
        <f>O14/Q13</f>
        <v>#DIV/0!</v>
      </c>
    </row>
    <row r="14" spans="1:34">
      <c r="A14" s="216" t="s">
        <v>397</v>
      </c>
      <c r="B14" s="212" t="s">
        <v>383</v>
      </c>
      <c r="C14" s="213"/>
      <c r="D14" s="213"/>
      <c r="E14" s="213"/>
      <c r="F14" s="213"/>
      <c r="G14" s="213"/>
      <c r="H14" s="213"/>
      <c r="I14" s="213"/>
      <c r="J14" s="213"/>
      <c r="K14" s="213"/>
      <c r="L14" s="213"/>
      <c r="M14" s="213"/>
      <c r="N14" s="213"/>
      <c r="O14" s="987">
        <f t="shared" si="0"/>
        <v>0</v>
      </c>
      <c r="P14" s="988"/>
      <c r="Q14" s="988"/>
    </row>
    <row r="15" spans="1:34">
      <c r="A15" s="211" t="s">
        <v>391</v>
      </c>
      <c r="B15" s="212" t="s">
        <v>390</v>
      </c>
      <c r="C15" s="213"/>
      <c r="D15" s="213"/>
      <c r="E15" s="213"/>
      <c r="F15" s="213"/>
      <c r="G15" s="213"/>
      <c r="H15" s="213"/>
      <c r="I15" s="213"/>
      <c r="J15" s="213"/>
      <c r="K15" s="213"/>
      <c r="L15" s="213"/>
      <c r="M15" s="213"/>
      <c r="N15" s="213"/>
      <c r="O15" s="987">
        <f t="shared" si="0"/>
        <v>0</v>
      </c>
      <c r="P15" s="986"/>
      <c r="Q15" s="987">
        <f>O15*P15</f>
        <v>0</v>
      </c>
      <c r="R15" s="215" t="e">
        <f>O16/O15</f>
        <v>#DIV/0!</v>
      </c>
      <c r="S15" s="215" t="e">
        <f>O16/Q15</f>
        <v>#DIV/0!</v>
      </c>
    </row>
    <row r="16" spans="1:34" ht="22.2">
      <c r="A16" s="220" t="s">
        <v>112</v>
      </c>
      <c r="B16" s="212" t="s">
        <v>383</v>
      </c>
      <c r="C16" s="213"/>
      <c r="D16" s="213"/>
      <c r="E16" s="213"/>
      <c r="F16" s="213"/>
      <c r="G16" s="213"/>
      <c r="H16" s="213"/>
      <c r="I16" s="213"/>
      <c r="J16" s="213"/>
      <c r="K16" s="213"/>
      <c r="L16" s="213"/>
      <c r="M16" s="213"/>
      <c r="N16" s="213"/>
      <c r="O16" s="987">
        <f t="shared" si="0"/>
        <v>0</v>
      </c>
      <c r="P16" s="988"/>
      <c r="Q16" s="988"/>
    </row>
    <row r="17" spans="1:19">
      <c r="A17" s="1673" t="s">
        <v>330</v>
      </c>
      <c r="B17" s="212" t="s">
        <v>394</v>
      </c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3"/>
      <c r="N17" s="213"/>
      <c r="O17" s="987">
        <f t="shared" si="0"/>
        <v>0</v>
      </c>
      <c r="P17" s="986"/>
      <c r="Q17" s="987">
        <f>O17*P17</f>
        <v>0</v>
      </c>
      <c r="R17" s="215" t="e">
        <f>O18/O17</f>
        <v>#DIV/0!</v>
      </c>
      <c r="S17" s="215" t="e">
        <f>O18/Q17</f>
        <v>#DIV/0!</v>
      </c>
    </row>
    <row r="18" spans="1:19">
      <c r="A18" s="1673"/>
      <c r="B18" s="212" t="s">
        <v>383</v>
      </c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M18" s="213"/>
      <c r="N18" s="213"/>
      <c r="O18" s="987">
        <f t="shared" si="0"/>
        <v>0</v>
      </c>
      <c r="P18" s="989"/>
      <c r="Q18" s="988"/>
    </row>
    <row r="19" spans="1:19">
      <c r="A19" s="1672" t="s">
        <v>392</v>
      </c>
      <c r="B19" s="1672"/>
      <c r="C19" s="1672"/>
      <c r="D19" s="1672"/>
      <c r="E19" s="1672"/>
      <c r="F19" s="1672"/>
      <c r="G19" s="1672"/>
      <c r="H19" s="1672"/>
      <c r="I19" s="1672"/>
      <c r="J19" s="1672"/>
      <c r="K19" s="1672"/>
      <c r="L19" s="1672"/>
      <c r="M19" s="1672"/>
      <c r="N19" s="1672"/>
      <c r="O19" s="1672"/>
      <c r="P19" s="1672"/>
      <c r="Q19" s="992">
        <f>Q5+Q7+Q9</f>
        <v>0</v>
      </c>
    </row>
    <row r="20" spans="1:19">
      <c r="A20" s="1674" t="s">
        <v>393</v>
      </c>
      <c r="B20" s="212" t="s">
        <v>740</v>
      </c>
      <c r="C20" s="213"/>
      <c r="D20" s="213"/>
      <c r="E20" s="213"/>
      <c r="F20" s="213"/>
      <c r="G20" s="213"/>
      <c r="H20" s="213"/>
      <c r="I20" s="213"/>
      <c r="J20" s="213"/>
      <c r="K20" s="213"/>
      <c r="L20" s="213"/>
      <c r="M20" s="213"/>
      <c r="N20" s="213"/>
      <c r="O20" s="987">
        <f t="shared" ref="O20:O21" si="1">SUM(C20:N20)</f>
        <v>0</v>
      </c>
      <c r="P20" s="214"/>
      <c r="Q20" s="987">
        <f>O20*P20</f>
        <v>0</v>
      </c>
      <c r="R20" s="215" t="e">
        <f>O21/O20</f>
        <v>#DIV/0!</v>
      </c>
      <c r="S20" s="215" t="e">
        <f>O21/Q20</f>
        <v>#DIV/0!</v>
      </c>
    </row>
    <row r="21" spans="1:19">
      <c r="A21" s="1674"/>
      <c r="B21" s="212" t="s">
        <v>383</v>
      </c>
      <c r="C21" s="217"/>
      <c r="D21" s="217"/>
      <c r="E21" s="217"/>
      <c r="F21" s="217"/>
      <c r="G21" s="217"/>
      <c r="H21" s="217"/>
      <c r="I21" s="217"/>
      <c r="J21" s="217"/>
      <c r="K21" s="217"/>
      <c r="L21" s="217"/>
      <c r="M21" s="217"/>
      <c r="N21" s="217"/>
      <c r="O21" s="987">
        <f t="shared" si="1"/>
        <v>0</v>
      </c>
      <c r="P21" s="221"/>
      <c r="Q21" s="218"/>
    </row>
    <row r="22" spans="1:19">
      <c r="A22" s="1677" t="s">
        <v>395</v>
      </c>
      <c r="B22" s="1677"/>
      <c r="C22" s="1677"/>
      <c r="D22" s="1677"/>
      <c r="E22" s="1677"/>
      <c r="F22" s="1677"/>
      <c r="G22" s="1677"/>
      <c r="H22" s="1677"/>
      <c r="I22" s="1677"/>
      <c r="J22" s="1677"/>
      <c r="K22" s="1677"/>
      <c r="L22" s="1677"/>
      <c r="M22" s="1677"/>
      <c r="N22" s="1677"/>
      <c r="O22" s="1677"/>
      <c r="P22" s="1677"/>
      <c r="Q22" s="993">
        <v>0</v>
      </c>
    </row>
    <row r="23" spans="1:19">
      <c r="A23" s="1677" t="s">
        <v>396</v>
      </c>
      <c r="B23" s="1677"/>
      <c r="C23" s="1677"/>
      <c r="D23" s="1677"/>
      <c r="E23" s="1677"/>
      <c r="F23" s="1677"/>
      <c r="G23" s="1677"/>
      <c r="H23" s="1677"/>
      <c r="I23" s="1677"/>
      <c r="J23" s="1677"/>
      <c r="K23" s="1677"/>
      <c r="L23" s="1677"/>
      <c r="M23" s="1677"/>
      <c r="N23" s="1677"/>
      <c r="O23" s="1677"/>
      <c r="P23" s="1677"/>
      <c r="Q23" s="993">
        <f>Q22+Q19</f>
        <v>0</v>
      </c>
    </row>
    <row r="24" spans="1:19">
      <c r="A24" s="222" t="s">
        <v>25</v>
      </c>
      <c r="B24" s="136" t="s">
        <v>11</v>
      </c>
    </row>
    <row r="25" spans="1:19" s="47" customFormat="1" ht="20.25" customHeight="1">
      <c r="A25" s="223" t="s">
        <v>857</v>
      </c>
      <c r="B25" s="224" t="s">
        <v>858</v>
      </c>
      <c r="C25" s="225"/>
      <c r="D25" s="224" t="s">
        <v>859</v>
      </c>
      <c r="E25" s="226"/>
      <c r="F25" s="226"/>
      <c r="G25" s="333"/>
      <c r="H25" s="333"/>
      <c r="I25" s="333"/>
      <c r="J25" s="333"/>
      <c r="K25" s="333"/>
      <c r="L25" s="333"/>
      <c r="M25" s="333"/>
      <c r="N25" s="333"/>
      <c r="O25" s="333"/>
      <c r="P25" s="333"/>
      <c r="Q25" s="333"/>
      <c r="R25" s="48"/>
      <c r="S25" s="48"/>
    </row>
    <row r="26" spans="1:19" s="47" customFormat="1" ht="20.25" customHeight="1">
      <c r="A26" s="227" t="s">
        <v>860</v>
      </c>
      <c r="B26" s="228" t="s">
        <v>861</v>
      </c>
      <c r="C26" s="225"/>
      <c r="D26" s="229" t="s">
        <v>862</v>
      </c>
      <c r="E26" s="226"/>
      <c r="F26" s="226"/>
      <c r="G26" s="333"/>
      <c r="H26" s="333"/>
      <c r="I26" s="333"/>
      <c r="J26" s="333"/>
      <c r="K26" s="333"/>
      <c r="L26" s="333"/>
      <c r="M26" s="333"/>
      <c r="N26" s="333"/>
      <c r="O26" s="333"/>
      <c r="P26" s="333"/>
      <c r="Q26" s="333"/>
      <c r="R26" s="48"/>
      <c r="S26" s="48"/>
    </row>
    <row r="27" spans="1:19" s="47" customFormat="1" ht="20.25" customHeight="1">
      <c r="A27" s="227" t="s">
        <v>863</v>
      </c>
      <c r="B27" s="228" t="s">
        <v>1117</v>
      </c>
      <c r="C27" s="225"/>
      <c r="D27" s="229" t="s">
        <v>864</v>
      </c>
      <c r="E27" s="226"/>
      <c r="F27" s="226"/>
      <c r="G27" s="333"/>
      <c r="H27" s="333"/>
      <c r="I27" s="333"/>
      <c r="J27" s="333"/>
      <c r="K27" s="333"/>
      <c r="L27" s="333"/>
      <c r="M27" s="333"/>
      <c r="N27" s="333"/>
      <c r="O27" s="333"/>
      <c r="P27" s="333"/>
      <c r="Q27" s="333"/>
      <c r="R27" s="48"/>
      <c r="S27" s="48"/>
    </row>
    <row r="28" spans="1:19" s="47" customFormat="1" ht="20.25" customHeight="1">
      <c r="A28" s="227" t="s">
        <v>865</v>
      </c>
      <c r="B28" s="228" t="s">
        <v>1118</v>
      </c>
      <c r="C28" s="225"/>
      <c r="D28" s="229" t="s">
        <v>866</v>
      </c>
      <c r="E28" s="226"/>
      <c r="F28" s="226"/>
      <c r="G28" s="333"/>
      <c r="H28" s="333"/>
      <c r="I28" s="333"/>
      <c r="J28" s="333"/>
      <c r="K28" s="333"/>
      <c r="L28" s="333"/>
      <c r="M28" s="333"/>
      <c r="N28" s="333"/>
      <c r="O28" s="333"/>
      <c r="P28" s="333"/>
      <c r="Q28" s="333"/>
      <c r="R28" s="48"/>
      <c r="S28" s="48"/>
    </row>
    <row r="29" spans="1:19" s="47" customFormat="1" ht="20.25" customHeight="1">
      <c r="A29" s="227" t="s">
        <v>867</v>
      </c>
      <c r="B29" s="228" t="s">
        <v>1119</v>
      </c>
      <c r="C29" s="225"/>
      <c r="D29" s="229" t="s">
        <v>1120</v>
      </c>
      <c r="E29" s="226"/>
      <c r="F29" s="226"/>
      <c r="G29" s="333"/>
      <c r="H29" s="333"/>
      <c r="I29" s="333"/>
      <c r="J29" s="333"/>
      <c r="K29" s="333"/>
      <c r="L29" s="333"/>
      <c r="M29" s="333"/>
      <c r="N29" s="333"/>
      <c r="O29" s="333"/>
      <c r="P29" s="333"/>
      <c r="Q29" s="333"/>
      <c r="R29" s="48"/>
      <c r="S29" s="48"/>
    </row>
    <row r="30" spans="1:19" s="47" customFormat="1" ht="20.25" customHeight="1">
      <c r="A30" s="227" t="s">
        <v>869</v>
      </c>
      <c r="B30" s="228" t="s">
        <v>384</v>
      </c>
      <c r="C30" s="225"/>
      <c r="D30" s="228" t="s">
        <v>868</v>
      </c>
      <c r="E30" s="226"/>
      <c r="F30" s="226"/>
      <c r="G30" s="333"/>
      <c r="H30" s="333"/>
      <c r="I30" s="333"/>
      <c r="J30" s="333"/>
      <c r="K30" s="333"/>
      <c r="L30" s="333"/>
      <c r="M30" s="333"/>
      <c r="N30" s="333"/>
      <c r="O30" s="333"/>
      <c r="P30" s="333"/>
      <c r="Q30" s="333"/>
      <c r="R30" s="48"/>
      <c r="S30" s="48"/>
    </row>
    <row r="31" spans="1:19" s="47" customFormat="1" ht="20.25" customHeight="1">
      <c r="A31" s="227" t="s">
        <v>872</v>
      </c>
      <c r="B31" s="230" t="s">
        <v>870</v>
      </c>
      <c r="C31" s="225"/>
      <c r="D31" s="228" t="s">
        <v>871</v>
      </c>
      <c r="E31" s="226"/>
      <c r="F31" s="226"/>
      <c r="G31" s="333"/>
      <c r="H31" s="333"/>
      <c r="I31" s="333"/>
      <c r="J31" s="333"/>
      <c r="K31" s="333"/>
      <c r="L31" s="333"/>
      <c r="M31" s="333"/>
      <c r="N31" s="333"/>
      <c r="O31" s="333"/>
      <c r="P31" s="333"/>
      <c r="Q31" s="333"/>
      <c r="R31" s="48"/>
      <c r="S31" s="48"/>
    </row>
    <row r="32" spans="1:19" s="47" customFormat="1" ht="20.25" customHeight="1">
      <c r="A32" s="227" t="s">
        <v>875</v>
      </c>
      <c r="B32" s="228" t="s">
        <v>873</v>
      </c>
      <c r="C32" s="225"/>
      <c r="D32" s="228" t="s">
        <v>874</v>
      </c>
      <c r="E32" s="226"/>
      <c r="F32" s="226"/>
      <c r="G32" s="333"/>
      <c r="H32" s="333"/>
      <c r="I32" s="333"/>
      <c r="J32" s="333"/>
      <c r="K32" s="333"/>
      <c r="L32" s="333"/>
      <c r="M32" s="333"/>
      <c r="N32" s="333"/>
      <c r="O32" s="333"/>
      <c r="P32" s="333"/>
      <c r="Q32" s="333"/>
      <c r="R32" s="48"/>
      <c r="S32" s="48"/>
    </row>
    <row r="33" spans="1:19" s="47" customFormat="1" ht="20.25" customHeight="1">
      <c r="A33" s="227" t="s">
        <v>878</v>
      </c>
      <c r="B33" s="231" t="s">
        <v>876</v>
      </c>
      <c r="C33" s="225"/>
      <c r="D33" s="230" t="s">
        <v>877</v>
      </c>
      <c r="E33" s="232"/>
      <c r="F33" s="226"/>
      <c r="G33" s="333"/>
      <c r="H33" s="333"/>
      <c r="I33" s="333"/>
      <c r="J33" s="333"/>
      <c r="K33" s="333"/>
      <c r="L33" s="333"/>
      <c r="M33" s="333"/>
      <c r="N33" s="333"/>
      <c r="O33" s="333"/>
      <c r="P33" s="333"/>
      <c r="Q33" s="333"/>
      <c r="R33" s="48"/>
      <c r="S33" s="48"/>
    </row>
    <row r="34" spans="1:19" s="47" customFormat="1" ht="20.25" customHeight="1">
      <c r="A34" s="227" t="s">
        <v>881</v>
      </c>
      <c r="B34" s="230" t="s">
        <v>879</v>
      </c>
      <c r="C34" s="225"/>
      <c r="D34" s="228" t="s">
        <v>880</v>
      </c>
      <c r="E34" s="232"/>
      <c r="F34" s="226"/>
      <c r="G34" s="333"/>
      <c r="H34" s="333"/>
      <c r="I34" s="333"/>
      <c r="J34" s="333"/>
      <c r="K34" s="333"/>
      <c r="L34" s="333"/>
      <c r="M34" s="333"/>
      <c r="N34" s="333"/>
      <c r="O34" s="333"/>
      <c r="P34" s="333"/>
      <c r="Q34" s="333"/>
      <c r="R34" s="48"/>
      <c r="S34" s="48"/>
    </row>
    <row r="35" spans="1:19" s="47" customFormat="1" ht="20.25" customHeight="1">
      <c r="A35" s="227" t="s">
        <v>884</v>
      </c>
      <c r="B35" s="230" t="s">
        <v>882</v>
      </c>
      <c r="C35" s="225"/>
      <c r="D35" s="233" t="s">
        <v>883</v>
      </c>
      <c r="E35" s="232"/>
      <c r="F35" s="226"/>
      <c r="G35" s="333"/>
      <c r="H35" s="333"/>
      <c r="I35" s="333"/>
      <c r="J35" s="333"/>
      <c r="K35" s="333"/>
      <c r="L35" s="333"/>
      <c r="M35" s="333"/>
      <c r="N35" s="333"/>
      <c r="O35" s="333"/>
      <c r="P35" s="333"/>
      <c r="Q35" s="333"/>
      <c r="R35" s="48"/>
      <c r="S35" s="48"/>
    </row>
    <row r="36" spans="1:19" s="47" customFormat="1" ht="20.25" customHeight="1">
      <c r="A36" s="227" t="s">
        <v>887</v>
      </c>
      <c r="B36" s="230" t="s">
        <v>885</v>
      </c>
      <c r="C36" s="225"/>
      <c r="D36" s="233" t="s">
        <v>886</v>
      </c>
      <c r="E36" s="232"/>
      <c r="F36" s="226"/>
      <c r="G36" s="333"/>
      <c r="H36" s="333"/>
      <c r="I36" s="333"/>
      <c r="J36" s="333"/>
      <c r="K36" s="333"/>
      <c r="L36" s="333"/>
      <c r="M36" s="333"/>
      <c r="N36" s="333"/>
      <c r="O36" s="333"/>
      <c r="P36" s="333"/>
      <c r="Q36" s="333"/>
      <c r="R36" s="48"/>
      <c r="S36" s="48"/>
    </row>
    <row r="37" spans="1:19" s="47" customFormat="1" ht="20.25" customHeight="1">
      <c r="A37" s="227" t="s">
        <v>890</v>
      </c>
      <c r="B37" s="230" t="s">
        <v>888</v>
      </c>
      <c r="C37" s="225"/>
      <c r="D37" s="230" t="s">
        <v>889</v>
      </c>
      <c r="E37" s="232"/>
      <c r="F37" s="226"/>
      <c r="G37" s="333"/>
      <c r="H37" s="333"/>
      <c r="I37" s="333"/>
      <c r="J37" s="333"/>
      <c r="K37" s="333"/>
      <c r="L37" s="333"/>
      <c r="M37" s="333"/>
      <c r="N37" s="333"/>
      <c r="O37" s="333"/>
      <c r="P37" s="333"/>
      <c r="Q37" s="333"/>
      <c r="R37" s="48"/>
      <c r="S37" s="48"/>
    </row>
    <row r="38" spans="1:19" s="47" customFormat="1" ht="20.25" customHeight="1">
      <c r="A38" s="227" t="s">
        <v>893</v>
      </c>
      <c r="B38" s="230" t="s">
        <v>891</v>
      </c>
      <c r="C38" s="225"/>
      <c r="D38" s="230" t="s">
        <v>892</v>
      </c>
      <c r="E38" s="232"/>
      <c r="F38" s="226"/>
      <c r="G38" s="333"/>
      <c r="H38" s="333"/>
      <c r="I38" s="333"/>
      <c r="J38" s="333"/>
      <c r="K38" s="333"/>
      <c r="L38" s="333"/>
      <c r="M38" s="333"/>
      <c r="N38" s="333"/>
      <c r="O38" s="333"/>
      <c r="P38" s="333"/>
      <c r="Q38" s="333"/>
      <c r="R38" s="48"/>
      <c r="S38" s="48"/>
    </row>
    <row r="39" spans="1:19" s="47" customFormat="1" ht="20.25" customHeight="1">
      <c r="A39" s="227" t="s">
        <v>896</v>
      </c>
      <c r="B39" s="228" t="s">
        <v>894</v>
      </c>
      <c r="C39" s="225"/>
      <c r="D39" s="230" t="s">
        <v>895</v>
      </c>
      <c r="E39" s="232"/>
      <c r="F39" s="226"/>
      <c r="G39" s="333"/>
      <c r="H39" s="333"/>
      <c r="I39" s="333"/>
      <c r="J39" s="333"/>
      <c r="K39" s="333"/>
      <c r="L39" s="333"/>
      <c r="M39" s="333"/>
      <c r="N39" s="333"/>
      <c r="O39" s="333"/>
      <c r="P39" s="333"/>
      <c r="Q39" s="333"/>
      <c r="R39" s="48"/>
      <c r="S39" s="48"/>
    </row>
    <row r="40" spans="1:19" s="47" customFormat="1" ht="20.25" customHeight="1">
      <c r="A40" s="227" t="s">
        <v>899</v>
      </c>
      <c r="B40" s="228" t="s">
        <v>897</v>
      </c>
      <c r="C40" s="225"/>
      <c r="D40" s="230" t="s">
        <v>898</v>
      </c>
      <c r="E40" s="232"/>
      <c r="F40" s="226"/>
      <c r="G40" s="333"/>
      <c r="H40" s="333"/>
      <c r="I40" s="333"/>
      <c r="J40" s="333"/>
      <c r="K40" s="333"/>
      <c r="L40" s="333"/>
      <c r="M40" s="333"/>
      <c r="N40" s="333"/>
      <c r="O40" s="333"/>
      <c r="P40" s="333"/>
      <c r="Q40" s="333"/>
      <c r="R40" s="48"/>
      <c r="S40" s="48"/>
    </row>
    <row r="41" spans="1:19" s="47" customFormat="1" ht="20.25" customHeight="1">
      <c r="A41" s="227" t="s">
        <v>902</v>
      </c>
      <c r="B41" s="228" t="s">
        <v>900</v>
      </c>
      <c r="C41" s="225"/>
      <c r="D41" s="230" t="s">
        <v>901</v>
      </c>
      <c r="E41" s="232"/>
      <c r="F41" s="226"/>
      <c r="G41" s="333"/>
      <c r="H41" s="333"/>
      <c r="I41" s="333"/>
      <c r="J41" s="333"/>
      <c r="K41" s="333"/>
      <c r="L41" s="333"/>
      <c r="M41" s="333"/>
      <c r="N41" s="333"/>
      <c r="O41" s="333"/>
      <c r="P41" s="333"/>
      <c r="Q41" s="333"/>
      <c r="R41" s="48"/>
      <c r="S41" s="48"/>
    </row>
    <row r="42" spans="1:19" s="47" customFormat="1" ht="20.25" customHeight="1">
      <c r="A42" s="227" t="s">
        <v>905</v>
      </c>
      <c r="B42" s="230" t="s">
        <v>903</v>
      </c>
      <c r="C42" s="225"/>
      <c r="D42" s="230" t="s">
        <v>904</v>
      </c>
      <c r="E42" s="232"/>
      <c r="F42" s="226"/>
      <c r="G42" s="333"/>
      <c r="H42" s="333"/>
      <c r="I42" s="333"/>
      <c r="J42" s="333"/>
      <c r="K42" s="333"/>
      <c r="L42" s="333"/>
      <c r="M42" s="333"/>
      <c r="N42" s="333"/>
      <c r="O42" s="333"/>
      <c r="P42" s="333"/>
      <c r="Q42" s="333"/>
      <c r="R42" s="48"/>
      <c r="S42" s="48"/>
    </row>
    <row r="43" spans="1:19" s="47" customFormat="1" ht="20.25" customHeight="1">
      <c r="A43" s="227" t="s">
        <v>908</v>
      </c>
      <c r="B43" s="230" t="s">
        <v>906</v>
      </c>
      <c r="C43" s="225"/>
      <c r="D43" s="230" t="s">
        <v>907</v>
      </c>
      <c r="E43" s="232"/>
      <c r="F43" s="226"/>
      <c r="G43" s="333"/>
      <c r="H43" s="333"/>
      <c r="I43" s="333"/>
      <c r="J43" s="333"/>
      <c r="K43" s="333"/>
      <c r="L43" s="333"/>
      <c r="M43" s="333"/>
      <c r="N43" s="333"/>
      <c r="O43" s="333"/>
      <c r="P43" s="333"/>
      <c r="Q43" s="333"/>
      <c r="R43" s="48"/>
      <c r="S43" s="48"/>
    </row>
    <row r="44" spans="1:19" s="47" customFormat="1" ht="20.25" customHeight="1">
      <c r="A44" s="227" t="s">
        <v>911</v>
      </c>
      <c r="B44" s="230" t="s">
        <v>909</v>
      </c>
      <c r="C44" s="225"/>
      <c r="D44" s="230" t="s">
        <v>910</v>
      </c>
      <c r="E44" s="232"/>
      <c r="F44" s="226"/>
      <c r="G44" s="333"/>
      <c r="H44" s="333"/>
      <c r="I44" s="333"/>
      <c r="J44" s="333"/>
      <c r="K44" s="333"/>
      <c r="L44" s="333"/>
      <c r="M44" s="333"/>
      <c r="N44" s="333"/>
      <c r="O44" s="333"/>
      <c r="P44" s="333"/>
      <c r="Q44" s="333"/>
      <c r="R44" s="48"/>
      <c r="S44" s="48"/>
    </row>
    <row r="45" spans="1:19" s="47" customFormat="1" ht="20.25" customHeight="1">
      <c r="A45" s="227" t="s">
        <v>914</v>
      </c>
      <c r="B45" s="228" t="s">
        <v>912</v>
      </c>
      <c r="C45" s="225"/>
      <c r="D45" s="234" t="s">
        <v>913</v>
      </c>
      <c r="E45" s="226"/>
      <c r="F45" s="226"/>
      <c r="G45" s="333"/>
      <c r="H45" s="333"/>
      <c r="I45" s="333"/>
      <c r="J45" s="333"/>
      <c r="K45" s="333"/>
      <c r="L45" s="333"/>
      <c r="M45" s="333"/>
      <c r="N45" s="333"/>
      <c r="O45" s="333"/>
      <c r="P45" s="333"/>
      <c r="Q45" s="333"/>
      <c r="R45" s="48"/>
      <c r="S45" s="48"/>
    </row>
    <row r="46" spans="1:19" s="47" customFormat="1" ht="20.25" customHeight="1">
      <c r="A46" s="227" t="s">
        <v>917</v>
      </c>
      <c r="B46" s="228" t="s">
        <v>915</v>
      </c>
      <c r="C46" s="225"/>
      <c r="D46" s="228" t="s">
        <v>916</v>
      </c>
      <c r="E46" s="226"/>
      <c r="F46" s="226"/>
      <c r="G46" s="333"/>
      <c r="H46" s="333"/>
      <c r="I46" s="333"/>
      <c r="J46" s="333"/>
      <c r="K46" s="333"/>
      <c r="L46" s="333"/>
      <c r="M46" s="333"/>
      <c r="N46" s="333"/>
      <c r="O46" s="333"/>
      <c r="P46" s="333"/>
      <c r="Q46" s="333"/>
      <c r="R46" s="48"/>
      <c r="S46" s="48"/>
    </row>
    <row r="47" spans="1:19" s="47" customFormat="1" ht="20.25" customHeight="1">
      <c r="A47" s="227" t="s">
        <v>920</v>
      </c>
      <c r="B47" s="228" t="s">
        <v>918</v>
      </c>
      <c r="C47" s="225"/>
      <c r="D47" s="228" t="s">
        <v>919</v>
      </c>
      <c r="E47" s="226"/>
      <c r="F47" s="226"/>
      <c r="G47" s="333"/>
      <c r="H47" s="333"/>
      <c r="I47" s="333"/>
      <c r="J47" s="333"/>
      <c r="K47" s="333"/>
      <c r="L47" s="333"/>
      <c r="M47" s="333"/>
      <c r="N47" s="333"/>
      <c r="O47" s="333"/>
      <c r="P47" s="333"/>
      <c r="Q47" s="333"/>
      <c r="R47" s="48"/>
      <c r="S47" s="48"/>
    </row>
    <row r="48" spans="1:19" s="47" customFormat="1" ht="20.25" customHeight="1">
      <c r="A48" s="227" t="s">
        <v>923</v>
      </c>
      <c r="B48" s="230" t="s">
        <v>921</v>
      </c>
      <c r="C48" s="225"/>
      <c r="D48" s="234" t="s">
        <v>922</v>
      </c>
      <c r="E48" s="226"/>
      <c r="F48" s="226"/>
      <c r="G48" s="333"/>
      <c r="H48" s="333"/>
      <c r="I48" s="333"/>
      <c r="J48" s="333"/>
      <c r="K48" s="333"/>
      <c r="L48" s="333"/>
      <c r="M48" s="333"/>
      <c r="N48" s="333"/>
      <c r="O48" s="333"/>
      <c r="P48" s="333"/>
      <c r="Q48" s="333"/>
      <c r="R48" s="48"/>
      <c r="S48" s="48"/>
    </row>
    <row r="49" spans="1:19" s="47" customFormat="1" ht="20.25" customHeight="1">
      <c r="A49" s="227" t="s">
        <v>1121</v>
      </c>
      <c r="B49" s="228" t="s">
        <v>924</v>
      </c>
      <c r="C49" s="225"/>
      <c r="D49" s="228" t="s">
        <v>925</v>
      </c>
      <c r="E49" s="226"/>
      <c r="F49" s="226"/>
      <c r="G49" s="333"/>
      <c r="H49" s="333"/>
      <c r="I49" s="333"/>
      <c r="J49" s="333"/>
      <c r="K49" s="333"/>
      <c r="L49" s="333"/>
      <c r="M49" s="333"/>
      <c r="N49" s="333"/>
      <c r="O49" s="333"/>
      <c r="P49" s="333"/>
      <c r="Q49" s="333"/>
      <c r="R49" s="48"/>
      <c r="S49" s="48"/>
    </row>
    <row r="50" spans="1:19">
      <c r="A50" s="235" t="s">
        <v>398</v>
      </c>
      <c r="B50" s="1675" t="s">
        <v>926</v>
      </c>
      <c r="C50" s="1675"/>
      <c r="D50" s="1675"/>
      <c r="E50" s="1675"/>
      <c r="F50" s="1675"/>
      <c r="G50" s="1675"/>
      <c r="H50" s="1675"/>
      <c r="I50" s="1675"/>
      <c r="J50" s="1675"/>
      <c r="K50" s="1675"/>
      <c r="L50" s="1675"/>
      <c r="M50" s="1675"/>
      <c r="N50" s="1675"/>
      <c r="O50" s="1675"/>
      <c r="P50" s="1675"/>
      <c r="Q50" s="1675"/>
    </row>
  </sheetData>
  <mergeCells count="12">
    <mergeCell ref="B50:Q50"/>
    <mergeCell ref="A2:Q2"/>
    <mergeCell ref="C3:O3"/>
    <mergeCell ref="V3:AH3"/>
    <mergeCell ref="A7:A8"/>
    <mergeCell ref="A9:A10"/>
    <mergeCell ref="A11:A12"/>
    <mergeCell ref="A17:A18"/>
    <mergeCell ref="A19:P19"/>
    <mergeCell ref="A20:A21"/>
    <mergeCell ref="A22:P22"/>
    <mergeCell ref="A23:P23"/>
  </mergeCells>
  <pageMargins left="0.39370078740157483" right="0.19685039370078741" top="0.78740157480314965" bottom="0.19685039370078741" header="0.31496062992125984" footer="0.31496062992125984"/>
  <pageSetup paperSize="9" scale="94" firstPageNumber="80" orientation="landscape" useFirstPageNumber="1" r:id="rId1"/>
  <headerFooter>
    <oddFooter xml:space="preserve">&amp;C
80
</oddFooter>
  </headerFooter>
  <rowBreaks count="1" manualBreakCount="1">
    <brk id="24" max="16383" man="1"/>
  </rowBreaks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rgb="FFFFFF00"/>
  </sheetPr>
  <dimension ref="A1:M32"/>
  <sheetViews>
    <sheetView showGridLines="0" view="pageBreakPreview" zoomScaleNormal="100" zoomScaleSheetLayoutView="100" workbookViewId="0">
      <selection activeCell="P11" sqref="P11"/>
    </sheetView>
  </sheetViews>
  <sheetFormatPr defaultColWidth="9" defaultRowHeight="24.6"/>
  <cols>
    <col min="1" max="1" width="6.3984375" style="43" customWidth="1"/>
    <col min="2" max="2" width="10.59765625" style="43" customWidth="1"/>
    <col min="3" max="3" width="11.19921875" style="43" customWidth="1"/>
    <col min="4" max="4" width="9" style="43"/>
    <col min="5" max="5" width="11" style="43" customWidth="1"/>
    <col min="6" max="6" width="5.3984375" style="43" customWidth="1"/>
    <col min="7" max="7" width="6.3984375" style="43" customWidth="1"/>
    <col min="8" max="8" width="4.69921875" style="43" customWidth="1"/>
    <col min="9" max="9" width="5.69921875" style="43" customWidth="1"/>
    <col min="10" max="10" width="5.3984375" style="43" customWidth="1"/>
    <col min="11" max="11" width="4.3984375" style="43" customWidth="1"/>
    <col min="12" max="12" width="10.8984375" style="43" customWidth="1"/>
    <col min="13" max="16384" width="9" style="43"/>
  </cols>
  <sheetData>
    <row r="1" spans="1:13" s="85" customFormat="1">
      <c r="B1" s="105" t="s">
        <v>1157</v>
      </c>
      <c r="C1" s="106"/>
      <c r="D1" s="106"/>
      <c r="E1" s="106"/>
      <c r="F1" s="105"/>
      <c r="G1" s="105"/>
      <c r="H1" s="105"/>
      <c r="I1" s="105"/>
      <c r="J1" s="105"/>
      <c r="K1" s="105"/>
      <c r="L1" s="105"/>
      <c r="M1" s="105"/>
    </row>
    <row r="2" spans="1:13" s="85" customFormat="1" ht="25.2" thickBot="1">
      <c r="B2" s="105"/>
      <c r="C2" s="106"/>
      <c r="D2" s="106"/>
      <c r="E2" s="106"/>
      <c r="F2" s="105"/>
      <c r="G2" s="105"/>
      <c r="H2" s="105"/>
      <c r="I2" s="105"/>
      <c r="J2" s="105"/>
      <c r="K2" s="105"/>
      <c r="L2" s="105"/>
      <c r="M2" s="105"/>
    </row>
    <row r="3" spans="1:13">
      <c r="A3" s="37"/>
      <c r="B3" s="107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9"/>
    </row>
    <row r="4" spans="1:13">
      <c r="A4" s="37"/>
      <c r="B4" s="110"/>
      <c r="C4" s="37"/>
      <c r="D4" s="37"/>
      <c r="E4" s="37"/>
      <c r="F4" s="37"/>
      <c r="G4" s="37"/>
      <c r="H4" s="37"/>
      <c r="I4" s="37"/>
      <c r="J4" s="37"/>
      <c r="K4" s="37"/>
      <c r="L4" s="37"/>
      <c r="M4" s="38"/>
    </row>
    <row r="5" spans="1:13">
      <c r="A5" s="37"/>
      <c r="B5" s="110"/>
      <c r="C5" s="37"/>
      <c r="D5" s="37"/>
      <c r="E5" s="37"/>
      <c r="F5" s="37"/>
      <c r="G5" s="37"/>
      <c r="H5" s="37"/>
      <c r="I5" s="37"/>
      <c r="J5" s="37"/>
      <c r="K5" s="37"/>
      <c r="L5" s="37"/>
      <c r="M5" s="38"/>
    </row>
    <row r="6" spans="1:13">
      <c r="A6" s="37"/>
      <c r="B6" s="110"/>
      <c r="C6" s="37"/>
      <c r="D6" s="37"/>
      <c r="E6" s="37"/>
      <c r="F6" s="37"/>
      <c r="G6" s="37"/>
      <c r="H6" s="37"/>
      <c r="I6" s="37"/>
      <c r="J6" s="37"/>
      <c r="K6" s="37"/>
      <c r="L6" s="37"/>
      <c r="M6" s="38"/>
    </row>
    <row r="7" spans="1:13">
      <c r="A7" s="37"/>
      <c r="B7" s="110"/>
      <c r="C7" s="37"/>
      <c r="D7" s="37"/>
      <c r="E7" s="37"/>
      <c r="F7" s="37"/>
      <c r="G7" s="37"/>
      <c r="H7" s="37"/>
      <c r="I7" s="37"/>
      <c r="J7" s="37"/>
      <c r="K7" s="37"/>
      <c r="L7" s="37"/>
      <c r="M7" s="38"/>
    </row>
    <row r="8" spans="1:13" ht="33.6">
      <c r="A8" s="1143"/>
      <c r="B8" s="1144"/>
      <c r="C8" s="1143"/>
      <c r="D8" s="1143"/>
      <c r="E8" s="1143"/>
      <c r="F8" s="1143"/>
      <c r="G8" s="1143"/>
      <c r="H8" s="1143"/>
      <c r="I8" s="1143"/>
      <c r="J8" s="1143"/>
      <c r="K8" s="1143"/>
      <c r="L8" s="1143"/>
      <c r="M8" s="38"/>
    </row>
    <row r="9" spans="1:13">
      <c r="A9" s="37"/>
      <c r="B9" s="110"/>
      <c r="C9" s="37"/>
      <c r="D9" s="37"/>
      <c r="E9" s="37"/>
      <c r="F9" s="37"/>
      <c r="G9" s="37"/>
      <c r="H9" s="37"/>
      <c r="I9" s="37"/>
      <c r="J9" s="37"/>
      <c r="K9" s="37"/>
      <c r="L9" s="37"/>
      <c r="M9" s="38"/>
    </row>
    <row r="10" spans="1:13">
      <c r="A10" s="37"/>
      <c r="B10" s="110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8"/>
    </row>
    <row r="11" spans="1:13">
      <c r="A11" s="37"/>
      <c r="B11" s="110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8"/>
    </row>
    <row r="12" spans="1:13">
      <c r="A12" s="37"/>
      <c r="B12" s="110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8"/>
    </row>
    <row r="13" spans="1:13">
      <c r="A13" s="37"/>
      <c r="B13" s="110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8"/>
    </row>
    <row r="14" spans="1:13" ht="25.2" thickBot="1">
      <c r="A14" s="37"/>
      <c r="B14" s="111"/>
      <c r="C14" s="1145"/>
      <c r="D14" s="1145"/>
      <c r="E14" s="1145"/>
      <c r="F14" s="1145"/>
      <c r="G14" s="1145"/>
      <c r="H14" s="1145"/>
      <c r="I14" s="1145"/>
      <c r="J14" s="1145"/>
      <c r="K14" s="1145"/>
      <c r="L14" s="1145"/>
      <c r="M14" s="41"/>
    </row>
    <row r="15" spans="1:13" ht="12" customHeight="1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</row>
    <row r="16" spans="1:13">
      <c r="A16" s="84"/>
      <c r="B16" s="1917" t="s">
        <v>1298</v>
      </c>
      <c r="C16" s="1917"/>
      <c r="D16" s="1917"/>
      <c r="E16" s="1917"/>
      <c r="F16" s="1917"/>
      <c r="G16" s="1917"/>
      <c r="H16" s="1917"/>
      <c r="I16" s="1917"/>
      <c r="J16" s="1917"/>
      <c r="K16" s="1917"/>
      <c r="L16" s="1917"/>
      <c r="M16" s="1917"/>
    </row>
    <row r="17" spans="1:13">
      <c r="A17" s="484"/>
      <c r="B17" s="1157"/>
      <c r="C17" s="385"/>
      <c r="D17" s="385"/>
      <c r="E17" s="385"/>
      <c r="F17" s="385"/>
      <c r="G17" s="385"/>
      <c r="H17" s="385"/>
      <c r="I17" s="385"/>
      <c r="J17" s="385"/>
      <c r="K17" s="385"/>
      <c r="L17" s="385"/>
      <c r="M17" s="385"/>
    </row>
    <row r="18" spans="1:13" ht="25.2" thickBot="1">
      <c r="A18" s="484"/>
      <c r="B18" s="385"/>
      <c r="C18" s="385"/>
      <c r="D18" s="385"/>
      <c r="E18" s="385"/>
      <c r="F18" s="385"/>
      <c r="G18" s="385"/>
      <c r="H18" s="385"/>
      <c r="I18" s="385"/>
      <c r="J18" s="385"/>
      <c r="K18" s="385"/>
      <c r="L18" s="385"/>
      <c r="M18" s="385"/>
    </row>
    <row r="19" spans="1:13" s="1136" customFormat="1">
      <c r="A19" s="1138"/>
      <c r="B19" s="1133"/>
      <c r="C19" s="1134"/>
      <c r="D19" s="1134"/>
      <c r="E19" s="1134"/>
      <c r="F19" s="1134"/>
      <c r="G19" s="1134"/>
      <c r="H19" s="1134"/>
      <c r="I19" s="1134"/>
      <c r="J19" s="1134"/>
      <c r="K19" s="1134"/>
      <c r="L19" s="1134"/>
      <c r="M19" s="1135"/>
    </row>
    <row r="20" spans="1:13" s="1136" customFormat="1">
      <c r="A20" s="1138"/>
      <c r="B20" s="1137"/>
      <c r="C20" s="1138"/>
      <c r="D20" s="1138"/>
      <c r="E20" s="1138"/>
      <c r="F20" s="1138"/>
      <c r="G20" s="1138"/>
      <c r="H20" s="1138"/>
      <c r="I20" s="1138"/>
      <c r="J20" s="1138"/>
      <c r="K20" s="1138"/>
      <c r="L20" s="1138"/>
      <c r="M20" s="1139"/>
    </row>
    <row r="21" spans="1:13" s="1136" customFormat="1">
      <c r="A21" s="1138"/>
      <c r="B21" s="1137"/>
      <c r="C21" s="1138"/>
      <c r="D21" s="1138"/>
      <c r="E21" s="1138"/>
      <c r="F21" s="1138"/>
      <c r="G21" s="1138"/>
      <c r="H21" s="1138"/>
      <c r="I21" s="1138"/>
      <c r="J21" s="1138"/>
      <c r="K21" s="1138"/>
      <c r="L21" s="1138"/>
      <c r="M21" s="1139"/>
    </row>
    <row r="22" spans="1:13" s="1136" customFormat="1">
      <c r="A22" s="1138"/>
      <c r="B22" s="1137"/>
      <c r="C22" s="1138"/>
      <c r="D22" s="1138"/>
      <c r="E22" s="1138"/>
      <c r="F22" s="1138"/>
      <c r="G22" s="1138"/>
      <c r="H22" s="1138"/>
      <c r="I22" s="1138"/>
      <c r="J22" s="1138"/>
      <c r="K22" s="1138"/>
      <c r="L22" s="1138"/>
      <c r="M22" s="1139"/>
    </row>
    <row r="23" spans="1:13" s="1136" customFormat="1">
      <c r="A23" s="1138"/>
      <c r="B23" s="1137"/>
      <c r="C23" s="1138"/>
      <c r="D23" s="1138"/>
      <c r="E23" s="1138"/>
      <c r="F23" s="1138"/>
      <c r="G23" s="1138"/>
      <c r="H23" s="1138"/>
      <c r="I23" s="1138"/>
      <c r="J23" s="1138"/>
      <c r="K23" s="1138"/>
      <c r="L23" s="1138"/>
      <c r="M23" s="1139"/>
    </row>
    <row r="24" spans="1:13" s="1136" customFormat="1">
      <c r="A24" s="1146"/>
      <c r="B24" s="1147"/>
      <c r="C24" s="1146"/>
      <c r="D24" s="1146"/>
      <c r="E24" s="1146"/>
      <c r="F24" s="1146"/>
      <c r="G24" s="1146"/>
      <c r="H24" s="1146"/>
      <c r="I24" s="1146"/>
      <c r="J24" s="1146"/>
      <c r="K24" s="1146"/>
      <c r="L24" s="1146"/>
      <c r="M24" s="1139"/>
    </row>
    <row r="25" spans="1:13" s="1136" customFormat="1">
      <c r="A25" s="1138"/>
      <c r="B25" s="1137"/>
      <c r="C25" s="1138"/>
      <c r="D25" s="1138"/>
      <c r="E25" s="1138"/>
      <c r="F25" s="1138"/>
      <c r="G25" s="1138"/>
      <c r="H25" s="1138"/>
      <c r="I25" s="1138"/>
      <c r="J25" s="1138"/>
      <c r="K25" s="1138"/>
      <c r="L25" s="1138"/>
      <c r="M25" s="1139"/>
    </row>
    <row r="26" spans="1:13" s="1136" customFormat="1">
      <c r="A26" s="1138"/>
      <c r="B26" s="1137"/>
      <c r="C26" s="1138"/>
      <c r="D26" s="1138"/>
      <c r="E26" s="1138"/>
      <c r="F26" s="1138"/>
      <c r="G26" s="1138"/>
      <c r="H26" s="1138"/>
      <c r="I26" s="1138"/>
      <c r="J26" s="1138"/>
      <c r="K26" s="1138"/>
      <c r="L26" s="1138"/>
      <c r="M26" s="1139"/>
    </row>
    <row r="27" spans="1:13" s="1136" customFormat="1">
      <c r="A27" s="1138"/>
      <c r="B27" s="1137"/>
      <c r="C27" s="1138"/>
      <c r="D27" s="1138"/>
      <c r="E27" s="1138"/>
      <c r="F27" s="1138"/>
      <c r="G27" s="1138"/>
      <c r="H27" s="1138"/>
      <c r="I27" s="1138"/>
      <c r="J27" s="1138"/>
      <c r="K27" s="1138"/>
      <c r="L27" s="1138"/>
      <c r="M27" s="1139"/>
    </row>
    <row r="28" spans="1:13" s="1136" customFormat="1">
      <c r="A28" s="1138"/>
      <c r="B28" s="1137"/>
      <c r="C28" s="1138"/>
      <c r="D28" s="1138"/>
      <c r="E28" s="1138"/>
      <c r="F28" s="1138"/>
      <c r="G28" s="1138"/>
      <c r="H28" s="1138"/>
      <c r="I28" s="1138"/>
      <c r="J28" s="1138"/>
      <c r="K28" s="1138"/>
      <c r="L28" s="1138"/>
      <c r="M28" s="1139"/>
    </row>
    <row r="29" spans="1:13" s="1136" customFormat="1" ht="26.25" customHeight="1">
      <c r="A29" s="1138"/>
      <c r="B29" s="1137"/>
      <c r="C29" s="1138"/>
      <c r="D29" s="1138"/>
      <c r="E29" s="1138"/>
      <c r="F29" s="1138"/>
      <c r="G29" s="1138"/>
      <c r="H29" s="1138"/>
      <c r="I29" s="1138"/>
      <c r="J29" s="1138"/>
      <c r="K29" s="1138"/>
      <c r="L29" s="1138"/>
      <c r="M29" s="1139"/>
    </row>
    <row r="30" spans="1:13" s="1136" customFormat="1" ht="26.25" customHeight="1" thickBot="1">
      <c r="A30" s="1138"/>
      <c r="B30" s="1140"/>
      <c r="C30" s="1141"/>
      <c r="D30" s="1141"/>
      <c r="E30" s="1141"/>
      <c r="F30" s="1141"/>
      <c r="G30" s="1141"/>
      <c r="H30" s="1141"/>
      <c r="I30" s="1141"/>
      <c r="J30" s="1141"/>
      <c r="K30" s="1141"/>
      <c r="L30" s="1141"/>
      <c r="M30" s="1142"/>
    </row>
    <row r="31" spans="1:13" s="1136" customFormat="1" ht="15.6" customHeight="1">
      <c r="A31" s="1138"/>
      <c r="B31" s="1138"/>
      <c r="C31" s="1138"/>
      <c r="D31" s="1138"/>
      <c r="E31" s="1138"/>
      <c r="F31" s="1138"/>
      <c r="G31" s="1138"/>
      <c r="H31" s="1138"/>
      <c r="I31" s="1138"/>
      <c r="J31" s="1138"/>
      <c r="K31" s="1138"/>
      <c r="L31" s="1138"/>
      <c r="M31" s="1138"/>
    </row>
    <row r="32" spans="1:13" s="1136" customFormat="1">
      <c r="A32" s="1148"/>
      <c r="B32" s="1918" t="s">
        <v>1299</v>
      </c>
      <c r="C32" s="1918"/>
      <c r="D32" s="1918"/>
      <c r="E32" s="1918"/>
      <c r="F32" s="1918"/>
      <c r="G32" s="1918"/>
      <c r="H32" s="1918"/>
      <c r="I32" s="1918"/>
      <c r="J32" s="1918"/>
      <c r="K32" s="1918"/>
      <c r="L32" s="1918"/>
      <c r="M32" s="1918"/>
    </row>
  </sheetData>
  <mergeCells count="2">
    <mergeCell ref="B16:M16"/>
    <mergeCell ref="B32:M32"/>
  </mergeCells>
  <phoneticPr fontId="5" type="noConversion"/>
  <pageMargins left="0.59055118110236227" right="0.39370078740157483" top="0.78740157480314965" bottom="0.59055118110236227" header="0.31496062992125984" footer="0.31496062992125984"/>
  <pageSetup paperSize="9" scale="86" firstPageNumber="82" orientation="portrait" useFirstPageNumber="1" r:id="rId1"/>
  <headerFooter>
    <oddFooter>&amp;C &amp;P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 tint="-0.14999847407452621"/>
  </sheetPr>
  <dimension ref="A1:J27"/>
  <sheetViews>
    <sheetView showGridLines="0" view="pageBreakPreview" zoomScaleNormal="100" zoomScaleSheetLayoutView="100" workbookViewId="0">
      <selection activeCell="G18" sqref="G18:H18"/>
    </sheetView>
  </sheetViews>
  <sheetFormatPr defaultColWidth="9" defaultRowHeight="21"/>
  <cols>
    <col min="1" max="6" width="11.59765625" style="87" customWidth="1"/>
    <col min="7" max="7" width="12.19921875" style="87" customWidth="1"/>
    <col min="8" max="8" width="10.5" style="87" customWidth="1"/>
    <col min="9" max="10" width="11.59765625" style="87" customWidth="1"/>
    <col min="11" max="16384" width="9" style="87"/>
  </cols>
  <sheetData>
    <row r="1" spans="1:10" s="30" customFormat="1" ht="24.6">
      <c r="A1" s="601" t="s">
        <v>1283</v>
      </c>
    </row>
    <row r="2" spans="1:10" s="30" customFormat="1" ht="24.6">
      <c r="C2" s="30" t="s">
        <v>399</v>
      </c>
      <c r="G2" s="30" t="s">
        <v>781</v>
      </c>
    </row>
    <row r="3" spans="1:10" ht="12" customHeight="1"/>
    <row r="4" spans="1:10" ht="24.6">
      <c r="A4" s="1644" t="s">
        <v>1284</v>
      </c>
      <c r="B4" s="1644"/>
      <c r="C4" s="1644"/>
      <c r="D4" s="1644"/>
      <c r="E4" s="1644"/>
      <c r="F4" s="1644"/>
      <c r="G4" s="1644"/>
      <c r="H4" s="1644"/>
      <c r="I4" s="1644"/>
      <c r="J4" s="1644"/>
    </row>
    <row r="5" spans="1:10" ht="13.5" customHeight="1"/>
    <row r="6" spans="1:10" ht="21" customHeight="1">
      <c r="A6" s="1680" t="s">
        <v>310</v>
      </c>
      <c r="B6" s="1680" t="s">
        <v>402</v>
      </c>
      <c r="C6" s="1680" t="s">
        <v>400</v>
      </c>
      <c r="D6" s="1680"/>
      <c r="E6" s="1680"/>
      <c r="F6" s="1680" t="s">
        <v>782</v>
      </c>
      <c r="G6" s="1687" t="s">
        <v>783</v>
      </c>
      <c r="H6" s="1688"/>
      <c r="I6" s="1681" t="s">
        <v>398</v>
      </c>
      <c r="J6" s="1682"/>
    </row>
    <row r="7" spans="1:10">
      <c r="A7" s="1680"/>
      <c r="B7" s="1680"/>
      <c r="C7" s="1680"/>
      <c r="D7" s="1680"/>
      <c r="E7" s="1680"/>
      <c r="F7" s="1680"/>
      <c r="G7" s="1689"/>
      <c r="H7" s="1690"/>
      <c r="I7" s="1683"/>
      <c r="J7" s="1684"/>
    </row>
    <row r="8" spans="1:10">
      <c r="A8" s="1680"/>
      <c r="B8" s="1680"/>
      <c r="C8" s="1680"/>
      <c r="D8" s="1680"/>
      <c r="E8" s="1680"/>
      <c r="F8" s="1680"/>
      <c r="G8" s="1689"/>
      <c r="H8" s="1690"/>
      <c r="I8" s="1683"/>
      <c r="J8" s="1684"/>
    </row>
    <row r="9" spans="1:10">
      <c r="A9" s="1680"/>
      <c r="B9" s="1680"/>
      <c r="C9" s="1053" t="s">
        <v>372</v>
      </c>
      <c r="D9" s="1053" t="s">
        <v>365</v>
      </c>
      <c r="E9" s="1053" t="s">
        <v>401</v>
      </c>
      <c r="F9" s="1680"/>
      <c r="G9" s="1691"/>
      <c r="H9" s="1692"/>
      <c r="I9" s="1685"/>
      <c r="J9" s="1686"/>
    </row>
    <row r="10" spans="1:10">
      <c r="A10" s="119" t="s">
        <v>317</v>
      </c>
      <c r="B10" s="120"/>
      <c r="C10" s="236"/>
      <c r="D10" s="237"/>
      <c r="E10" s="236"/>
      <c r="F10" s="123"/>
      <c r="G10" s="1693"/>
      <c r="H10" s="1694"/>
      <c r="I10" s="1678"/>
      <c r="J10" s="1679"/>
    </row>
    <row r="11" spans="1:10">
      <c r="A11" s="119" t="s">
        <v>318</v>
      </c>
      <c r="B11" s="120"/>
      <c r="C11" s="236"/>
      <c r="D11" s="237"/>
      <c r="E11" s="236"/>
      <c r="F11" s="123"/>
      <c r="G11" s="1693"/>
      <c r="H11" s="1694"/>
      <c r="I11" s="1678"/>
      <c r="J11" s="1679"/>
    </row>
    <row r="12" spans="1:10">
      <c r="A12" s="119" t="s">
        <v>319</v>
      </c>
      <c r="B12" s="120"/>
      <c r="C12" s="236"/>
      <c r="D12" s="237"/>
      <c r="E12" s="236"/>
      <c r="F12" s="123"/>
      <c r="G12" s="1693"/>
      <c r="H12" s="1694"/>
      <c r="I12" s="1678"/>
      <c r="J12" s="1679"/>
    </row>
    <row r="13" spans="1:10">
      <c r="A13" s="119" t="s">
        <v>320</v>
      </c>
      <c r="B13" s="120"/>
      <c r="C13" s="236"/>
      <c r="D13" s="237"/>
      <c r="E13" s="236"/>
      <c r="F13" s="123"/>
      <c r="G13" s="1693"/>
      <c r="H13" s="1694"/>
      <c r="I13" s="1678"/>
      <c r="J13" s="1679"/>
    </row>
    <row r="14" spans="1:10">
      <c r="A14" s="119" t="s">
        <v>321</v>
      </c>
      <c r="B14" s="120"/>
      <c r="C14" s="236"/>
      <c r="D14" s="237"/>
      <c r="E14" s="236"/>
      <c r="F14" s="123"/>
      <c r="G14" s="1693"/>
      <c r="H14" s="1694"/>
      <c r="I14" s="1678"/>
      <c r="J14" s="1679"/>
    </row>
    <row r="15" spans="1:10">
      <c r="A15" s="119" t="s">
        <v>322</v>
      </c>
      <c r="B15" s="120"/>
      <c r="D15" s="237"/>
      <c r="E15" s="236"/>
      <c r="F15" s="123"/>
      <c r="G15" s="1693"/>
      <c r="H15" s="1694"/>
      <c r="I15" s="1678"/>
      <c r="J15" s="1679"/>
    </row>
    <row r="16" spans="1:10">
      <c r="A16" s="119" t="s">
        <v>323</v>
      </c>
      <c r="B16" s="120"/>
      <c r="C16" s="236"/>
      <c r="D16" s="237"/>
      <c r="E16" s="236"/>
      <c r="F16" s="123"/>
      <c r="G16" s="1693"/>
      <c r="H16" s="1694"/>
      <c r="I16" s="1678"/>
      <c r="J16" s="1679"/>
    </row>
    <row r="17" spans="1:10">
      <c r="A17" s="119" t="s">
        <v>324</v>
      </c>
      <c r="B17" s="120"/>
      <c r="C17" s="236"/>
      <c r="D17" s="237"/>
      <c r="E17" s="236"/>
      <c r="F17" s="123"/>
      <c r="G17" s="1693"/>
      <c r="H17" s="1694"/>
      <c r="I17" s="1678"/>
      <c r="J17" s="1679"/>
    </row>
    <row r="18" spans="1:10">
      <c r="A18" s="119" t="s">
        <v>325</v>
      </c>
      <c r="B18" s="120"/>
      <c r="C18" s="236"/>
      <c r="D18" s="237"/>
      <c r="E18" s="236"/>
      <c r="F18" s="123"/>
      <c r="G18" s="1693"/>
      <c r="H18" s="1694"/>
      <c r="I18" s="1678"/>
      <c r="J18" s="1679"/>
    </row>
    <row r="19" spans="1:10">
      <c r="A19" s="119" t="s">
        <v>326</v>
      </c>
      <c r="B19" s="120"/>
      <c r="C19" s="236"/>
      <c r="D19" s="237"/>
      <c r="E19" s="236"/>
      <c r="F19" s="123"/>
      <c r="G19" s="1693"/>
      <c r="H19" s="1694"/>
      <c r="I19" s="1678"/>
      <c r="J19" s="1679"/>
    </row>
    <row r="20" spans="1:10">
      <c r="A20" s="119" t="s">
        <v>327</v>
      </c>
      <c r="B20" s="120"/>
      <c r="C20" s="236"/>
      <c r="D20" s="237"/>
      <c r="E20" s="236"/>
      <c r="F20" s="123"/>
      <c r="G20" s="1693"/>
      <c r="H20" s="1694"/>
      <c r="I20" s="1678"/>
      <c r="J20" s="1679"/>
    </row>
    <row r="21" spans="1:10">
      <c r="A21" s="119" t="s">
        <v>328</v>
      </c>
      <c r="B21" s="120"/>
      <c r="C21" s="236"/>
      <c r="D21" s="237"/>
      <c r="E21" s="236"/>
      <c r="F21" s="123"/>
      <c r="G21" s="1693"/>
      <c r="H21" s="1694"/>
      <c r="I21" s="1678"/>
      <c r="J21" s="1679"/>
    </row>
    <row r="22" spans="1:10">
      <c r="A22" s="1677" t="s">
        <v>356</v>
      </c>
      <c r="B22" s="1677"/>
      <c r="C22" s="1677"/>
      <c r="D22" s="122"/>
      <c r="E22" s="236"/>
      <c r="F22" s="123"/>
      <c r="G22" s="1693"/>
      <c r="H22" s="1694"/>
      <c r="I22" s="1695"/>
      <c r="J22" s="1696"/>
    </row>
    <row r="23" spans="1:10">
      <c r="A23" s="179"/>
      <c r="B23" s="238"/>
      <c r="C23" s="238"/>
      <c r="D23" s="238"/>
      <c r="E23" s="238"/>
      <c r="F23" s="238"/>
      <c r="G23" s="238"/>
      <c r="H23" s="238"/>
      <c r="I23" s="238"/>
      <c r="J23" s="179"/>
    </row>
    <row r="27" spans="1:10">
      <c r="C27" s="29"/>
    </row>
  </sheetData>
  <mergeCells count="34">
    <mergeCell ref="A22:C22"/>
    <mergeCell ref="G22:H22"/>
    <mergeCell ref="I22:J22"/>
    <mergeCell ref="G19:H19"/>
    <mergeCell ref="I19:J19"/>
    <mergeCell ref="G20:H20"/>
    <mergeCell ref="I20:J20"/>
    <mergeCell ref="G21:H21"/>
    <mergeCell ref="I21:J21"/>
    <mergeCell ref="G16:H16"/>
    <mergeCell ref="I16:J16"/>
    <mergeCell ref="G17:H17"/>
    <mergeCell ref="I17:J17"/>
    <mergeCell ref="G18:H18"/>
    <mergeCell ref="I18:J18"/>
    <mergeCell ref="G13:H13"/>
    <mergeCell ref="I13:J13"/>
    <mergeCell ref="G14:H14"/>
    <mergeCell ref="I14:J14"/>
    <mergeCell ref="G15:H15"/>
    <mergeCell ref="I15:J15"/>
    <mergeCell ref="G10:H10"/>
    <mergeCell ref="I10:J10"/>
    <mergeCell ref="G11:H11"/>
    <mergeCell ref="I11:J11"/>
    <mergeCell ref="G12:H12"/>
    <mergeCell ref="I12:J12"/>
    <mergeCell ref="A4:J4"/>
    <mergeCell ref="A6:A9"/>
    <mergeCell ref="B6:B9"/>
    <mergeCell ref="C6:E8"/>
    <mergeCell ref="F6:F9"/>
    <mergeCell ref="G6:H9"/>
    <mergeCell ref="I6:J9"/>
  </mergeCells>
  <pageMargins left="0.59055118110236227" right="0.78740157480314965" top="0.78740157480314965" bottom="0.59055118110236227" header="0.31496062992125984" footer="0.31496062992125984"/>
  <pageSetup paperSize="9" firstPageNumber="14" orientation="landscape" r:id="rId1"/>
  <headerFooter>
    <oddFooter>&amp;C82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479873" r:id="rId4" name="Check Box 1">
              <controlPr defaultSize="0" autoFill="0" autoLine="0" autoPict="0">
                <anchor moveWithCells="1">
                  <from>
                    <xdr:col>2</xdr:col>
                    <xdr:colOff>106680</xdr:colOff>
                    <xdr:row>1</xdr:row>
                    <xdr:rowOff>30480</xdr:rowOff>
                  </from>
                  <to>
                    <xdr:col>2</xdr:col>
                    <xdr:colOff>419100</xdr:colOff>
                    <xdr:row>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9874" r:id="rId5" name="Check Box 2">
              <controlPr defaultSize="0" autoFill="0" autoLine="0" autoPict="0">
                <anchor moveWithCells="1">
                  <from>
                    <xdr:col>6</xdr:col>
                    <xdr:colOff>83820</xdr:colOff>
                    <xdr:row>1</xdr:row>
                    <xdr:rowOff>38100</xdr:rowOff>
                  </from>
                  <to>
                    <xdr:col>6</xdr:col>
                    <xdr:colOff>388620</xdr:colOff>
                    <xdr:row>1</xdr:row>
                    <xdr:rowOff>274320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9"/>
  <sheetViews>
    <sheetView view="pageBreakPreview" zoomScaleNormal="100" zoomScaleSheetLayoutView="100" workbookViewId="0">
      <selection activeCell="J15" sqref="J15"/>
    </sheetView>
  </sheetViews>
  <sheetFormatPr defaultColWidth="9" defaultRowHeight="15.6"/>
  <cols>
    <col min="1" max="1" width="1.19921875" style="1036" customWidth="1"/>
    <col min="2" max="2" width="10.5" style="1036" customWidth="1"/>
    <col min="3" max="3" width="12" style="1036" customWidth="1"/>
    <col min="4" max="4" width="9" style="1036" customWidth="1"/>
    <col min="5" max="5" width="10.19921875" style="1036" customWidth="1"/>
    <col min="6" max="6" width="5.69921875" style="1036" customWidth="1"/>
    <col min="7" max="7" width="8.09765625" style="1036" customWidth="1"/>
    <col min="8" max="8" width="10" style="1036" customWidth="1"/>
    <col min="9" max="9" width="4.69921875" style="1036" customWidth="1"/>
    <col min="10" max="10" width="16" style="1036" customWidth="1"/>
    <col min="11" max="11" width="1.59765625" style="1036" customWidth="1"/>
    <col min="12" max="13" width="9" style="1036"/>
    <col min="14" max="14" width="13.09765625" style="1152" customWidth="1"/>
    <col min="15" max="15" width="12.19921875" style="1152" customWidth="1"/>
    <col min="16" max="16" width="12" style="1036" customWidth="1"/>
    <col min="17" max="20" width="8.19921875" style="1036" customWidth="1"/>
    <col min="21" max="21" width="14.59765625" style="1036" customWidth="1"/>
    <col min="22" max="25" width="8.19921875" style="1036" customWidth="1"/>
    <col min="26" max="256" width="9" style="1036"/>
    <col min="257" max="257" width="1.19921875" style="1036" customWidth="1"/>
    <col min="258" max="258" width="10.5" style="1036" customWidth="1"/>
    <col min="259" max="259" width="12" style="1036" customWidth="1"/>
    <col min="260" max="260" width="9" style="1036" customWidth="1"/>
    <col min="261" max="261" width="10.19921875" style="1036" customWidth="1"/>
    <col min="262" max="262" width="5.69921875" style="1036" customWidth="1"/>
    <col min="263" max="263" width="8.09765625" style="1036" customWidth="1"/>
    <col min="264" max="264" width="10" style="1036" customWidth="1"/>
    <col min="265" max="265" width="4.69921875" style="1036" customWidth="1"/>
    <col min="266" max="266" width="16" style="1036" customWidth="1"/>
    <col min="267" max="267" width="1.59765625" style="1036" customWidth="1"/>
    <col min="268" max="269" width="9" style="1036"/>
    <col min="270" max="270" width="13.09765625" style="1036" customWidth="1"/>
    <col min="271" max="271" width="12.19921875" style="1036" customWidth="1"/>
    <col min="272" max="272" width="12" style="1036" customWidth="1"/>
    <col min="273" max="276" width="8.19921875" style="1036" customWidth="1"/>
    <col min="277" max="277" width="14.59765625" style="1036" customWidth="1"/>
    <col min="278" max="281" width="8.19921875" style="1036" customWidth="1"/>
    <col min="282" max="512" width="9" style="1036"/>
    <col min="513" max="513" width="1.19921875" style="1036" customWidth="1"/>
    <col min="514" max="514" width="10.5" style="1036" customWidth="1"/>
    <col min="515" max="515" width="12" style="1036" customWidth="1"/>
    <col min="516" max="516" width="9" style="1036" customWidth="1"/>
    <col min="517" max="517" width="10.19921875" style="1036" customWidth="1"/>
    <col min="518" max="518" width="5.69921875" style="1036" customWidth="1"/>
    <col min="519" max="519" width="8.09765625" style="1036" customWidth="1"/>
    <col min="520" max="520" width="10" style="1036" customWidth="1"/>
    <col min="521" max="521" width="4.69921875" style="1036" customWidth="1"/>
    <col min="522" max="522" width="16" style="1036" customWidth="1"/>
    <col min="523" max="523" width="1.59765625" style="1036" customWidth="1"/>
    <col min="524" max="525" width="9" style="1036"/>
    <col min="526" max="526" width="13.09765625" style="1036" customWidth="1"/>
    <col min="527" max="527" width="12.19921875" style="1036" customWidth="1"/>
    <col min="528" max="528" width="12" style="1036" customWidth="1"/>
    <col min="529" max="532" width="8.19921875" style="1036" customWidth="1"/>
    <col min="533" max="533" width="14.59765625" style="1036" customWidth="1"/>
    <col min="534" max="537" width="8.19921875" style="1036" customWidth="1"/>
    <col min="538" max="768" width="9" style="1036"/>
    <col min="769" max="769" width="1.19921875" style="1036" customWidth="1"/>
    <col min="770" max="770" width="10.5" style="1036" customWidth="1"/>
    <col min="771" max="771" width="12" style="1036" customWidth="1"/>
    <col min="772" max="772" width="9" style="1036" customWidth="1"/>
    <col min="773" max="773" width="10.19921875" style="1036" customWidth="1"/>
    <col min="774" max="774" width="5.69921875" style="1036" customWidth="1"/>
    <col min="775" max="775" width="8.09765625" style="1036" customWidth="1"/>
    <col min="776" max="776" width="10" style="1036" customWidth="1"/>
    <col min="777" max="777" width="4.69921875" style="1036" customWidth="1"/>
    <col min="778" max="778" width="16" style="1036" customWidth="1"/>
    <col min="779" max="779" width="1.59765625" style="1036" customWidth="1"/>
    <col min="780" max="781" width="9" style="1036"/>
    <col min="782" max="782" width="13.09765625" style="1036" customWidth="1"/>
    <col min="783" max="783" width="12.19921875" style="1036" customWidth="1"/>
    <col min="784" max="784" width="12" style="1036" customWidth="1"/>
    <col min="785" max="788" width="8.19921875" style="1036" customWidth="1"/>
    <col min="789" max="789" width="14.59765625" style="1036" customWidth="1"/>
    <col min="790" max="793" width="8.19921875" style="1036" customWidth="1"/>
    <col min="794" max="1024" width="9" style="1036"/>
    <col min="1025" max="1025" width="1.19921875" style="1036" customWidth="1"/>
    <col min="1026" max="1026" width="10.5" style="1036" customWidth="1"/>
    <col min="1027" max="1027" width="12" style="1036" customWidth="1"/>
    <col min="1028" max="1028" width="9" style="1036" customWidth="1"/>
    <col min="1029" max="1029" width="10.19921875" style="1036" customWidth="1"/>
    <col min="1030" max="1030" width="5.69921875" style="1036" customWidth="1"/>
    <col min="1031" max="1031" width="8.09765625" style="1036" customWidth="1"/>
    <col min="1032" max="1032" width="10" style="1036" customWidth="1"/>
    <col min="1033" max="1033" width="4.69921875" style="1036" customWidth="1"/>
    <col min="1034" max="1034" width="16" style="1036" customWidth="1"/>
    <col min="1035" max="1035" width="1.59765625" style="1036" customWidth="1"/>
    <col min="1036" max="1037" width="9" style="1036"/>
    <col min="1038" max="1038" width="13.09765625" style="1036" customWidth="1"/>
    <col min="1039" max="1039" width="12.19921875" style="1036" customWidth="1"/>
    <col min="1040" max="1040" width="12" style="1036" customWidth="1"/>
    <col min="1041" max="1044" width="8.19921875" style="1036" customWidth="1"/>
    <col min="1045" max="1045" width="14.59765625" style="1036" customWidth="1"/>
    <col min="1046" max="1049" width="8.19921875" style="1036" customWidth="1"/>
    <col min="1050" max="1280" width="9" style="1036"/>
    <col min="1281" max="1281" width="1.19921875" style="1036" customWidth="1"/>
    <col min="1282" max="1282" width="10.5" style="1036" customWidth="1"/>
    <col min="1283" max="1283" width="12" style="1036" customWidth="1"/>
    <col min="1284" max="1284" width="9" style="1036" customWidth="1"/>
    <col min="1285" max="1285" width="10.19921875" style="1036" customWidth="1"/>
    <col min="1286" max="1286" width="5.69921875" style="1036" customWidth="1"/>
    <col min="1287" max="1287" width="8.09765625" style="1036" customWidth="1"/>
    <col min="1288" max="1288" width="10" style="1036" customWidth="1"/>
    <col min="1289" max="1289" width="4.69921875" style="1036" customWidth="1"/>
    <col min="1290" max="1290" width="16" style="1036" customWidth="1"/>
    <col min="1291" max="1291" width="1.59765625" style="1036" customWidth="1"/>
    <col min="1292" max="1293" width="9" style="1036"/>
    <col min="1294" max="1294" width="13.09765625" style="1036" customWidth="1"/>
    <col min="1295" max="1295" width="12.19921875" style="1036" customWidth="1"/>
    <col min="1296" max="1296" width="12" style="1036" customWidth="1"/>
    <col min="1297" max="1300" width="8.19921875" style="1036" customWidth="1"/>
    <col min="1301" max="1301" width="14.59765625" style="1036" customWidth="1"/>
    <col min="1302" max="1305" width="8.19921875" style="1036" customWidth="1"/>
    <col min="1306" max="1536" width="9" style="1036"/>
    <col min="1537" max="1537" width="1.19921875" style="1036" customWidth="1"/>
    <col min="1538" max="1538" width="10.5" style="1036" customWidth="1"/>
    <col min="1539" max="1539" width="12" style="1036" customWidth="1"/>
    <col min="1540" max="1540" width="9" style="1036" customWidth="1"/>
    <col min="1541" max="1541" width="10.19921875" style="1036" customWidth="1"/>
    <col min="1542" max="1542" width="5.69921875" style="1036" customWidth="1"/>
    <col min="1543" max="1543" width="8.09765625" style="1036" customWidth="1"/>
    <col min="1544" max="1544" width="10" style="1036" customWidth="1"/>
    <col min="1545" max="1545" width="4.69921875" style="1036" customWidth="1"/>
    <col min="1546" max="1546" width="16" style="1036" customWidth="1"/>
    <col min="1547" max="1547" width="1.59765625" style="1036" customWidth="1"/>
    <col min="1548" max="1549" width="9" style="1036"/>
    <col min="1550" max="1550" width="13.09765625" style="1036" customWidth="1"/>
    <col min="1551" max="1551" width="12.19921875" style="1036" customWidth="1"/>
    <col min="1552" max="1552" width="12" style="1036" customWidth="1"/>
    <col min="1553" max="1556" width="8.19921875" style="1036" customWidth="1"/>
    <col min="1557" max="1557" width="14.59765625" style="1036" customWidth="1"/>
    <col min="1558" max="1561" width="8.19921875" style="1036" customWidth="1"/>
    <col min="1562" max="1792" width="9" style="1036"/>
    <col min="1793" max="1793" width="1.19921875" style="1036" customWidth="1"/>
    <col min="1794" max="1794" width="10.5" style="1036" customWidth="1"/>
    <col min="1795" max="1795" width="12" style="1036" customWidth="1"/>
    <col min="1796" max="1796" width="9" style="1036" customWidth="1"/>
    <col min="1797" max="1797" width="10.19921875" style="1036" customWidth="1"/>
    <col min="1798" max="1798" width="5.69921875" style="1036" customWidth="1"/>
    <col min="1799" max="1799" width="8.09765625" style="1036" customWidth="1"/>
    <col min="1800" max="1800" width="10" style="1036" customWidth="1"/>
    <col min="1801" max="1801" width="4.69921875" style="1036" customWidth="1"/>
    <col min="1802" max="1802" width="16" style="1036" customWidth="1"/>
    <col min="1803" max="1803" width="1.59765625" style="1036" customWidth="1"/>
    <col min="1804" max="1805" width="9" style="1036"/>
    <col min="1806" max="1806" width="13.09765625" style="1036" customWidth="1"/>
    <col min="1807" max="1807" width="12.19921875" style="1036" customWidth="1"/>
    <col min="1808" max="1808" width="12" style="1036" customWidth="1"/>
    <col min="1809" max="1812" width="8.19921875" style="1036" customWidth="1"/>
    <col min="1813" max="1813" width="14.59765625" style="1036" customWidth="1"/>
    <col min="1814" max="1817" width="8.19921875" style="1036" customWidth="1"/>
    <col min="1818" max="2048" width="9" style="1036"/>
    <col min="2049" max="2049" width="1.19921875" style="1036" customWidth="1"/>
    <col min="2050" max="2050" width="10.5" style="1036" customWidth="1"/>
    <col min="2051" max="2051" width="12" style="1036" customWidth="1"/>
    <col min="2052" max="2052" width="9" style="1036" customWidth="1"/>
    <col min="2053" max="2053" width="10.19921875" style="1036" customWidth="1"/>
    <col min="2054" max="2054" width="5.69921875" style="1036" customWidth="1"/>
    <col min="2055" max="2055" width="8.09765625" style="1036" customWidth="1"/>
    <col min="2056" max="2056" width="10" style="1036" customWidth="1"/>
    <col min="2057" max="2057" width="4.69921875" style="1036" customWidth="1"/>
    <col min="2058" max="2058" width="16" style="1036" customWidth="1"/>
    <col min="2059" max="2059" width="1.59765625" style="1036" customWidth="1"/>
    <col min="2060" max="2061" width="9" style="1036"/>
    <col min="2062" max="2062" width="13.09765625" style="1036" customWidth="1"/>
    <col min="2063" max="2063" width="12.19921875" style="1036" customWidth="1"/>
    <col min="2064" max="2064" width="12" style="1036" customWidth="1"/>
    <col min="2065" max="2068" width="8.19921875" style="1036" customWidth="1"/>
    <col min="2069" max="2069" width="14.59765625" style="1036" customWidth="1"/>
    <col min="2070" max="2073" width="8.19921875" style="1036" customWidth="1"/>
    <col min="2074" max="2304" width="9" style="1036"/>
    <col min="2305" max="2305" width="1.19921875" style="1036" customWidth="1"/>
    <col min="2306" max="2306" width="10.5" style="1036" customWidth="1"/>
    <col min="2307" max="2307" width="12" style="1036" customWidth="1"/>
    <col min="2308" max="2308" width="9" style="1036" customWidth="1"/>
    <col min="2309" max="2309" width="10.19921875" style="1036" customWidth="1"/>
    <col min="2310" max="2310" width="5.69921875" style="1036" customWidth="1"/>
    <col min="2311" max="2311" width="8.09765625" style="1036" customWidth="1"/>
    <col min="2312" max="2312" width="10" style="1036" customWidth="1"/>
    <col min="2313" max="2313" width="4.69921875" style="1036" customWidth="1"/>
    <col min="2314" max="2314" width="16" style="1036" customWidth="1"/>
    <col min="2315" max="2315" width="1.59765625" style="1036" customWidth="1"/>
    <col min="2316" max="2317" width="9" style="1036"/>
    <col min="2318" max="2318" width="13.09765625" style="1036" customWidth="1"/>
    <col min="2319" max="2319" width="12.19921875" style="1036" customWidth="1"/>
    <col min="2320" max="2320" width="12" style="1036" customWidth="1"/>
    <col min="2321" max="2324" width="8.19921875" style="1036" customWidth="1"/>
    <col min="2325" max="2325" width="14.59765625" style="1036" customWidth="1"/>
    <col min="2326" max="2329" width="8.19921875" style="1036" customWidth="1"/>
    <col min="2330" max="2560" width="9" style="1036"/>
    <col min="2561" max="2561" width="1.19921875" style="1036" customWidth="1"/>
    <col min="2562" max="2562" width="10.5" style="1036" customWidth="1"/>
    <col min="2563" max="2563" width="12" style="1036" customWidth="1"/>
    <col min="2564" max="2564" width="9" style="1036" customWidth="1"/>
    <col min="2565" max="2565" width="10.19921875" style="1036" customWidth="1"/>
    <col min="2566" max="2566" width="5.69921875" style="1036" customWidth="1"/>
    <col min="2567" max="2567" width="8.09765625" style="1036" customWidth="1"/>
    <col min="2568" max="2568" width="10" style="1036" customWidth="1"/>
    <col min="2569" max="2569" width="4.69921875" style="1036" customWidth="1"/>
    <col min="2570" max="2570" width="16" style="1036" customWidth="1"/>
    <col min="2571" max="2571" width="1.59765625" style="1036" customWidth="1"/>
    <col min="2572" max="2573" width="9" style="1036"/>
    <col min="2574" max="2574" width="13.09765625" style="1036" customWidth="1"/>
    <col min="2575" max="2575" width="12.19921875" style="1036" customWidth="1"/>
    <col min="2576" max="2576" width="12" style="1036" customWidth="1"/>
    <col min="2577" max="2580" width="8.19921875" style="1036" customWidth="1"/>
    <col min="2581" max="2581" width="14.59765625" style="1036" customWidth="1"/>
    <col min="2582" max="2585" width="8.19921875" style="1036" customWidth="1"/>
    <col min="2586" max="2816" width="9" style="1036"/>
    <col min="2817" max="2817" width="1.19921875" style="1036" customWidth="1"/>
    <col min="2818" max="2818" width="10.5" style="1036" customWidth="1"/>
    <col min="2819" max="2819" width="12" style="1036" customWidth="1"/>
    <col min="2820" max="2820" width="9" style="1036" customWidth="1"/>
    <col min="2821" max="2821" width="10.19921875" style="1036" customWidth="1"/>
    <col min="2822" max="2822" width="5.69921875" style="1036" customWidth="1"/>
    <col min="2823" max="2823" width="8.09765625" style="1036" customWidth="1"/>
    <col min="2824" max="2824" width="10" style="1036" customWidth="1"/>
    <col min="2825" max="2825" width="4.69921875" style="1036" customWidth="1"/>
    <col min="2826" max="2826" width="16" style="1036" customWidth="1"/>
    <col min="2827" max="2827" width="1.59765625" style="1036" customWidth="1"/>
    <col min="2828" max="2829" width="9" style="1036"/>
    <col min="2830" max="2830" width="13.09765625" style="1036" customWidth="1"/>
    <col min="2831" max="2831" width="12.19921875" style="1036" customWidth="1"/>
    <col min="2832" max="2832" width="12" style="1036" customWidth="1"/>
    <col min="2833" max="2836" width="8.19921875" style="1036" customWidth="1"/>
    <col min="2837" max="2837" width="14.59765625" style="1036" customWidth="1"/>
    <col min="2838" max="2841" width="8.19921875" style="1036" customWidth="1"/>
    <col min="2842" max="3072" width="9" style="1036"/>
    <col min="3073" max="3073" width="1.19921875" style="1036" customWidth="1"/>
    <col min="3074" max="3074" width="10.5" style="1036" customWidth="1"/>
    <col min="3075" max="3075" width="12" style="1036" customWidth="1"/>
    <col min="3076" max="3076" width="9" style="1036" customWidth="1"/>
    <col min="3077" max="3077" width="10.19921875" style="1036" customWidth="1"/>
    <col min="3078" max="3078" width="5.69921875" style="1036" customWidth="1"/>
    <col min="3079" max="3079" width="8.09765625" style="1036" customWidth="1"/>
    <col min="3080" max="3080" width="10" style="1036" customWidth="1"/>
    <col min="3081" max="3081" width="4.69921875" style="1036" customWidth="1"/>
    <col min="3082" max="3082" width="16" style="1036" customWidth="1"/>
    <col min="3083" max="3083" width="1.59765625" style="1036" customWidth="1"/>
    <col min="3084" max="3085" width="9" style="1036"/>
    <col min="3086" max="3086" width="13.09765625" style="1036" customWidth="1"/>
    <col min="3087" max="3087" width="12.19921875" style="1036" customWidth="1"/>
    <col min="3088" max="3088" width="12" style="1036" customWidth="1"/>
    <col min="3089" max="3092" width="8.19921875" style="1036" customWidth="1"/>
    <col min="3093" max="3093" width="14.59765625" style="1036" customWidth="1"/>
    <col min="3094" max="3097" width="8.19921875" style="1036" customWidth="1"/>
    <col min="3098" max="3328" width="9" style="1036"/>
    <col min="3329" max="3329" width="1.19921875" style="1036" customWidth="1"/>
    <col min="3330" max="3330" width="10.5" style="1036" customWidth="1"/>
    <col min="3331" max="3331" width="12" style="1036" customWidth="1"/>
    <col min="3332" max="3332" width="9" style="1036" customWidth="1"/>
    <col min="3333" max="3333" width="10.19921875" style="1036" customWidth="1"/>
    <col min="3334" max="3334" width="5.69921875" style="1036" customWidth="1"/>
    <col min="3335" max="3335" width="8.09765625" style="1036" customWidth="1"/>
    <col min="3336" max="3336" width="10" style="1036" customWidth="1"/>
    <col min="3337" max="3337" width="4.69921875" style="1036" customWidth="1"/>
    <col min="3338" max="3338" width="16" style="1036" customWidth="1"/>
    <col min="3339" max="3339" width="1.59765625" style="1036" customWidth="1"/>
    <col min="3340" max="3341" width="9" style="1036"/>
    <col min="3342" max="3342" width="13.09765625" style="1036" customWidth="1"/>
    <col min="3343" max="3343" width="12.19921875" style="1036" customWidth="1"/>
    <col min="3344" max="3344" width="12" style="1036" customWidth="1"/>
    <col min="3345" max="3348" width="8.19921875" style="1036" customWidth="1"/>
    <col min="3349" max="3349" width="14.59765625" style="1036" customWidth="1"/>
    <col min="3350" max="3353" width="8.19921875" style="1036" customWidth="1"/>
    <col min="3354" max="3584" width="9" style="1036"/>
    <col min="3585" max="3585" width="1.19921875" style="1036" customWidth="1"/>
    <col min="3586" max="3586" width="10.5" style="1036" customWidth="1"/>
    <col min="3587" max="3587" width="12" style="1036" customWidth="1"/>
    <col min="3588" max="3588" width="9" style="1036" customWidth="1"/>
    <col min="3589" max="3589" width="10.19921875" style="1036" customWidth="1"/>
    <col min="3590" max="3590" width="5.69921875" style="1036" customWidth="1"/>
    <col min="3591" max="3591" width="8.09765625" style="1036" customWidth="1"/>
    <col min="3592" max="3592" width="10" style="1036" customWidth="1"/>
    <col min="3593" max="3593" width="4.69921875" style="1036" customWidth="1"/>
    <col min="3594" max="3594" width="16" style="1036" customWidth="1"/>
    <col min="3595" max="3595" width="1.59765625" style="1036" customWidth="1"/>
    <col min="3596" max="3597" width="9" style="1036"/>
    <col min="3598" max="3598" width="13.09765625" style="1036" customWidth="1"/>
    <col min="3599" max="3599" width="12.19921875" style="1036" customWidth="1"/>
    <col min="3600" max="3600" width="12" style="1036" customWidth="1"/>
    <col min="3601" max="3604" width="8.19921875" style="1036" customWidth="1"/>
    <col min="3605" max="3605" width="14.59765625" style="1036" customWidth="1"/>
    <col min="3606" max="3609" width="8.19921875" style="1036" customWidth="1"/>
    <col min="3610" max="3840" width="9" style="1036"/>
    <col min="3841" max="3841" width="1.19921875" style="1036" customWidth="1"/>
    <col min="3842" max="3842" width="10.5" style="1036" customWidth="1"/>
    <col min="3843" max="3843" width="12" style="1036" customWidth="1"/>
    <col min="3844" max="3844" width="9" style="1036" customWidth="1"/>
    <col min="3845" max="3845" width="10.19921875" style="1036" customWidth="1"/>
    <col min="3846" max="3846" width="5.69921875" style="1036" customWidth="1"/>
    <col min="3847" max="3847" width="8.09765625" style="1036" customWidth="1"/>
    <col min="3848" max="3848" width="10" style="1036" customWidth="1"/>
    <col min="3849" max="3849" width="4.69921875" style="1036" customWidth="1"/>
    <col min="3850" max="3850" width="16" style="1036" customWidth="1"/>
    <col min="3851" max="3851" width="1.59765625" style="1036" customWidth="1"/>
    <col min="3852" max="3853" width="9" style="1036"/>
    <col min="3854" max="3854" width="13.09765625" style="1036" customWidth="1"/>
    <col min="3855" max="3855" width="12.19921875" style="1036" customWidth="1"/>
    <col min="3856" max="3856" width="12" style="1036" customWidth="1"/>
    <col min="3857" max="3860" width="8.19921875" style="1036" customWidth="1"/>
    <col min="3861" max="3861" width="14.59765625" style="1036" customWidth="1"/>
    <col min="3862" max="3865" width="8.19921875" style="1036" customWidth="1"/>
    <col min="3866" max="4096" width="9" style="1036"/>
    <col min="4097" max="4097" width="1.19921875" style="1036" customWidth="1"/>
    <col min="4098" max="4098" width="10.5" style="1036" customWidth="1"/>
    <col min="4099" max="4099" width="12" style="1036" customWidth="1"/>
    <col min="4100" max="4100" width="9" style="1036" customWidth="1"/>
    <col min="4101" max="4101" width="10.19921875" style="1036" customWidth="1"/>
    <col min="4102" max="4102" width="5.69921875" style="1036" customWidth="1"/>
    <col min="4103" max="4103" width="8.09765625" style="1036" customWidth="1"/>
    <col min="4104" max="4104" width="10" style="1036" customWidth="1"/>
    <col min="4105" max="4105" width="4.69921875" style="1036" customWidth="1"/>
    <col min="4106" max="4106" width="16" style="1036" customWidth="1"/>
    <col min="4107" max="4107" width="1.59765625" style="1036" customWidth="1"/>
    <col min="4108" max="4109" width="9" style="1036"/>
    <col min="4110" max="4110" width="13.09765625" style="1036" customWidth="1"/>
    <col min="4111" max="4111" width="12.19921875" style="1036" customWidth="1"/>
    <col min="4112" max="4112" width="12" style="1036" customWidth="1"/>
    <col min="4113" max="4116" width="8.19921875" style="1036" customWidth="1"/>
    <col min="4117" max="4117" width="14.59765625" style="1036" customWidth="1"/>
    <col min="4118" max="4121" width="8.19921875" style="1036" customWidth="1"/>
    <col min="4122" max="4352" width="9" style="1036"/>
    <col min="4353" max="4353" width="1.19921875" style="1036" customWidth="1"/>
    <col min="4354" max="4354" width="10.5" style="1036" customWidth="1"/>
    <col min="4355" max="4355" width="12" style="1036" customWidth="1"/>
    <col min="4356" max="4356" width="9" style="1036" customWidth="1"/>
    <col min="4357" max="4357" width="10.19921875" style="1036" customWidth="1"/>
    <col min="4358" max="4358" width="5.69921875" style="1036" customWidth="1"/>
    <col min="4359" max="4359" width="8.09765625" style="1036" customWidth="1"/>
    <col min="4360" max="4360" width="10" style="1036" customWidth="1"/>
    <col min="4361" max="4361" width="4.69921875" style="1036" customWidth="1"/>
    <col min="4362" max="4362" width="16" style="1036" customWidth="1"/>
    <col min="4363" max="4363" width="1.59765625" style="1036" customWidth="1"/>
    <col min="4364" max="4365" width="9" style="1036"/>
    <col min="4366" max="4366" width="13.09765625" style="1036" customWidth="1"/>
    <col min="4367" max="4367" width="12.19921875" style="1036" customWidth="1"/>
    <col min="4368" max="4368" width="12" style="1036" customWidth="1"/>
    <col min="4369" max="4372" width="8.19921875" style="1036" customWidth="1"/>
    <col min="4373" max="4373" width="14.59765625" style="1036" customWidth="1"/>
    <col min="4374" max="4377" width="8.19921875" style="1036" customWidth="1"/>
    <col min="4378" max="4608" width="9" style="1036"/>
    <col min="4609" max="4609" width="1.19921875" style="1036" customWidth="1"/>
    <col min="4610" max="4610" width="10.5" style="1036" customWidth="1"/>
    <col min="4611" max="4611" width="12" style="1036" customWidth="1"/>
    <col min="4612" max="4612" width="9" style="1036" customWidth="1"/>
    <col min="4613" max="4613" width="10.19921875" style="1036" customWidth="1"/>
    <col min="4614" max="4614" width="5.69921875" style="1036" customWidth="1"/>
    <col min="4615" max="4615" width="8.09765625" style="1036" customWidth="1"/>
    <col min="4616" max="4616" width="10" style="1036" customWidth="1"/>
    <col min="4617" max="4617" width="4.69921875" style="1036" customWidth="1"/>
    <col min="4618" max="4618" width="16" style="1036" customWidth="1"/>
    <col min="4619" max="4619" width="1.59765625" style="1036" customWidth="1"/>
    <col min="4620" max="4621" width="9" style="1036"/>
    <col min="4622" max="4622" width="13.09765625" style="1036" customWidth="1"/>
    <col min="4623" max="4623" width="12.19921875" style="1036" customWidth="1"/>
    <col min="4624" max="4624" width="12" style="1036" customWidth="1"/>
    <col min="4625" max="4628" width="8.19921875" style="1036" customWidth="1"/>
    <col min="4629" max="4629" width="14.59765625" style="1036" customWidth="1"/>
    <col min="4630" max="4633" width="8.19921875" style="1036" customWidth="1"/>
    <col min="4634" max="4864" width="9" style="1036"/>
    <col min="4865" max="4865" width="1.19921875" style="1036" customWidth="1"/>
    <col min="4866" max="4866" width="10.5" style="1036" customWidth="1"/>
    <col min="4867" max="4867" width="12" style="1036" customWidth="1"/>
    <col min="4868" max="4868" width="9" style="1036" customWidth="1"/>
    <col min="4869" max="4869" width="10.19921875" style="1036" customWidth="1"/>
    <col min="4870" max="4870" width="5.69921875" style="1036" customWidth="1"/>
    <col min="4871" max="4871" width="8.09765625" style="1036" customWidth="1"/>
    <col min="4872" max="4872" width="10" style="1036" customWidth="1"/>
    <col min="4873" max="4873" width="4.69921875" style="1036" customWidth="1"/>
    <col min="4874" max="4874" width="16" style="1036" customWidth="1"/>
    <col min="4875" max="4875" width="1.59765625" style="1036" customWidth="1"/>
    <col min="4876" max="4877" width="9" style="1036"/>
    <col min="4878" max="4878" width="13.09765625" style="1036" customWidth="1"/>
    <col min="4879" max="4879" width="12.19921875" style="1036" customWidth="1"/>
    <col min="4880" max="4880" width="12" style="1036" customWidth="1"/>
    <col min="4881" max="4884" width="8.19921875" style="1036" customWidth="1"/>
    <col min="4885" max="4885" width="14.59765625" style="1036" customWidth="1"/>
    <col min="4886" max="4889" width="8.19921875" style="1036" customWidth="1"/>
    <col min="4890" max="5120" width="9" style="1036"/>
    <col min="5121" max="5121" width="1.19921875" style="1036" customWidth="1"/>
    <col min="5122" max="5122" width="10.5" style="1036" customWidth="1"/>
    <col min="5123" max="5123" width="12" style="1036" customWidth="1"/>
    <col min="5124" max="5124" width="9" style="1036" customWidth="1"/>
    <col min="5125" max="5125" width="10.19921875" style="1036" customWidth="1"/>
    <col min="5126" max="5126" width="5.69921875" style="1036" customWidth="1"/>
    <col min="5127" max="5127" width="8.09765625" style="1036" customWidth="1"/>
    <col min="5128" max="5128" width="10" style="1036" customWidth="1"/>
    <col min="5129" max="5129" width="4.69921875" style="1036" customWidth="1"/>
    <col min="5130" max="5130" width="16" style="1036" customWidth="1"/>
    <col min="5131" max="5131" width="1.59765625" style="1036" customWidth="1"/>
    <col min="5132" max="5133" width="9" style="1036"/>
    <col min="5134" max="5134" width="13.09765625" style="1036" customWidth="1"/>
    <col min="5135" max="5135" width="12.19921875" style="1036" customWidth="1"/>
    <col min="5136" max="5136" width="12" style="1036" customWidth="1"/>
    <col min="5137" max="5140" width="8.19921875" style="1036" customWidth="1"/>
    <col min="5141" max="5141" width="14.59765625" style="1036" customWidth="1"/>
    <col min="5142" max="5145" width="8.19921875" style="1036" customWidth="1"/>
    <col min="5146" max="5376" width="9" style="1036"/>
    <col min="5377" max="5377" width="1.19921875" style="1036" customWidth="1"/>
    <col min="5378" max="5378" width="10.5" style="1036" customWidth="1"/>
    <col min="5379" max="5379" width="12" style="1036" customWidth="1"/>
    <col min="5380" max="5380" width="9" style="1036" customWidth="1"/>
    <col min="5381" max="5381" width="10.19921875" style="1036" customWidth="1"/>
    <col min="5382" max="5382" width="5.69921875" style="1036" customWidth="1"/>
    <col min="5383" max="5383" width="8.09765625" style="1036" customWidth="1"/>
    <col min="5384" max="5384" width="10" style="1036" customWidth="1"/>
    <col min="5385" max="5385" width="4.69921875" style="1036" customWidth="1"/>
    <col min="5386" max="5386" width="16" style="1036" customWidth="1"/>
    <col min="5387" max="5387" width="1.59765625" style="1036" customWidth="1"/>
    <col min="5388" max="5389" width="9" style="1036"/>
    <col min="5390" max="5390" width="13.09765625" style="1036" customWidth="1"/>
    <col min="5391" max="5391" width="12.19921875" style="1036" customWidth="1"/>
    <col min="5392" max="5392" width="12" style="1036" customWidth="1"/>
    <col min="5393" max="5396" width="8.19921875" style="1036" customWidth="1"/>
    <col min="5397" max="5397" width="14.59765625" style="1036" customWidth="1"/>
    <col min="5398" max="5401" width="8.19921875" style="1036" customWidth="1"/>
    <col min="5402" max="5632" width="9" style="1036"/>
    <col min="5633" max="5633" width="1.19921875" style="1036" customWidth="1"/>
    <col min="5634" max="5634" width="10.5" style="1036" customWidth="1"/>
    <col min="5635" max="5635" width="12" style="1036" customWidth="1"/>
    <col min="5636" max="5636" width="9" style="1036" customWidth="1"/>
    <col min="5637" max="5637" width="10.19921875" style="1036" customWidth="1"/>
    <col min="5638" max="5638" width="5.69921875" style="1036" customWidth="1"/>
    <col min="5639" max="5639" width="8.09765625" style="1036" customWidth="1"/>
    <col min="5640" max="5640" width="10" style="1036" customWidth="1"/>
    <col min="5641" max="5641" width="4.69921875" style="1036" customWidth="1"/>
    <col min="5642" max="5642" width="16" style="1036" customWidth="1"/>
    <col min="5643" max="5643" width="1.59765625" style="1036" customWidth="1"/>
    <col min="5644" max="5645" width="9" style="1036"/>
    <col min="5646" max="5646" width="13.09765625" style="1036" customWidth="1"/>
    <col min="5647" max="5647" width="12.19921875" style="1036" customWidth="1"/>
    <col min="5648" max="5648" width="12" style="1036" customWidth="1"/>
    <col min="5649" max="5652" width="8.19921875" style="1036" customWidth="1"/>
    <col min="5653" max="5653" width="14.59765625" style="1036" customWidth="1"/>
    <col min="5654" max="5657" width="8.19921875" style="1036" customWidth="1"/>
    <col min="5658" max="5888" width="9" style="1036"/>
    <col min="5889" max="5889" width="1.19921875" style="1036" customWidth="1"/>
    <col min="5890" max="5890" width="10.5" style="1036" customWidth="1"/>
    <col min="5891" max="5891" width="12" style="1036" customWidth="1"/>
    <col min="5892" max="5892" width="9" style="1036" customWidth="1"/>
    <col min="5893" max="5893" width="10.19921875" style="1036" customWidth="1"/>
    <col min="5894" max="5894" width="5.69921875" style="1036" customWidth="1"/>
    <col min="5895" max="5895" width="8.09765625" style="1036" customWidth="1"/>
    <col min="5896" max="5896" width="10" style="1036" customWidth="1"/>
    <col min="5897" max="5897" width="4.69921875" style="1036" customWidth="1"/>
    <col min="5898" max="5898" width="16" style="1036" customWidth="1"/>
    <col min="5899" max="5899" width="1.59765625" style="1036" customWidth="1"/>
    <col min="5900" max="5901" width="9" style="1036"/>
    <col min="5902" max="5902" width="13.09765625" style="1036" customWidth="1"/>
    <col min="5903" max="5903" width="12.19921875" style="1036" customWidth="1"/>
    <col min="5904" max="5904" width="12" style="1036" customWidth="1"/>
    <col min="5905" max="5908" width="8.19921875" style="1036" customWidth="1"/>
    <col min="5909" max="5909" width="14.59765625" style="1036" customWidth="1"/>
    <col min="5910" max="5913" width="8.19921875" style="1036" customWidth="1"/>
    <col min="5914" max="6144" width="9" style="1036"/>
    <col min="6145" max="6145" width="1.19921875" style="1036" customWidth="1"/>
    <col min="6146" max="6146" width="10.5" style="1036" customWidth="1"/>
    <col min="6147" max="6147" width="12" style="1036" customWidth="1"/>
    <col min="6148" max="6148" width="9" style="1036" customWidth="1"/>
    <col min="6149" max="6149" width="10.19921875" style="1036" customWidth="1"/>
    <col min="6150" max="6150" width="5.69921875" style="1036" customWidth="1"/>
    <col min="6151" max="6151" width="8.09765625" style="1036" customWidth="1"/>
    <col min="6152" max="6152" width="10" style="1036" customWidth="1"/>
    <col min="6153" max="6153" width="4.69921875" style="1036" customWidth="1"/>
    <col min="6154" max="6154" width="16" style="1036" customWidth="1"/>
    <col min="6155" max="6155" width="1.59765625" style="1036" customWidth="1"/>
    <col min="6156" max="6157" width="9" style="1036"/>
    <col min="6158" max="6158" width="13.09765625" style="1036" customWidth="1"/>
    <col min="6159" max="6159" width="12.19921875" style="1036" customWidth="1"/>
    <col min="6160" max="6160" width="12" style="1036" customWidth="1"/>
    <col min="6161" max="6164" width="8.19921875" style="1036" customWidth="1"/>
    <col min="6165" max="6165" width="14.59765625" style="1036" customWidth="1"/>
    <col min="6166" max="6169" width="8.19921875" style="1036" customWidth="1"/>
    <col min="6170" max="6400" width="9" style="1036"/>
    <col min="6401" max="6401" width="1.19921875" style="1036" customWidth="1"/>
    <col min="6402" max="6402" width="10.5" style="1036" customWidth="1"/>
    <col min="6403" max="6403" width="12" style="1036" customWidth="1"/>
    <col min="6404" max="6404" width="9" style="1036" customWidth="1"/>
    <col min="6405" max="6405" width="10.19921875" style="1036" customWidth="1"/>
    <col min="6406" max="6406" width="5.69921875" style="1036" customWidth="1"/>
    <col min="6407" max="6407" width="8.09765625" style="1036" customWidth="1"/>
    <col min="6408" max="6408" width="10" style="1036" customWidth="1"/>
    <col min="6409" max="6409" width="4.69921875" style="1036" customWidth="1"/>
    <col min="6410" max="6410" width="16" style="1036" customWidth="1"/>
    <col min="6411" max="6411" width="1.59765625" style="1036" customWidth="1"/>
    <col min="6412" max="6413" width="9" style="1036"/>
    <col min="6414" max="6414" width="13.09765625" style="1036" customWidth="1"/>
    <col min="6415" max="6415" width="12.19921875" style="1036" customWidth="1"/>
    <col min="6416" max="6416" width="12" style="1036" customWidth="1"/>
    <col min="6417" max="6420" width="8.19921875" style="1036" customWidth="1"/>
    <col min="6421" max="6421" width="14.59765625" style="1036" customWidth="1"/>
    <col min="6422" max="6425" width="8.19921875" style="1036" customWidth="1"/>
    <col min="6426" max="6656" width="9" style="1036"/>
    <col min="6657" max="6657" width="1.19921875" style="1036" customWidth="1"/>
    <col min="6658" max="6658" width="10.5" style="1036" customWidth="1"/>
    <col min="6659" max="6659" width="12" style="1036" customWidth="1"/>
    <col min="6660" max="6660" width="9" style="1036" customWidth="1"/>
    <col min="6661" max="6661" width="10.19921875" style="1036" customWidth="1"/>
    <col min="6662" max="6662" width="5.69921875" style="1036" customWidth="1"/>
    <col min="6663" max="6663" width="8.09765625" style="1036" customWidth="1"/>
    <col min="6664" max="6664" width="10" style="1036" customWidth="1"/>
    <col min="6665" max="6665" width="4.69921875" style="1036" customWidth="1"/>
    <col min="6666" max="6666" width="16" style="1036" customWidth="1"/>
    <col min="6667" max="6667" width="1.59765625" style="1036" customWidth="1"/>
    <col min="6668" max="6669" width="9" style="1036"/>
    <col min="6670" max="6670" width="13.09765625" style="1036" customWidth="1"/>
    <col min="6671" max="6671" width="12.19921875" style="1036" customWidth="1"/>
    <col min="6672" max="6672" width="12" style="1036" customWidth="1"/>
    <col min="6673" max="6676" width="8.19921875" style="1036" customWidth="1"/>
    <col min="6677" max="6677" width="14.59765625" style="1036" customWidth="1"/>
    <col min="6678" max="6681" width="8.19921875" style="1036" customWidth="1"/>
    <col min="6682" max="6912" width="9" style="1036"/>
    <col min="6913" max="6913" width="1.19921875" style="1036" customWidth="1"/>
    <col min="6914" max="6914" width="10.5" style="1036" customWidth="1"/>
    <col min="6915" max="6915" width="12" style="1036" customWidth="1"/>
    <col min="6916" max="6916" width="9" style="1036" customWidth="1"/>
    <col min="6917" max="6917" width="10.19921875" style="1036" customWidth="1"/>
    <col min="6918" max="6918" width="5.69921875" style="1036" customWidth="1"/>
    <col min="6919" max="6919" width="8.09765625" style="1036" customWidth="1"/>
    <col min="6920" max="6920" width="10" style="1036" customWidth="1"/>
    <col min="6921" max="6921" width="4.69921875" style="1036" customWidth="1"/>
    <col min="6922" max="6922" width="16" style="1036" customWidth="1"/>
    <col min="6923" max="6923" width="1.59765625" style="1036" customWidth="1"/>
    <col min="6924" max="6925" width="9" style="1036"/>
    <col min="6926" max="6926" width="13.09765625" style="1036" customWidth="1"/>
    <col min="6927" max="6927" width="12.19921875" style="1036" customWidth="1"/>
    <col min="6928" max="6928" width="12" style="1036" customWidth="1"/>
    <col min="6929" max="6932" width="8.19921875" style="1036" customWidth="1"/>
    <col min="6933" max="6933" width="14.59765625" style="1036" customWidth="1"/>
    <col min="6934" max="6937" width="8.19921875" style="1036" customWidth="1"/>
    <col min="6938" max="7168" width="9" style="1036"/>
    <col min="7169" max="7169" width="1.19921875" style="1036" customWidth="1"/>
    <col min="7170" max="7170" width="10.5" style="1036" customWidth="1"/>
    <col min="7171" max="7171" width="12" style="1036" customWidth="1"/>
    <col min="7172" max="7172" width="9" style="1036" customWidth="1"/>
    <col min="7173" max="7173" width="10.19921875" style="1036" customWidth="1"/>
    <col min="7174" max="7174" width="5.69921875" style="1036" customWidth="1"/>
    <col min="7175" max="7175" width="8.09765625" style="1036" customWidth="1"/>
    <col min="7176" max="7176" width="10" style="1036" customWidth="1"/>
    <col min="7177" max="7177" width="4.69921875" style="1036" customWidth="1"/>
    <col min="7178" max="7178" width="16" style="1036" customWidth="1"/>
    <col min="7179" max="7179" width="1.59765625" style="1036" customWidth="1"/>
    <col min="7180" max="7181" width="9" style="1036"/>
    <col min="7182" max="7182" width="13.09765625" style="1036" customWidth="1"/>
    <col min="7183" max="7183" width="12.19921875" style="1036" customWidth="1"/>
    <col min="7184" max="7184" width="12" style="1036" customWidth="1"/>
    <col min="7185" max="7188" width="8.19921875" style="1036" customWidth="1"/>
    <col min="7189" max="7189" width="14.59765625" style="1036" customWidth="1"/>
    <col min="7190" max="7193" width="8.19921875" style="1036" customWidth="1"/>
    <col min="7194" max="7424" width="9" style="1036"/>
    <col min="7425" max="7425" width="1.19921875" style="1036" customWidth="1"/>
    <col min="7426" max="7426" width="10.5" style="1036" customWidth="1"/>
    <col min="7427" max="7427" width="12" style="1036" customWidth="1"/>
    <col min="7428" max="7428" width="9" style="1036" customWidth="1"/>
    <col min="7429" max="7429" width="10.19921875" style="1036" customWidth="1"/>
    <col min="7430" max="7430" width="5.69921875" style="1036" customWidth="1"/>
    <col min="7431" max="7431" width="8.09765625" style="1036" customWidth="1"/>
    <col min="7432" max="7432" width="10" style="1036" customWidth="1"/>
    <col min="7433" max="7433" width="4.69921875" style="1036" customWidth="1"/>
    <col min="7434" max="7434" width="16" style="1036" customWidth="1"/>
    <col min="7435" max="7435" width="1.59765625" style="1036" customWidth="1"/>
    <col min="7436" max="7437" width="9" style="1036"/>
    <col min="7438" max="7438" width="13.09765625" style="1036" customWidth="1"/>
    <col min="7439" max="7439" width="12.19921875" style="1036" customWidth="1"/>
    <col min="7440" max="7440" width="12" style="1036" customWidth="1"/>
    <col min="7441" max="7444" width="8.19921875" style="1036" customWidth="1"/>
    <col min="7445" max="7445" width="14.59765625" style="1036" customWidth="1"/>
    <col min="7446" max="7449" width="8.19921875" style="1036" customWidth="1"/>
    <col min="7450" max="7680" width="9" style="1036"/>
    <col min="7681" max="7681" width="1.19921875" style="1036" customWidth="1"/>
    <col min="7682" max="7682" width="10.5" style="1036" customWidth="1"/>
    <col min="7683" max="7683" width="12" style="1036" customWidth="1"/>
    <col min="7684" max="7684" width="9" style="1036" customWidth="1"/>
    <col min="7685" max="7685" width="10.19921875" style="1036" customWidth="1"/>
    <col min="7686" max="7686" width="5.69921875" style="1036" customWidth="1"/>
    <col min="7687" max="7687" width="8.09765625" style="1036" customWidth="1"/>
    <col min="7688" max="7688" width="10" style="1036" customWidth="1"/>
    <col min="7689" max="7689" width="4.69921875" style="1036" customWidth="1"/>
    <col min="7690" max="7690" width="16" style="1036" customWidth="1"/>
    <col min="7691" max="7691" width="1.59765625" style="1036" customWidth="1"/>
    <col min="7692" max="7693" width="9" style="1036"/>
    <col min="7694" max="7694" width="13.09765625" style="1036" customWidth="1"/>
    <col min="7695" max="7695" width="12.19921875" style="1036" customWidth="1"/>
    <col min="7696" max="7696" width="12" style="1036" customWidth="1"/>
    <col min="7697" max="7700" width="8.19921875" style="1036" customWidth="1"/>
    <col min="7701" max="7701" width="14.59765625" style="1036" customWidth="1"/>
    <col min="7702" max="7705" width="8.19921875" style="1036" customWidth="1"/>
    <col min="7706" max="7936" width="9" style="1036"/>
    <col min="7937" max="7937" width="1.19921875" style="1036" customWidth="1"/>
    <col min="7938" max="7938" width="10.5" style="1036" customWidth="1"/>
    <col min="7939" max="7939" width="12" style="1036" customWidth="1"/>
    <col min="7940" max="7940" width="9" style="1036" customWidth="1"/>
    <col min="7941" max="7941" width="10.19921875" style="1036" customWidth="1"/>
    <col min="7942" max="7942" width="5.69921875" style="1036" customWidth="1"/>
    <col min="7943" max="7943" width="8.09765625" style="1036" customWidth="1"/>
    <col min="7944" max="7944" width="10" style="1036" customWidth="1"/>
    <col min="7945" max="7945" width="4.69921875" style="1036" customWidth="1"/>
    <col min="7946" max="7946" width="16" style="1036" customWidth="1"/>
    <col min="7947" max="7947" width="1.59765625" style="1036" customWidth="1"/>
    <col min="7948" max="7949" width="9" style="1036"/>
    <col min="7950" max="7950" width="13.09765625" style="1036" customWidth="1"/>
    <col min="7951" max="7951" width="12.19921875" style="1036" customWidth="1"/>
    <col min="7952" max="7952" width="12" style="1036" customWidth="1"/>
    <col min="7953" max="7956" width="8.19921875" style="1036" customWidth="1"/>
    <col min="7957" max="7957" width="14.59765625" style="1036" customWidth="1"/>
    <col min="7958" max="7961" width="8.19921875" style="1036" customWidth="1"/>
    <col min="7962" max="8192" width="9" style="1036"/>
    <col min="8193" max="8193" width="1.19921875" style="1036" customWidth="1"/>
    <col min="8194" max="8194" width="10.5" style="1036" customWidth="1"/>
    <col min="8195" max="8195" width="12" style="1036" customWidth="1"/>
    <col min="8196" max="8196" width="9" style="1036" customWidth="1"/>
    <col min="8197" max="8197" width="10.19921875" style="1036" customWidth="1"/>
    <col min="8198" max="8198" width="5.69921875" style="1036" customWidth="1"/>
    <col min="8199" max="8199" width="8.09765625" style="1036" customWidth="1"/>
    <col min="8200" max="8200" width="10" style="1036" customWidth="1"/>
    <col min="8201" max="8201" width="4.69921875" style="1036" customWidth="1"/>
    <col min="8202" max="8202" width="16" style="1036" customWidth="1"/>
    <col min="8203" max="8203" width="1.59765625" style="1036" customWidth="1"/>
    <col min="8204" max="8205" width="9" style="1036"/>
    <col min="8206" max="8206" width="13.09765625" style="1036" customWidth="1"/>
    <col min="8207" max="8207" width="12.19921875" style="1036" customWidth="1"/>
    <col min="8208" max="8208" width="12" style="1036" customWidth="1"/>
    <col min="8209" max="8212" width="8.19921875" style="1036" customWidth="1"/>
    <col min="8213" max="8213" width="14.59765625" style="1036" customWidth="1"/>
    <col min="8214" max="8217" width="8.19921875" style="1036" customWidth="1"/>
    <col min="8218" max="8448" width="9" style="1036"/>
    <col min="8449" max="8449" width="1.19921875" style="1036" customWidth="1"/>
    <col min="8450" max="8450" width="10.5" style="1036" customWidth="1"/>
    <col min="8451" max="8451" width="12" style="1036" customWidth="1"/>
    <col min="8452" max="8452" width="9" style="1036" customWidth="1"/>
    <col min="8453" max="8453" width="10.19921875" style="1036" customWidth="1"/>
    <col min="8454" max="8454" width="5.69921875" style="1036" customWidth="1"/>
    <col min="8455" max="8455" width="8.09765625" style="1036" customWidth="1"/>
    <col min="8456" max="8456" width="10" style="1036" customWidth="1"/>
    <col min="8457" max="8457" width="4.69921875" style="1036" customWidth="1"/>
    <col min="8458" max="8458" width="16" style="1036" customWidth="1"/>
    <col min="8459" max="8459" width="1.59765625" style="1036" customWidth="1"/>
    <col min="8460" max="8461" width="9" style="1036"/>
    <col min="8462" max="8462" width="13.09765625" style="1036" customWidth="1"/>
    <col min="8463" max="8463" width="12.19921875" style="1036" customWidth="1"/>
    <col min="8464" max="8464" width="12" style="1036" customWidth="1"/>
    <col min="8465" max="8468" width="8.19921875" style="1036" customWidth="1"/>
    <col min="8469" max="8469" width="14.59765625" style="1036" customWidth="1"/>
    <col min="8470" max="8473" width="8.19921875" style="1036" customWidth="1"/>
    <col min="8474" max="8704" width="9" style="1036"/>
    <col min="8705" max="8705" width="1.19921875" style="1036" customWidth="1"/>
    <col min="8706" max="8706" width="10.5" style="1036" customWidth="1"/>
    <col min="8707" max="8707" width="12" style="1036" customWidth="1"/>
    <col min="8708" max="8708" width="9" style="1036" customWidth="1"/>
    <col min="8709" max="8709" width="10.19921875" style="1036" customWidth="1"/>
    <col min="8710" max="8710" width="5.69921875" style="1036" customWidth="1"/>
    <col min="8711" max="8711" width="8.09765625" style="1036" customWidth="1"/>
    <col min="8712" max="8712" width="10" style="1036" customWidth="1"/>
    <col min="8713" max="8713" width="4.69921875" style="1036" customWidth="1"/>
    <col min="8714" max="8714" width="16" style="1036" customWidth="1"/>
    <col min="8715" max="8715" width="1.59765625" style="1036" customWidth="1"/>
    <col min="8716" max="8717" width="9" style="1036"/>
    <col min="8718" max="8718" width="13.09765625" style="1036" customWidth="1"/>
    <col min="8719" max="8719" width="12.19921875" style="1036" customWidth="1"/>
    <col min="8720" max="8720" width="12" style="1036" customWidth="1"/>
    <col min="8721" max="8724" width="8.19921875" style="1036" customWidth="1"/>
    <col min="8725" max="8725" width="14.59765625" style="1036" customWidth="1"/>
    <col min="8726" max="8729" width="8.19921875" style="1036" customWidth="1"/>
    <col min="8730" max="8960" width="9" style="1036"/>
    <col min="8961" max="8961" width="1.19921875" style="1036" customWidth="1"/>
    <col min="8962" max="8962" width="10.5" style="1036" customWidth="1"/>
    <col min="8963" max="8963" width="12" style="1036" customWidth="1"/>
    <col min="8964" max="8964" width="9" style="1036" customWidth="1"/>
    <col min="8965" max="8965" width="10.19921875" style="1036" customWidth="1"/>
    <col min="8966" max="8966" width="5.69921875" style="1036" customWidth="1"/>
    <col min="8967" max="8967" width="8.09765625" style="1036" customWidth="1"/>
    <col min="8968" max="8968" width="10" style="1036" customWidth="1"/>
    <col min="8969" max="8969" width="4.69921875" style="1036" customWidth="1"/>
    <col min="8970" max="8970" width="16" style="1036" customWidth="1"/>
    <col min="8971" max="8971" width="1.59765625" style="1036" customWidth="1"/>
    <col min="8972" max="8973" width="9" style="1036"/>
    <col min="8974" max="8974" width="13.09765625" style="1036" customWidth="1"/>
    <col min="8975" max="8975" width="12.19921875" style="1036" customWidth="1"/>
    <col min="8976" max="8976" width="12" style="1036" customWidth="1"/>
    <col min="8977" max="8980" width="8.19921875" style="1036" customWidth="1"/>
    <col min="8981" max="8981" width="14.59765625" style="1036" customWidth="1"/>
    <col min="8982" max="8985" width="8.19921875" style="1036" customWidth="1"/>
    <col min="8986" max="9216" width="9" style="1036"/>
    <col min="9217" max="9217" width="1.19921875" style="1036" customWidth="1"/>
    <col min="9218" max="9218" width="10.5" style="1036" customWidth="1"/>
    <col min="9219" max="9219" width="12" style="1036" customWidth="1"/>
    <col min="9220" max="9220" width="9" style="1036" customWidth="1"/>
    <col min="9221" max="9221" width="10.19921875" style="1036" customWidth="1"/>
    <col min="9222" max="9222" width="5.69921875" style="1036" customWidth="1"/>
    <col min="9223" max="9223" width="8.09765625" style="1036" customWidth="1"/>
    <col min="9224" max="9224" width="10" style="1036" customWidth="1"/>
    <col min="9225" max="9225" width="4.69921875" style="1036" customWidth="1"/>
    <col min="9226" max="9226" width="16" style="1036" customWidth="1"/>
    <col min="9227" max="9227" width="1.59765625" style="1036" customWidth="1"/>
    <col min="9228" max="9229" width="9" style="1036"/>
    <col min="9230" max="9230" width="13.09765625" style="1036" customWidth="1"/>
    <col min="9231" max="9231" width="12.19921875" style="1036" customWidth="1"/>
    <col min="9232" max="9232" width="12" style="1036" customWidth="1"/>
    <col min="9233" max="9236" width="8.19921875" style="1036" customWidth="1"/>
    <col min="9237" max="9237" width="14.59765625" style="1036" customWidth="1"/>
    <col min="9238" max="9241" width="8.19921875" style="1036" customWidth="1"/>
    <col min="9242" max="9472" width="9" style="1036"/>
    <col min="9473" max="9473" width="1.19921875" style="1036" customWidth="1"/>
    <col min="9474" max="9474" width="10.5" style="1036" customWidth="1"/>
    <col min="9475" max="9475" width="12" style="1036" customWidth="1"/>
    <col min="9476" max="9476" width="9" style="1036" customWidth="1"/>
    <col min="9477" max="9477" width="10.19921875" style="1036" customWidth="1"/>
    <col min="9478" max="9478" width="5.69921875" style="1036" customWidth="1"/>
    <col min="9479" max="9479" width="8.09765625" style="1036" customWidth="1"/>
    <col min="9480" max="9480" width="10" style="1036" customWidth="1"/>
    <col min="9481" max="9481" width="4.69921875" style="1036" customWidth="1"/>
    <col min="9482" max="9482" width="16" style="1036" customWidth="1"/>
    <col min="9483" max="9483" width="1.59765625" style="1036" customWidth="1"/>
    <col min="9484" max="9485" width="9" style="1036"/>
    <col min="9486" max="9486" width="13.09765625" style="1036" customWidth="1"/>
    <col min="9487" max="9487" width="12.19921875" style="1036" customWidth="1"/>
    <col min="9488" max="9488" width="12" style="1036" customWidth="1"/>
    <col min="9489" max="9492" width="8.19921875" style="1036" customWidth="1"/>
    <col min="9493" max="9493" width="14.59765625" style="1036" customWidth="1"/>
    <col min="9494" max="9497" width="8.19921875" style="1036" customWidth="1"/>
    <col min="9498" max="9728" width="9" style="1036"/>
    <col min="9729" max="9729" width="1.19921875" style="1036" customWidth="1"/>
    <col min="9730" max="9730" width="10.5" style="1036" customWidth="1"/>
    <col min="9731" max="9731" width="12" style="1036" customWidth="1"/>
    <col min="9732" max="9732" width="9" style="1036" customWidth="1"/>
    <col min="9733" max="9733" width="10.19921875" style="1036" customWidth="1"/>
    <col min="9734" max="9734" width="5.69921875" style="1036" customWidth="1"/>
    <col min="9735" max="9735" width="8.09765625" style="1036" customWidth="1"/>
    <col min="9736" max="9736" width="10" style="1036" customWidth="1"/>
    <col min="9737" max="9737" width="4.69921875" style="1036" customWidth="1"/>
    <col min="9738" max="9738" width="16" style="1036" customWidth="1"/>
    <col min="9739" max="9739" width="1.59765625" style="1036" customWidth="1"/>
    <col min="9740" max="9741" width="9" style="1036"/>
    <col min="9742" max="9742" width="13.09765625" style="1036" customWidth="1"/>
    <col min="9743" max="9743" width="12.19921875" style="1036" customWidth="1"/>
    <col min="9744" max="9744" width="12" style="1036" customWidth="1"/>
    <col min="9745" max="9748" width="8.19921875" style="1036" customWidth="1"/>
    <col min="9749" max="9749" width="14.59765625" style="1036" customWidth="1"/>
    <col min="9750" max="9753" width="8.19921875" style="1036" customWidth="1"/>
    <col min="9754" max="9984" width="9" style="1036"/>
    <col min="9985" max="9985" width="1.19921875" style="1036" customWidth="1"/>
    <col min="9986" max="9986" width="10.5" style="1036" customWidth="1"/>
    <col min="9987" max="9987" width="12" style="1036" customWidth="1"/>
    <col min="9988" max="9988" width="9" style="1036" customWidth="1"/>
    <col min="9989" max="9989" width="10.19921875" style="1036" customWidth="1"/>
    <col min="9990" max="9990" width="5.69921875" style="1036" customWidth="1"/>
    <col min="9991" max="9991" width="8.09765625" style="1036" customWidth="1"/>
    <col min="9992" max="9992" width="10" style="1036" customWidth="1"/>
    <col min="9993" max="9993" width="4.69921875" style="1036" customWidth="1"/>
    <col min="9994" max="9994" width="16" style="1036" customWidth="1"/>
    <col min="9995" max="9995" width="1.59765625" style="1036" customWidth="1"/>
    <col min="9996" max="9997" width="9" style="1036"/>
    <col min="9998" max="9998" width="13.09765625" style="1036" customWidth="1"/>
    <col min="9999" max="9999" width="12.19921875" style="1036" customWidth="1"/>
    <col min="10000" max="10000" width="12" style="1036" customWidth="1"/>
    <col min="10001" max="10004" width="8.19921875" style="1036" customWidth="1"/>
    <col min="10005" max="10005" width="14.59765625" style="1036" customWidth="1"/>
    <col min="10006" max="10009" width="8.19921875" style="1036" customWidth="1"/>
    <col min="10010" max="10240" width="9" style="1036"/>
    <col min="10241" max="10241" width="1.19921875" style="1036" customWidth="1"/>
    <col min="10242" max="10242" width="10.5" style="1036" customWidth="1"/>
    <col min="10243" max="10243" width="12" style="1036" customWidth="1"/>
    <col min="10244" max="10244" width="9" style="1036" customWidth="1"/>
    <col min="10245" max="10245" width="10.19921875" style="1036" customWidth="1"/>
    <col min="10246" max="10246" width="5.69921875" style="1036" customWidth="1"/>
    <col min="10247" max="10247" width="8.09765625" style="1036" customWidth="1"/>
    <col min="10248" max="10248" width="10" style="1036" customWidth="1"/>
    <col min="10249" max="10249" width="4.69921875" style="1036" customWidth="1"/>
    <col min="10250" max="10250" width="16" style="1036" customWidth="1"/>
    <col min="10251" max="10251" width="1.59765625" style="1036" customWidth="1"/>
    <col min="10252" max="10253" width="9" style="1036"/>
    <col min="10254" max="10254" width="13.09765625" style="1036" customWidth="1"/>
    <col min="10255" max="10255" width="12.19921875" style="1036" customWidth="1"/>
    <col min="10256" max="10256" width="12" style="1036" customWidth="1"/>
    <col min="10257" max="10260" width="8.19921875" style="1036" customWidth="1"/>
    <col min="10261" max="10261" width="14.59765625" style="1036" customWidth="1"/>
    <col min="10262" max="10265" width="8.19921875" style="1036" customWidth="1"/>
    <col min="10266" max="10496" width="9" style="1036"/>
    <col min="10497" max="10497" width="1.19921875" style="1036" customWidth="1"/>
    <col min="10498" max="10498" width="10.5" style="1036" customWidth="1"/>
    <col min="10499" max="10499" width="12" style="1036" customWidth="1"/>
    <col min="10500" max="10500" width="9" style="1036" customWidth="1"/>
    <col min="10501" max="10501" width="10.19921875" style="1036" customWidth="1"/>
    <col min="10502" max="10502" width="5.69921875" style="1036" customWidth="1"/>
    <col min="10503" max="10503" width="8.09765625" style="1036" customWidth="1"/>
    <col min="10504" max="10504" width="10" style="1036" customWidth="1"/>
    <col min="10505" max="10505" width="4.69921875" style="1036" customWidth="1"/>
    <col min="10506" max="10506" width="16" style="1036" customWidth="1"/>
    <col min="10507" max="10507" width="1.59765625" style="1036" customWidth="1"/>
    <col min="10508" max="10509" width="9" style="1036"/>
    <col min="10510" max="10510" width="13.09765625" style="1036" customWidth="1"/>
    <col min="10511" max="10511" width="12.19921875" style="1036" customWidth="1"/>
    <col min="10512" max="10512" width="12" style="1036" customWidth="1"/>
    <col min="10513" max="10516" width="8.19921875" style="1036" customWidth="1"/>
    <col min="10517" max="10517" width="14.59765625" style="1036" customWidth="1"/>
    <col min="10518" max="10521" width="8.19921875" style="1036" customWidth="1"/>
    <col min="10522" max="10752" width="9" style="1036"/>
    <col min="10753" max="10753" width="1.19921875" style="1036" customWidth="1"/>
    <col min="10754" max="10754" width="10.5" style="1036" customWidth="1"/>
    <col min="10755" max="10755" width="12" style="1036" customWidth="1"/>
    <col min="10756" max="10756" width="9" style="1036" customWidth="1"/>
    <col min="10757" max="10757" width="10.19921875" style="1036" customWidth="1"/>
    <col min="10758" max="10758" width="5.69921875" style="1036" customWidth="1"/>
    <col min="10759" max="10759" width="8.09765625" style="1036" customWidth="1"/>
    <col min="10760" max="10760" width="10" style="1036" customWidth="1"/>
    <col min="10761" max="10761" width="4.69921875" style="1036" customWidth="1"/>
    <col min="10762" max="10762" width="16" style="1036" customWidth="1"/>
    <col min="10763" max="10763" width="1.59765625" style="1036" customWidth="1"/>
    <col min="10764" max="10765" width="9" style="1036"/>
    <col min="10766" max="10766" width="13.09765625" style="1036" customWidth="1"/>
    <col min="10767" max="10767" width="12.19921875" style="1036" customWidth="1"/>
    <col min="10768" max="10768" width="12" style="1036" customWidth="1"/>
    <col min="10769" max="10772" width="8.19921875" style="1036" customWidth="1"/>
    <col min="10773" max="10773" width="14.59765625" style="1036" customWidth="1"/>
    <col min="10774" max="10777" width="8.19921875" style="1036" customWidth="1"/>
    <col min="10778" max="11008" width="9" style="1036"/>
    <col min="11009" max="11009" width="1.19921875" style="1036" customWidth="1"/>
    <col min="11010" max="11010" width="10.5" style="1036" customWidth="1"/>
    <col min="11011" max="11011" width="12" style="1036" customWidth="1"/>
    <col min="11012" max="11012" width="9" style="1036" customWidth="1"/>
    <col min="11013" max="11013" width="10.19921875" style="1036" customWidth="1"/>
    <col min="11014" max="11014" width="5.69921875" style="1036" customWidth="1"/>
    <col min="11015" max="11015" width="8.09765625" style="1036" customWidth="1"/>
    <col min="11016" max="11016" width="10" style="1036" customWidth="1"/>
    <col min="11017" max="11017" width="4.69921875" style="1036" customWidth="1"/>
    <col min="11018" max="11018" width="16" style="1036" customWidth="1"/>
    <col min="11019" max="11019" width="1.59765625" style="1036" customWidth="1"/>
    <col min="11020" max="11021" width="9" style="1036"/>
    <col min="11022" max="11022" width="13.09765625" style="1036" customWidth="1"/>
    <col min="11023" max="11023" width="12.19921875" style="1036" customWidth="1"/>
    <col min="11024" max="11024" width="12" style="1036" customWidth="1"/>
    <col min="11025" max="11028" width="8.19921875" style="1036" customWidth="1"/>
    <col min="11029" max="11029" width="14.59765625" style="1036" customWidth="1"/>
    <col min="11030" max="11033" width="8.19921875" style="1036" customWidth="1"/>
    <col min="11034" max="11264" width="9" style="1036"/>
    <col min="11265" max="11265" width="1.19921875" style="1036" customWidth="1"/>
    <col min="11266" max="11266" width="10.5" style="1036" customWidth="1"/>
    <col min="11267" max="11267" width="12" style="1036" customWidth="1"/>
    <col min="11268" max="11268" width="9" style="1036" customWidth="1"/>
    <col min="11269" max="11269" width="10.19921875" style="1036" customWidth="1"/>
    <col min="11270" max="11270" width="5.69921875" style="1036" customWidth="1"/>
    <col min="11271" max="11271" width="8.09765625" style="1036" customWidth="1"/>
    <col min="11272" max="11272" width="10" style="1036" customWidth="1"/>
    <col min="11273" max="11273" width="4.69921875" style="1036" customWidth="1"/>
    <col min="11274" max="11274" width="16" style="1036" customWidth="1"/>
    <col min="11275" max="11275" width="1.59765625" style="1036" customWidth="1"/>
    <col min="11276" max="11277" width="9" style="1036"/>
    <col min="11278" max="11278" width="13.09765625" style="1036" customWidth="1"/>
    <col min="11279" max="11279" width="12.19921875" style="1036" customWidth="1"/>
    <col min="11280" max="11280" width="12" style="1036" customWidth="1"/>
    <col min="11281" max="11284" width="8.19921875" style="1036" customWidth="1"/>
    <col min="11285" max="11285" width="14.59765625" style="1036" customWidth="1"/>
    <col min="11286" max="11289" width="8.19921875" style="1036" customWidth="1"/>
    <col min="11290" max="11520" width="9" style="1036"/>
    <col min="11521" max="11521" width="1.19921875" style="1036" customWidth="1"/>
    <col min="11522" max="11522" width="10.5" style="1036" customWidth="1"/>
    <col min="11523" max="11523" width="12" style="1036" customWidth="1"/>
    <col min="11524" max="11524" width="9" style="1036" customWidth="1"/>
    <col min="11525" max="11525" width="10.19921875" style="1036" customWidth="1"/>
    <col min="11526" max="11526" width="5.69921875" style="1036" customWidth="1"/>
    <col min="11527" max="11527" width="8.09765625" style="1036" customWidth="1"/>
    <col min="11528" max="11528" width="10" style="1036" customWidth="1"/>
    <col min="11529" max="11529" width="4.69921875" style="1036" customWidth="1"/>
    <col min="11530" max="11530" width="16" style="1036" customWidth="1"/>
    <col min="11531" max="11531" width="1.59765625" style="1036" customWidth="1"/>
    <col min="11532" max="11533" width="9" style="1036"/>
    <col min="11534" max="11534" width="13.09765625" style="1036" customWidth="1"/>
    <col min="11535" max="11535" width="12.19921875" style="1036" customWidth="1"/>
    <col min="11536" max="11536" width="12" style="1036" customWidth="1"/>
    <col min="11537" max="11540" width="8.19921875" style="1036" customWidth="1"/>
    <col min="11541" max="11541" width="14.59765625" style="1036" customWidth="1"/>
    <col min="11542" max="11545" width="8.19921875" style="1036" customWidth="1"/>
    <col min="11546" max="11776" width="9" style="1036"/>
    <col min="11777" max="11777" width="1.19921875" style="1036" customWidth="1"/>
    <col min="11778" max="11778" width="10.5" style="1036" customWidth="1"/>
    <col min="11779" max="11779" width="12" style="1036" customWidth="1"/>
    <col min="11780" max="11780" width="9" style="1036" customWidth="1"/>
    <col min="11781" max="11781" width="10.19921875" style="1036" customWidth="1"/>
    <col min="11782" max="11782" width="5.69921875" style="1036" customWidth="1"/>
    <col min="11783" max="11783" width="8.09765625" style="1036" customWidth="1"/>
    <col min="11784" max="11784" width="10" style="1036" customWidth="1"/>
    <col min="11785" max="11785" width="4.69921875" style="1036" customWidth="1"/>
    <col min="11786" max="11786" width="16" style="1036" customWidth="1"/>
    <col min="11787" max="11787" width="1.59765625" style="1036" customWidth="1"/>
    <col min="11788" max="11789" width="9" style="1036"/>
    <col min="11790" max="11790" width="13.09765625" style="1036" customWidth="1"/>
    <col min="11791" max="11791" width="12.19921875" style="1036" customWidth="1"/>
    <col min="11792" max="11792" width="12" style="1036" customWidth="1"/>
    <col min="11793" max="11796" width="8.19921875" style="1036" customWidth="1"/>
    <col min="11797" max="11797" width="14.59765625" style="1036" customWidth="1"/>
    <col min="11798" max="11801" width="8.19921875" style="1036" customWidth="1"/>
    <col min="11802" max="12032" width="9" style="1036"/>
    <col min="12033" max="12033" width="1.19921875" style="1036" customWidth="1"/>
    <col min="12034" max="12034" width="10.5" style="1036" customWidth="1"/>
    <col min="12035" max="12035" width="12" style="1036" customWidth="1"/>
    <col min="12036" max="12036" width="9" style="1036" customWidth="1"/>
    <col min="12037" max="12037" width="10.19921875" style="1036" customWidth="1"/>
    <col min="12038" max="12038" width="5.69921875" style="1036" customWidth="1"/>
    <col min="12039" max="12039" width="8.09765625" style="1036" customWidth="1"/>
    <col min="12040" max="12040" width="10" style="1036" customWidth="1"/>
    <col min="12041" max="12041" width="4.69921875" style="1036" customWidth="1"/>
    <col min="12042" max="12042" width="16" style="1036" customWidth="1"/>
    <col min="12043" max="12043" width="1.59765625" style="1036" customWidth="1"/>
    <col min="12044" max="12045" width="9" style="1036"/>
    <col min="12046" max="12046" width="13.09765625" style="1036" customWidth="1"/>
    <col min="12047" max="12047" width="12.19921875" style="1036" customWidth="1"/>
    <col min="12048" max="12048" width="12" style="1036" customWidth="1"/>
    <col min="12049" max="12052" width="8.19921875" style="1036" customWidth="1"/>
    <col min="12053" max="12053" width="14.59765625" style="1036" customWidth="1"/>
    <col min="12054" max="12057" width="8.19921875" style="1036" customWidth="1"/>
    <col min="12058" max="12288" width="9" style="1036"/>
    <col min="12289" max="12289" width="1.19921875" style="1036" customWidth="1"/>
    <col min="12290" max="12290" width="10.5" style="1036" customWidth="1"/>
    <col min="12291" max="12291" width="12" style="1036" customWidth="1"/>
    <col min="12292" max="12292" width="9" style="1036" customWidth="1"/>
    <col min="12293" max="12293" width="10.19921875" style="1036" customWidth="1"/>
    <col min="12294" max="12294" width="5.69921875" style="1036" customWidth="1"/>
    <col min="12295" max="12295" width="8.09765625" style="1036" customWidth="1"/>
    <col min="12296" max="12296" width="10" style="1036" customWidth="1"/>
    <col min="12297" max="12297" width="4.69921875" style="1036" customWidth="1"/>
    <col min="12298" max="12298" width="16" style="1036" customWidth="1"/>
    <col min="12299" max="12299" width="1.59765625" style="1036" customWidth="1"/>
    <col min="12300" max="12301" width="9" style="1036"/>
    <col min="12302" max="12302" width="13.09765625" style="1036" customWidth="1"/>
    <col min="12303" max="12303" width="12.19921875" style="1036" customWidth="1"/>
    <col min="12304" max="12304" width="12" style="1036" customWidth="1"/>
    <col min="12305" max="12308" width="8.19921875" style="1036" customWidth="1"/>
    <col min="12309" max="12309" width="14.59765625" style="1036" customWidth="1"/>
    <col min="12310" max="12313" width="8.19921875" style="1036" customWidth="1"/>
    <col min="12314" max="12544" width="9" style="1036"/>
    <col min="12545" max="12545" width="1.19921875" style="1036" customWidth="1"/>
    <col min="12546" max="12546" width="10.5" style="1036" customWidth="1"/>
    <col min="12547" max="12547" width="12" style="1036" customWidth="1"/>
    <col min="12548" max="12548" width="9" style="1036" customWidth="1"/>
    <col min="12549" max="12549" width="10.19921875" style="1036" customWidth="1"/>
    <col min="12550" max="12550" width="5.69921875" style="1036" customWidth="1"/>
    <col min="12551" max="12551" width="8.09765625" style="1036" customWidth="1"/>
    <col min="12552" max="12552" width="10" style="1036" customWidth="1"/>
    <col min="12553" max="12553" width="4.69921875" style="1036" customWidth="1"/>
    <col min="12554" max="12554" width="16" style="1036" customWidth="1"/>
    <col min="12555" max="12555" width="1.59765625" style="1036" customWidth="1"/>
    <col min="12556" max="12557" width="9" style="1036"/>
    <col min="12558" max="12558" width="13.09765625" style="1036" customWidth="1"/>
    <col min="12559" max="12559" width="12.19921875" style="1036" customWidth="1"/>
    <col min="12560" max="12560" width="12" style="1036" customWidth="1"/>
    <col min="12561" max="12564" width="8.19921875" style="1036" customWidth="1"/>
    <col min="12565" max="12565" width="14.59765625" style="1036" customWidth="1"/>
    <col min="12566" max="12569" width="8.19921875" style="1036" customWidth="1"/>
    <col min="12570" max="12800" width="9" style="1036"/>
    <col min="12801" max="12801" width="1.19921875" style="1036" customWidth="1"/>
    <col min="12802" max="12802" width="10.5" style="1036" customWidth="1"/>
    <col min="12803" max="12803" width="12" style="1036" customWidth="1"/>
    <col min="12804" max="12804" width="9" style="1036" customWidth="1"/>
    <col min="12805" max="12805" width="10.19921875" style="1036" customWidth="1"/>
    <col min="12806" max="12806" width="5.69921875" style="1036" customWidth="1"/>
    <col min="12807" max="12807" width="8.09765625" style="1036" customWidth="1"/>
    <col min="12808" max="12808" width="10" style="1036" customWidth="1"/>
    <col min="12809" max="12809" width="4.69921875" style="1036" customWidth="1"/>
    <col min="12810" max="12810" width="16" style="1036" customWidth="1"/>
    <col min="12811" max="12811" width="1.59765625" style="1036" customWidth="1"/>
    <col min="12812" max="12813" width="9" style="1036"/>
    <col min="12814" max="12814" width="13.09765625" style="1036" customWidth="1"/>
    <col min="12815" max="12815" width="12.19921875" style="1036" customWidth="1"/>
    <col min="12816" max="12816" width="12" style="1036" customWidth="1"/>
    <col min="12817" max="12820" width="8.19921875" style="1036" customWidth="1"/>
    <col min="12821" max="12821" width="14.59765625" style="1036" customWidth="1"/>
    <col min="12822" max="12825" width="8.19921875" style="1036" customWidth="1"/>
    <col min="12826" max="13056" width="9" style="1036"/>
    <col min="13057" max="13057" width="1.19921875" style="1036" customWidth="1"/>
    <col min="13058" max="13058" width="10.5" style="1036" customWidth="1"/>
    <col min="13059" max="13059" width="12" style="1036" customWidth="1"/>
    <col min="13060" max="13060" width="9" style="1036" customWidth="1"/>
    <col min="13061" max="13061" width="10.19921875" style="1036" customWidth="1"/>
    <col min="13062" max="13062" width="5.69921875" style="1036" customWidth="1"/>
    <col min="13063" max="13063" width="8.09765625" style="1036" customWidth="1"/>
    <col min="13064" max="13064" width="10" style="1036" customWidth="1"/>
    <col min="13065" max="13065" width="4.69921875" style="1036" customWidth="1"/>
    <col min="13066" max="13066" width="16" style="1036" customWidth="1"/>
    <col min="13067" max="13067" width="1.59765625" style="1036" customWidth="1"/>
    <col min="13068" max="13069" width="9" style="1036"/>
    <col min="13070" max="13070" width="13.09765625" style="1036" customWidth="1"/>
    <col min="13071" max="13071" width="12.19921875" style="1036" customWidth="1"/>
    <col min="13072" max="13072" width="12" style="1036" customWidth="1"/>
    <col min="13073" max="13076" width="8.19921875" style="1036" customWidth="1"/>
    <col min="13077" max="13077" width="14.59765625" style="1036" customWidth="1"/>
    <col min="13078" max="13081" width="8.19921875" style="1036" customWidth="1"/>
    <col min="13082" max="13312" width="9" style="1036"/>
    <col min="13313" max="13313" width="1.19921875" style="1036" customWidth="1"/>
    <col min="13314" max="13314" width="10.5" style="1036" customWidth="1"/>
    <col min="13315" max="13315" width="12" style="1036" customWidth="1"/>
    <col min="13316" max="13316" width="9" style="1036" customWidth="1"/>
    <col min="13317" max="13317" width="10.19921875" style="1036" customWidth="1"/>
    <col min="13318" max="13318" width="5.69921875" style="1036" customWidth="1"/>
    <col min="13319" max="13319" width="8.09765625" style="1036" customWidth="1"/>
    <col min="13320" max="13320" width="10" style="1036" customWidth="1"/>
    <col min="13321" max="13321" width="4.69921875" style="1036" customWidth="1"/>
    <col min="13322" max="13322" width="16" style="1036" customWidth="1"/>
    <col min="13323" max="13323" width="1.59765625" style="1036" customWidth="1"/>
    <col min="13324" max="13325" width="9" style="1036"/>
    <col min="13326" max="13326" width="13.09765625" style="1036" customWidth="1"/>
    <col min="13327" max="13327" width="12.19921875" style="1036" customWidth="1"/>
    <col min="13328" max="13328" width="12" style="1036" customWidth="1"/>
    <col min="13329" max="13332" width="8.19921875" style="1036" customWidth="1"/>
    <col min="13333" max="13333" width="14.59765625" style="1036" customWidth="1"/>
    <col min="13334" max="13337" width="8.19921875" style="1036" customWidth="1"/>
    <col min="13338" max="13568" width="9" style="1036"/>
    <col min="13569" max="13569" width="1.19921875" style="1036" customWidth="1"/>
    <col min="13570" max="13570" width="10.5" style="1036" customWidth="1"/>
    <col min="13571" max="13571" width="12" style="1036" customWidth="1"/>
    <col min="13572" max="13572" width="9" style="1036" customWidth="1"/>
    <col min="13573" max="13573" width="10.19921875" style="1036" customWidth="1"/>
    <col min="13574" max="13574" width="5.69921875" style="1036" customWidth="1"/>
    <col min="13575" max="13575" width="8.09765625" style="1036" customWidth="1"/>
    <col min="13576" max="13576" width="10" style="1036" customWidth="1"/>
    <col min="13577" max="13577" width="4.69921875" style="1036" customWidth="1"/>
    <col min="13578" max="13578" width="16" style="1036" customWidth="1"/>
    <col min="13579" max="13579" width="1.59765625" style="1036" customWidth="1"/>
    <col min="13580" max="13581" width="9" style="1036"/>
    <col min="13582" max="13582" width="13.09765625" style="1036" customWidth="1"/>
    <col min="13583" max="13583" width="12.19921875" style="1036" customWidth="1"/>
    <col min="13584" max="13584" width="12" style="1036" customWidth="1"/>
    <col min="13585" max="13588" width="8.19921875" style="1036" customWidth="1"/>
    <col min="13589" max="13589" width="14.59765625" style="1036" customWidth="1"/>
    <col min="13590" max="13593" width="8.19921875" style="1036" customWidth="1"/>
    <col min="13594" max="13824" width="9" style="1036"/>
    <col min="13825" max="13825" width="1.19921875" style="1036" customWidth="1"/>
    <col min="13826" max="13826" width="10.5" style="1036" customWidth="1"/>
    <col min="13827" max="13827" width="12" style="1036" customWidth="1"/>
    <col min="13828" max="13828" width="9" style="1036" customWidth="1"/>
    <col min="13829" max="13829" width="10.19921875" style="1036" customWidth="1"/>
    <col min="13830" max="13830" width="5.69921875" style="1036" customWidth="1"/>
    <col min="13831" max="13831" width="8.09765625" style="1036" customWidth="1"/>
    <col min="13832" max="13832" width="10" style="1036" customWidth="1"/>
    <col min="13833" max="13833" width="4.69921875" style="1036" customWidth="1"/>
    <col min="13834" max="13834" width="16" style="1036" customWidth="1"/>
    <col min="13835" max="13835" width="1.59765625" style="1036" customWidth="1"/>
    <col min="13836" max="13837" width="9" style="1036"/>
    <col min="13838" max="13838" width="13.09765625" style="1036" customWidth="1"/>
    <col min="13839" max="13839" width="12.19921875" style="1036" customWidth="1"/>
    <col min="13840" max="13840" width="12" style="1036" customWidth="1"/>
    <col min="13841" max="13844" width="8.19921875" style="1036" customWidth="1"/>
    <col min="13845" max="13845" width="14.59765625" style="1036" customWidth="1"/>
    <col min="13846" max="13849" width="8.19921875" style="1036" customWidth="1"/>
    <col min="13850" max="14080" width="9" style="1036"/>
    <col min="14081" max="14081" width="1.19921875" style="1036" customWidth="1"/>
    <col min="14082" max="14082" width="10.5" style="1036" customWidth="1"/>
    <col min="14083" max="14083" width="12" style="1036" customWidth="1"/>
    <col min="14084" max="14084" width="9" style="1036" customWidth="1"/>
    <col min="14085" max="14085" width="10.19921875" style="1036" customWidth="1"/>
    <col min="14086" max="14086" width="5.69921875" style="1036" customWidth="1"/>
    <col min="14087" max="14087" width="8.09765625" style="1036" customWidth="1"/>
    <col min="14088" max="14088" width="10" style="1036" customWidth="1"/>
    <col min="14089" max="14089" width="4.69921875" style="1036" customWidth="1"/>
    <col min="14090" max="14090" width="16" style="1036" customWidth="1"/>
    <col min="14091" max="14091" width="1.59765625" style="1036" customWidth="1"/>
    <col min="14092" max="14093" width="9" style="1036"/>
    <col min="14094" max="14094" width="13.09765625" style="1036" customWidth="1"/>
    <col min="14095" max="14095" width="12.19921875" style="1036" customWidth="1"/>
    <col min="14096" max="14096" width="12" style="1036" customWidth="1"/>
    <col min="14097" max="14100" width="8.19921875" style="1036" customWidth="1"/>
    <col min="14101" max="14101" width="14.59765625" style="1036" customWidth="1"/>
    <col min="14102" max="14105" width="8.19921875" style="1036" customWidth="1"/>
    <col min="14106" max="14336" width="9" style="1036"/>
    <col min="14337" max="14337" width="1.19921875" style="1036" customWidth="1"/>
    <col min="14338" max="14338" width="10.5" style="1036" customWidth="1"/>
    <col min="14339" max="14339" width="12" style="1036" customWidth="1"/>
    <col min="14340" max="14340" width="9" style="1036" customWidth="1"/>
    <col min="14341" max="14341" width="10.19921875" style="1036" customWidth="1"/>
    <col min="14342" max="14342" width="5.69921875" style="1036" customWidth="1"/>
    <col min="14343" max="14343" width="8.09765625" style="1036" customWidth="1"/>
    <col min="14344" max="14344" width="10" style="1036" customWidth="1"/>
    <col min="14345" max="14345" width="4.69921875" style="1036" customWidth="1"/>
    <col min="14346" max="14346" width="16" style="1036" customWidth="1"/>
    <col min="14347" max="14347" width="1.59765625" style="1036" customWidth="1"/>
    <col min="14348" max="14349" width="9" style="1036"/>
    <col min="14350" max="14350" width="13.09765625" style="1036" customWidth="1"/>
    <col min="14351" max="14351" width="12.19921875" style="1036" customWidth="1"/>
    <col min="14352" max="14352" width="12" style="1036" customWidth="1"/>
    <col min="14353" max="14356" width="8.19921875" style="1036" customWidth="1"/>
    <col min="14357" max="14357" width="14.59765625" style="1036" customWidth="1"/>
    <col min="14358" max="14361" width="8.19921875" style="1036" customWidth="1"/>
    <col min="14362" max="14592" width="9" style="1036"/>
    <col min="14593" max="14593" width="1.19921875" style="1036" customWidth="1"/>
    <col min="14594" max="14594" width="10.5" style="1036" customWidth="1"/>
    <col min="14595" max="14595" width="12" style="1036" customWidth="1"/>
    <col min="14596" max="14596" width="9" style="1036" customWidth="1"/>
    <col min="14597" max="14597" width="10.19921875" style="1036" customWidth="1"/>
    <col min="14598" max="14598" width="5.69921875" style="1036" customWidth="1"/>
    <col min="14599" max="14599" width="8.09765625" style="1036" customWidth="1"/>
    <col min="14600" max="14600" width="10" style="1036" customWidth="1"/>
    <col min="14601" max="14601" width="4.69921875" style="1036" customWidth="1"/>
    <col min="14602" max="14602" width="16" style="1036" customWidth="1"/>
    <col min="14603" max="14603" width="1.59765625" style="1036" customWidth="1"/>
    <col min="14604" max="14605" width="9" style="1036"/>
    <col min="14606" max="14606" width="13.09765625" style="1036" customWidth="1"/>
    <col min="14607" max="14607" width="12.19921875" style="1036" customWidth="1"/>
    <col min="14608" max="14608" width="12" style="1036" customWidth="1"/>
    <col min="14609" max="14612" width="8.19921875" style="1036" customWidth="1"/>
    <col min="14613" max="14613" width="14.59765625" style="1036" customWidth="1"/>
    <col min="14614" max="14617" width="8.19921875" style="1036" customWidth="1"/>
    <col min="14618" max="14848" width="9" style="1036"/>
    <col min="14849" max="14849" width="1.19921875" style="1036" customWidth="1"/>
    <col min="14850" max="14850" width="10.5" style="1036" customWidth="1"/>
    <col min="14851" max="14851" width="12" style="1036" customWidth="1"/>
    <col min="14852" max="14852" width="9" style="1036" customWidth="1"/>
    <col min="14853" max="14853" width="10.19921875" style="1036" customWidth="1"/>
    <col min="14854" max="14854" width="5.69921875" style="1036" customWidth="1"/>
    <col min="14855" max="14855" width="8.09765625" style="1036" customWidth="1"/>
    <col min="14856" max="14856" width="10" style="1036" customWidth="1"/>
    <col min="14857" max="14857" width="4.69921875" style="1036" customWidth="1"/>
    <col min="14858" max="14858" width="16" style="1036" customWidth="1"/>
    <col min="14859" max="14859" width="1.59765625" style="1036" customWidth="1"/>
    <col min="14860" max="14861" width="9" style="1036"/>
    <col min="14862" max="14862" width="13.09765625" style="1036" customWidth="1"/>
    <col min="14863" max="14863" width="12.19921875" style="1036" customWidth="1"/>
    <col min="14864" max="14864" width="12" style="1036" customWidth="1"/>
    <col min="14865" max="14868" width="8.19921875" style="1036" customWidth="1"/>
    <col min="14869" max="14869" width="14.59765625" style="1036" customWidth="1"/>
    <col min="14870" max="14873" width="8.19921875" style="1036" customWidth="1"/>
    <col min="14874" max="15104" width="9" style="1036"/>
    <col min="15105" max="15105" width="1.19921875" style="1036" customWidth="1"/>
    <col min="15106" max="15106" width="10.5" style="1036" customWidth="1"/>
    <col min="15107" max="15107" width="12" style="1036" customWidth="1"/>
    <col min="15108" max="15108" width="9" style="1036" customWidth="1"/>
    <col min="15109" max="15109" width="10.19921875" style="1036" customWidth="1"/>
    <col min="15110" max="15110" width="5.69921875" style="1036" customWidth="1"/>
    <col min="15111" max="15111" width="8.09765625" style="1036" customWidth="1"/>
    <col min="15112" max="15112" width="10" style="1036" customWidth="1"/>
    <col min="15113" max="15113" width="4.69921875" style="1036" customWidth="1"/>
    <col min="15114" max="15114" width="16" style="1036" customWidth="1"/>
    <col min="15115" max="15115" width="1.59765625" style="1036" customWidth="1"/>
    <col min="15116" max="15117" width="9" style="1036"/>
    <col min="15118" max="15118" width="13.09765625" style="1036" customWidth="1"/>
    <col min="15119" max="15119" width="12.19921875" style="1036" customWidth="1"/>
    <col min="15120" max="15120" width="12" style="1036" customWidth="1"/>
    <col min="15121" max="15124" width="8.19921875" style="1036" customWidth="1"/>
    <col min="15125" max="15125" width="14.59765625" style="1036" customWidth="1"/>
    <col min="15126" max="15129" width="8.19921875" style="1036" customWidth="1"/>
    <col min="15130" max="15360" width="9" style="1036"/>
    <col min="15361" max="15361" width="1.19921875" style="1036" customWidth="1"/>
    <col min="15362" max="15362" width="10.5" style="1036" customWidth="1"/>
    <col min="15363" max="15363" width="12" style="1036" customWidth="1"/>
    <col min="15364" max="15364" width="9" style="1036" customWidth="1"/>
    <col min="15365" max="15365" width="10.19921875" style="1036" customWidth="1"/>
    <col min="15366" max="15366" width="5.69921875" style="1036" customWidth="1"/>
    <col min="15367" max="15367" width="8.09765625" style="1036" customWidth="1"/>
    <col min="15368" max="15368" width="10" style="1036" customWidth="1"/>
    <col min="15369" max="15369" width="4.69921875" style="1036" customWidth="1"/>
    <col min="15370" max="15370" width="16" style="1036" customWidth="1"/>
    <col min="15371" max="15371" width="1.59765625" style="1036" customWidth="1"/>
    <col min="15372" max="15373" width="9" style="1036"/>
    <col min="15374" max="15374" width="13.09765625" style="1036" customWidth="1"/>
    <col min="15375" max="15375" width="12.19921875" style="1036" customWidth="1"/>
    <col min="15376" max="15376" width="12" style="1036" customWidth="1"/>
    <col min="15377" max="15380" width="8.19921875" style="1036" customWidth="1"/>
    <col min="15381" max="15381" width="14.59765625" style="1036" customWidth="1"/>
    <col min="15382" max="15385" width="8.19921875" style="1036" customWidth="1"/>
    <col min="15386" max="15616" width="9" style="1036"/>
    <col min="15617" max="15617" width="1.19921875" style="1036" customWidth="1"/>
    <col min="15618" max="15618" width="10.5" style="1036" customWidth="1"/>
    <col min="15619" max="15619" width="12" style="1036" customWidth="1"/>
    <col min="15620" max="15620" width="9" style="1036" customWidth="1"/>
    <col min="15621" max="15621" width="10.19921875" style="1036" customWidth="1"/>
    <col min="15622" max="15622" width="5.69921875" style="1036" customWidth="1"/>
    <col min="15623" max="15623" width="8.09765625" style="1036" customWidth="1"/>
    <col min="15624" max="15624" width="10" style="1036" customWidth="1"/>
    <col min="15625" max="15625" width="4.69921875" style="1036" customWidth="1"/>
    <col min="15626" max="15626" width="16" style="1036" customWidth="1"/>
    <col min="15627" max="15627" width="1.59765625" style="1036" customWidth="1"/>
    <col min="15628" max="15629" width="9" style="1036"/>
    <col min="15630" max="15630" width="13.09765625" style="1036" customWidth="1"/>
    <col min="15631" max="15631" width="12.19921875" style="1036" customWidth="1"/>
    <col min="15632" max="15632" width="12" style="1036" customWidth="1"/>
    <col min="15633" max="15636" width="8.19921875" style="1036" customWidth="1"/>
    <col min="15637" max="15637" width="14.59765625" style="1036" customWidth="1"/>
    <col min="15638" max="15641" width="8.19921875" style="1036" customWidth="1"/>
    <col min="15642" max="15872" width="9" style="1036"/>
    <col min="15873" max="15873" width="1.19921875" style="1036" customWidth="1"/>
    <col min="15874" max="15874" width="10.5" style="1036" customWidth="1"/>
    <col min="15875" max="15875" width="12" style="1036" customWidth="1"/>
    <col min="15876" max="15876" width="9" style="1036" customWidth="1"/>
    <col min="15877" max="15877" width="10.19921875" style="1036" customWidth="1"/>
    <col min="15878" max="15878" width="5.69921875" style="1036" customWidth="1"/>
    <col min="15879" max="15879" width="8.09765625" style="1036" customWidth="1"/>
    <col min="15880" max="15880" width="10" style="1036" customWidth="1"/>
    <col min="15881" max="15881" width="4.69921875" style="1036" customWidth="1"/>
    <col min="15882" max="15882" width="16" style="1036" customWidth="1"/>
    <col min="15883" max="15883" width="1.59765625" style="1036" customWidth="1"/>
    <col min="15884" max="15885" width="9" style="1036"/>
    <col min="15886" max="15886" width="13.09765625" style="1036" customWidth="1"/>
    <col min="15887" max="15887" width="12.19921875" style="1036" customWidth="1"/>
    <col min="15888" max="15888" width="12" style="1036" customWidth="1"/>
    <col min="15889" max="15892" width="8.19921875" style="1036" customWidth="1"/>
    <col min="15893" max="15893" width="14.59765625" style="1036" customWidth="1"/>
    <col min="15894" max="15897" width="8.19921875" style="1036" customWidth="1"/>
    <col min="15898" max="16128" width="9" style="1036"/>
    <col min="16129" max="16129" width="1.19921875" style="1036" customWidth="1"/>
    <col min="16130" max="16130" width="10.5" style="1036" customWidth="1"/>
    <col min="16131" max="16131" width="12" style="1036" customWidth="1"/>
    <col min="16132" max="16132" width="9" style="1036" customWidth="1"/>
    <col min="16133" max="16133" width="10.19921875" style="1036" customWidth="1"/>
    <col min="16134" max="16134" width="5.69921875" style="1036" customWidth="1"/>
    <col min="16135" max="16135" width="8.09765625" style="1036" customWidth="1"/>
    <col min="16136" max="16136" width="10" style="1036" customWidth="1"/>
    <col min="16137" max="16137" width="4.69921875" style="1036" customWidth="1"/>
    <col min="16138" max="16138" width="16" style="1036" customWidth="1"/>
    <col min="16139" max="16139" width="1.59765625" style="1036" customWidth="1"/>
    <col min="16140" max="16141" width="9" style="1036"/>
    <col min="16142" max="16142" width="13.09765625" style="1036" customWidth="1"/>
    <col min="16143" max="16143" width="12.19921875" style="1036" customWidth="1"/>
    <col min="16144" max="16144" width="12" style="1036" customWidth="1"/>
    <col min="16145" max="16148" width="8.19921875" style="1036" customWidth="1"/>
    <col min="16149" max="16149" width="14.59765625" style="1036" customWidth="1"/>
    <col min="16150" max="16153" width="8.19921875" style="1036" customWidth="1"/>
    <col min="16154" max="16384" width="9" style="1036"/>
  </cols>
  <sheetData>
    <row r="1" spans="2:15" ht="24.6">
      <c r="B1" s="1149"/>
      <c r="C1" s="1150"/>
      <c r="D1" s="1150"/>
      <c r="E1" s="1150"/>
      <c r="F1" s="1150"/>
      <c r="G1" s="1150"/>
      <c r="H1" s="1150"/>
      <c r="I1" s="1150"/>
      <c r="J1" s="1150"/>
      <c r="L1" s="1151"/>
    </row>
    <row r="2" spans="2:15" ht="24.6">
      <c r="B2" s="68" t="s">
        <v>43</v>
      </c>
      <c r="C2" s="1150"/>
      <c r="D2" s="1150"/>
      <c r="E2" s="1150"/>
      <c r="F2" s="1150"/>
      <c r="G2" s="1150"/>
      <c r="H2" s="1150"/>
      <c r="I2" s="1150"/>
      <c r="J2" s="1150"/>
    </row>
    <row r="3" spans="2:15" ht="27">
      <c r="B3" s="1153"/>
      <c r="C3" s="1150"/>
      <c r="D3" s="1150"/>
      <c r="E3" s="1150"/>
      <c r="F3" s="1150"/>
      <c r="G3" s="1150"/>
      <c r="H3" s="1150"/>
      <c r="I3" s="1150"/>
      <c r="J3" s="1150"/>
    </row>
    <row r="4" spans="2:15" ht="27">
      <c r="B4" s="1153"/>
      <c r="C4" s="1150"/>
      <c r="D4" s="1150"/>
      <c r="E4" s="1150"/>
      <c r="F4" s="1150"/>
      <c r="G4" s="1150"/>
      <c r="H4" s="1150"/>
      <c r="I4" s="1150"/>
      <c r="J4" s="1150"/>
    </row>
    <row r="5" spans="2:15" ht="27">
      <c r="B5" s="1153"/>
      <c r="C5" s="1150"/>
      <c r="D5" s="1150"/>
      <c r="E5" s="1150"/>
      <c r="F5" s="1150"/>
      <c r="G5" s="1150"/>
      <c r="H5" s="1150"/>
      <c r="I5" s="1150"/>
      <c r="J5" s="1150"/>
      <c r="N5" s="1152" t="s">
        <v>1055</v>
      </c>
      <c r="O5" s="1152" t="s">
        <v>1080</v>
      </c>
    </row>
    <row r="6" spans="2:15" ht="27">
      <c r="B6" s="1153"/>
      <c r="C6" s="1150"/>
      <c r="D6" s="1150"/>
      <c r="E6" s="1150"/>
      <c r="F6" s="1150"/>
      <c r="G6" s="1150"/>
      <c r="H6" s="1150"/>
      <c r="I6" s="1150"/>
      <c r="J6" s="1150"/>
      <c r="M6" s="1154" t="s">
        <v>317</v>
      </c>
      <c r="N6" s="1155">
        <f>'[8]เชื้อเพลิงเพื่อผลิตไฟฟ้า 60'!D10*36.42</f>
        <v>0</v>
      </c>
      <c r="O6" s="1155">
        <f>'[8]6.3.4) เชื้อเพลิงผลิตไฟฟ้า 61'!D10*36.42</f>
        <v>0</v>
      </c>
    </row>
    <row r="7" spans="2:15" ht="27">
      <c r="B7" s="1153"/>
      <c r="C7" s="1150"/>
      <c r="D7" s="1150"/>
      <c r="E7" s="1150"/>
      <c r="F7" s="1150"/>
      <c r="G7" s="1150"/>
      <c r="H7" s="1150"/>
      <c r="I7" s="1150"/>
      <c r="J7" s="1150"/>
      <c r="M7" s="1154" t="s">
        <v>318</v>
      </c>
      <c r="N7" s="1155">
        <f>'[8]เชื้อเพลิงเพื่อผลิตไฟฟ้า 60'!D11*36.42</f>
        <v>0</v>
      </c>
      <c r="O7" s="1155">
        <f>'[8]6.3.4) เชื้อเพลิงผลิตไฟฟ้า 61'!D11*36.42</f>
        <v>0</v>
      </c>
    </row>
    <row r="8" spans="2:15" ht="27">
      <c r="B8" s="1153"/>
      <c r="C8" s="1150"/>
      <c r="D8" s="1150"/>
      <c r="E8" s="1150"/>
      <c r="F8" s="1150"/>
      <c r="G8" s="1150"/>
      <c r="H8" s="1150"/>
      <c r="I8" s="1150"/>
      <c r="J8" s="1150"/>
      <c r="M8" s="1154" t="s">
        <v>319</v>
      </c>
      <c r="N8" s="1155">
        <f>'[8]เชื้อเพลิงเพื่อผลิตไฟฟ้า 60'!D12*36.42</f>
        <v>0</v>
      </c>
      <c r="O8" s="1155">
        <f>'[8]6.3.4) เชื้อเพลิงผลิตไฟฟ้า 61'!D12*36.42</f>
        <v>0</v>
      </c>
    </row>
    <row r="9" spans="2:15" ht="27">
      <c r="B9" s="1153"/>
      <c r="C9" s="1150"/>
      <c r="D9" s="1150"/>
      <c r="E9" s="1150"/>
      <c r="F9" s="1150"/>
      <c r="G9" s="1150"/>
      <c r="H9" s="1150"/>
      <c r="I9" s="1150"/>
      <c r="J9" s="1150"/>
      <c r="M9" s="1154" t="s">
        <v>320</v>
      </c>
      <c r="N9" s="1155">
        <f>'[8]เชื้อเพลิงเพื่อผลิตไฟฟ้า 60'!D13*36.42</f>
        <v>0</v>
      </c>
      <c r="O9" s="1155">
        <f>'[8]6.3.4) เชื้อเพลิงผลิตไฟฟ้า 61'!D13*36.42</f>
        <v>0</v>
      </c>
    </row>
    <row r="10" spans="2:15" ht="24.6">
      <c r="B10" s="1149"/>
      <c r="C10" s="1150"/>
      <c r="D10" s="1150"/>
      <c r="E10" s="1150"/>
      <c r="F10" s="1150"/>
      <c r="G10" s="1150"/>
      <c r="H10" s="1150"/>
      <c r="I10" s="1150"/>
      <c r="J10" s="1150"/>
      <c r="M10" s="1154" t="s">
        <v>321</v>
      </c>
      <c r="N10" s="1155">
        <f>'[8]เชื้อเพลิงเพื่อผลิตไฟฟ้า 60'!D14*36.42</f>
        <v>0</v>
      </c>
      <c r="O10" s="1155">
        <f>'[8]6.3.4) เชื้อเพลิงผลิตไฟฟ้า 61'!D14*36.42</f>
        <v>0</v>
      </c>
    </row>
    <row r="11" spans="2:15" ht="24.6">
      <c r="B11" s="1149"/>
      <c r="C11" s="1150"/>
      <c r="D11" s="1150"/>
      <c r="E11" s="1150"/>
      <c r="F11" s="1150"/>
      <c r="G11" s="1150"/>
      <c r="H11" s="1150"/>
      <c r="I11" s="1150"/>
      <c r="J11" s="1150"/>
      <c r="M11" s="1154" t="s">
        <v>322</v>
      </c>
      <c r="N11" s="1155">
        <f>'[8]เชื้อเพลิงเพื่อผลิตไฟฟ้า 60'!D15*36.42</f>
        <v>0</v>
      </c>
      <c r="O11" s="1155">
        <f>'[8]6.3.4) เชื้อเพลิงผลิตไฟฟ้า 61'!D15*36.42</f>
        <v>0</v>
      </c>
    </row>
    <row r="12" spans="2:15" ht="24.6">
      <c r="B12" s="1149"/>
      <c r="C12" s="1150"/>
      <c r="D12" s="1150"/>
      <c r="E12" s="1150"/>
      <c r="F12" s="1150"/>
      <c r="G12" s="1150"/>
      <c r="H12" s="1150"/>
      <c r="I12" s="1150"/>
      <c r="J12" s="1150"/>
      <c r="M12" s="1154" t="s">
        <v>323</v>
      </c>
      <c r="N12" s="1155">
        <f>'[8]เชื้อเพลิงเพื่อผลิตไฟฟ้า 60'!D16*36.42</f>
        <v>0</v>
      </c>
      <c r="O12" s="1155">
        <f>'[8]6.3.4) เชื้อเพลิงผลิตไฟฟ้า 61'!D16*36.42</f>
        <v>0</v>
      </c>
    </row>
    <row r="13" spans="2:15" ht="24.6">
      <c r="B13" s="1149"/>
      <c r="C13" s="1150"/>
      <c r="D13" s="1150"/>
      <c r="E13" s="1150"/>
      <c r="F13" s="1150"/>
      <c r="G13" s="1150"/>
      <c r="H13" s="1150"/>
      <c r="I13" s="1150"/>
      <c r="J13" s="1150"/>
      <c r="M13" s="1154" t="s">
        <v>324</v>
      </c>
      <c r="N13" s="1155">
        <f>'[8]เชื้อเพลิงเพื่อผลิตไฟฟ้า 60'!D17*36.42</f>
        <v>0</v>
      </c>
      <c r="O13" s="1155">
        <f>'[8]6.3.4) เชื้อเพลิงผลิตไฟฟ้า 61'!D17*36.42</f>
        <v>0</v>
      </c>
    </row>
    <row r="14" spans="2:15" ht="24.6">
      <c r="B14" s="1919" t="s">
        <v>1285</v>
      </c>
      <c r="C14" s="1919"/>
      <c r="D14" s="1919"/>
      <c r="E14" s="1919"/>
      <c r="F14" s="1919"/>
      <c r="G14" s="1919"/>
      <c r="H14" s="1919"/>
      <c r="I14" s="1919"/>
      <c r="J14" s="1919"/>
      <c r="M14" s="1154" t="s">
        <v>325</v>
      </c>
      <c r="N14" s="1155">
        <f>'[8]เชื้อเพลิงเพื่อผลิตไฟฟ้า 60'!D18*36.42</f>
        <v>0</v>
      </c>
      <c r="O14" s="1155">
        <f>'[8]6.3.4) เชื้อเพลิงผลิตไฟฟ้า 61'!D18*36.42</f>
        <v>0</v>
      </c>
    </row>
    <row r="15" spans="2:15" ht="24.6">
      <c r="B15" s="1149"/>
      <c r="C15" s="1150"/>
      <c r="D15" s="1150"/>
      <c r="E15" s="1150"/>
      <c r="F15" s="1150"/>
      <c r="G15" s="1150"/>
      <c r="H15" s="1150"/>
      <c r="I15" s="1150"/>
      <c r="J15" s="1150"/>
      <c r="M15" s="1154" t="s">
        <v>326</v>
      </c>
      <c r="N15" s="1155">
        <f>'[8]เชื้อเพลิงเพื่อผลิตไฟฟ้า 60'!D19*36.42</f>
        <v>0</v>
      </c>
      <c r="O15" s="1155">
        <f>'[8]6.3.4) เชื้อเพลิงผลิตไฟฟ้า 61'!D19*36.42</f>
        <v>0</v>
      </c>
    </row>
    <row r="16" spans="2:15">
      <c r="M16" s="1154" t="s">
        <v>327</v>
      </c>
      <c r="N16" s="1155">
        <f>'[8]เชื้อเพลิงเพื่อผลิตไฟฟ้า 60'!D20*36.42</f>
        <v>0</v>
      </c>
      <c r="O16" s="1155">
        <f>'[8]6.3.4) เชื้อเพลิงผลิตไฟฟ้า 61'!D20*36.42</f>
        <v>0</v>
      </c>
    </row>
    <row r="17" spans="7:15">
      <c r="M17" s="1154" t="s">
        <v>328</v>
      </c>
      <c r="N17" s="1155">
        <f>'[8]เชื้อเพลิงเพื่อผลิตไฟฟ้า 60'!D21*36.42</f>
        <v>0</v>
      </c>
      <c r="O17" s="1155">
        <f>'[8]6.3.4) เชื้อเพลิงผลิตไฟฟ้า 61'!D21*36.42</f>
        <v>0</v>
      </c>
    </row>
    <row r="19" spans="7:15">
      <c r="G19" s="1156"/>
    </row>
  </sheetData>
  <mergeCells count="1">
    <mergeCell ref="B14:J14"/>
  </mergeCells>
  <pageMargins left="0.70866141732283472" right="0.70866141732283472" top="0.74803149606299213" bottom="0.74803149606299213" header="0.31496062992125984" footer="0.31496062992125984"/>
  <pageSetup paperSize="9" scale="93" orientation="portrait" r:id="rId1"/>
  <headerFooter>
    <oddFooter xml:space="preserve">&amp;C83
</oddFooter>
  </headerFooter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8"/>
  <sheetViews>
    <sheetView showGridLines="0" view="pageBreakPreview" zoomScaleNormal="100" zoomScaleSheetLayoutView="100" workbookViewId="0">
      <selection activeCell="I10" sqref="I10"/>
    </sheetView>
  </sheetViews>
  <sheetFormatPr defaultColWidth="9" defaultRowHeight="24.6"/>
  <cols>
    <col min="1" max="1" width="21.59765625" style="503" customWidth="1"/>
    <col min="2" max="2" width="17.69921875" style="503" customWidth="1"/>
    <col min="3" max="3" width="15.59765625" style="503" customWidth="1"/>
    <col min="4" max="4" width="11.59765625" style="503" customWidth="1"/>
    <col min="5" max="5" width="12.19921875" style="503" customWidth="1"/>
    <col min="6" max="6" width="0" style="503" hidden="1" customWidth="1"/>
    <col min="7" max="7" width="8.69921875" style="503" hidden="1" customWidth="1"/>
    <col min="8" max="256" width="9" style="503"/>
    <col min="257" max="257" width="21.59765625" style="503" customWidth="1"/>
    <col min="258" max="258" width="17.69921875" style="503" customWidth="1"/>
    <col min="259" max="259" width="15.59765625" style="503" customWidth="1"/>
    <col min="260" max="260" width="11.59765625" style="503" customWidth="1"/>
    <col min="261" max="261" width="12.19921875" style="503" customWidth="1"/>
    <col min="262" max="263" width="0" style="503" hidden="1" customWidth="1"/>
    <col min="264" max="512" width="9" style="503"/>
    <col min="513" max="513" width="21.59765625" style="503" customWidth="1"/>
    <col min="514" max="514" width="17.69921875" style="503" customWidth="1"/>
    <col min="515" max="515" width="15.59765625" style="503" customWidth="1"/>
    <col min="516" max="516" width="11.59765625" style="503" customWidth="1"/>
    <col min="517" max="517" width="12.19921875" style="503" customWidth="1"/>
    <col min="518" max="519" width="0" style="503" hidden="1" customWidth="1"/>
    <col min="520" max="768" width="9" style="503"/>
    <col min="769" max="769" width="21.59765625" style="503" customWidth="1"/>
    <col min="770" max="770" width="17.69921875" style="503" customWidth="1"/>
    <col min="771" max="771" width="15.59765625" style="503" customWidth="1"/>
    <col min="772" max="772" width="11.59765625" style="503" customWidth="1"/>
    <col min="773" max="773" width="12.19921875" style="503" customWidth="1"/>
    <col min="774" max="775" width="0" style="503" hidden="1" customWidth="1"/>
    <col min="776" max="1024" width="9" style="503"/>
    <col min="1025" max="1025" width="21.59765625" style="503" customWidth="1"/>
    <col min="1026" max="1026" width="17.69921875" style="503" customWidth="1"/>
    <col min="1027" max="1027" width="15.59765625" style="503" customWidth="1"/>
    <col min="1028" max="1028" width="11.59765625" style="503" customWidth="1"/>
    <col min="1029" max="1029" width="12.19921875" style="503" customWidth="1"/>
    <col min="1030" max="1031" width="0" style="503" hidden="1" customWidth="1"/>
    <col min="1032" max="1280" width="9" style="503"/>
    <col min="1281" max="1281" width="21.59765625" style="503" customWidth="1"/>
    <col min="1282" max="1282" width="17.69921875" style="503" customWidth="1"/>
    <col min="1283" max="1283" width="15.59765625" style="503" customWidth="1"/>
    <col min="1284" max="1284" width="11.59765625" style="503" customWidth="1"/>
    <col min="1285" max="1285" width="12.19921875" style="503" customWidth="1"/>
    <col min="1286" max="1287" width="0" style="503" hidden="1" customWidth="1"/>
    <col min="1288" max="1536" width="9" style="503"/>
    <col min="1537" max="1537" width="21.59765625" style="503" customWidth="1"/>
    <col min="1538" max="1538" width="17.69921875" style="503" customWidth="1"/>
    <col min="1539" max="1539" width="15.59765625" style="503" customWidth="1"/>
    <col min="1540" max="1540" width="11.59765625" style="503" customWidth="1"/>
    <col min="1541" max="1541" width="12.19921875" style="503" customWidth="1"/>
    <col min="1542" max="1543" width="0" style="503" hidden="1" customWidth="1"/>
    <col min="1544" max="1792" width="9" style="503"/>
    <col min="1793" max="1793" width="21.59765625" style="503" customWidth="1"/>
    <col min="1794" max="1794" width="17.69921875" style="503" customWidth="1"/>
    <col min="1795" max="1795" width="15.59765625" style="503" customWidth="1"/>
    <col min="1796" max="1796" width="11.59765625" style="503" customWidth="1"/>
    <col min="1797" max="1797" width="12.19921875" style="503" customWidth="1"/>
    <col min="1798" max="1799" width="0" style="503" hidden="1" customWidth="1"/>
    <col min="1800" max="2048" width="9" style="503"/>
    <col min="2049" max="2049" width="21.59765625" style="503" customWidth="1"/>
    <col min="2050" max="2050" width="17.69921875" style="503" customWidth="1"/>
    <col min="2051" max="2051" width="15.59765625" style="503" customWidth="1"/>
    <col min="2052" max="2052" width="11.59765625" style="503" customWidth="1"/>
    <col min="2053" max="2053" width="12.19921875" style="503" customWidth="1"/>
    <col min="2054" max="2055" width="0" style="503" hidden="1" customWidth="1"/>
    <col min="2056" max="2304" width="9" style="503"/>
    <col min="2305" max="2305" width="21.59765625" style="503" customWidth="1"/>
    <col min="2306" max="2306" width="17.69921875" style="503" customWidth="1"/>
    <col min="2307" max="2307" width="15.59765625" style="503" customWidth="1"/>
    <col min="2308" max="2308" width="11.59765625" style="503" customWidth="1"/>
    <col min="2309" max="2309" width="12.19921875" style="503" customWidth="1"/>
    <col min="2310" max="2311" width="0" style="503" hidden="1" customWidth="1"/>
    <col min="2312" max="2560" width="9" style="503"/>
    <col min="2561" max="2561" width="21.59765625" style="503" customWidth="1"/>
    <col min="2562" max="2562" width="17.69921875" style="503" customWidth="1"/>
    <col min="2563" max="2563" width="15.59765625" style="503" customWidth="1"/>
    <col min="2564" max="2564" width="11.59765625" style="503" customWidth="1"/>
    <col min="2565" max="2565" width="12.19921875" style="503" customWidth="1"/>
    <col min="2566" max="2567" width="0" style="503" hidden="1" customWidth="1"/>
    <col min="2568" max="2816" width="9" style="503"/>
    <col min="2817" max="2817" width="21.59765625" style="503" customWidth="1"/>
    <col min="2818" max="2818" width="17.69921875" style="503" customWidth="1"/>
    <col min="2819" max="2819" width="15.59765625" style="503" customWidth="1"/>
    <col min="2820" max="2820" width="11.59765625" style="503" customWidth="1"/>
    <col min="2821" max="2821" width="12.19921875" style="503" customWidth="1"/>
    <col min="2822" max="2823" width="0" style="503" hidden="1" customWidth="1"/>
    <col min="2824" max="3072" width="9" style="503"/>
    <col min="3073" max="3073" width="21.59765625" style="503" customWidth="1"/>
    <col min="3074" max="3074" width="17.69921875" style="503" customWidth="1"/>
    <col min="3075" max="3075" width="15.59765625" style="503" customWidth="1"/>
    <col min="3076" max="3076" width="11.59765625" style="503" customWidth="1"/>
    <col min="3077" max="3077" width="12.19921875" style="503" customWidth="1"/>
    <col min="3078" max="3079" width="0" style="503" hidden="1" customWidth="1"/>
    <col min="3080" max="3328" width="9" style="503"/>
    <col min="3329" max="3329" width="21.59765625" style="503" customWidth="1"/>
    <col min="3330" max="3330" width="17.69921875" style="503" customWidth="1"/>
    <col min="3331" max="3331" width="15.59765625" style="503" customWidth="1"/>
    <col min="3332" max="3332" width="11.59765625" style="503" customWidth="1"/>
    <col min="3333" max="3333" width="12.19921875" style="503" customWidth="1"/>
    <col min="3334" max="3335" width="0" style="503" hidden="1" customWidth="1"/>
    <col min="3336" max="3584" width="9" style="503"/>
    <col min="3585" max="3585" width="21.59765625" style="503" customWidth="1"/>
    <col min="3586" max="3586" width="17.69921875" style="503" customWidth="1"/>
    <col min="3587" max="3587" width="15.59765625" style="503" customWidth="1"/>
    <col min="3588" max="3588" width="11.59765625" style="503" customWidth="1"/>
    <col min="3589" max="3589" width="12.19921875" style="503" customWidth="1"/>
    <col min="3590" max="3591" width="0" style="503" hidden="1" customWidth="1"/>
    <col min="3592" max="3840" width="9" style="503"/>
    <col min="3841" max="3841" width="21.59765625" style="503" customWidth="1"/>
    <col min="3842" max="3842" width="17.69921875" style="503" customWidth="1"/>
    <col min="3843" max="3843" width="15.59765625" style="503" customWidth="1"/>
    <col min="3844" max="3844" width="11.59765625" style="503" customWidth="1"/>
    <col min="3845" max="3845" width="12.19921875" style="503" customWidth="1"/>
    <col min="3846" max="3847" width="0" style="503" hidden="1" customWidth="1"/>
    <col min="3848" max="4096" width="9" style="503"/>
    <col min="4097" max="4097" width="21.59765625" style="503" customWidth="1"/>
    <col min="4098" max="4098" width="17.69921875" style="503" customWidth="1"/>
    <col min="4099" max="4099" width="15.59765625" style="503" customWidth="1"/>
    <col min="4100" max="4100" width="11.59765625" style="503" customWidth="1"/>
    <col min="4101" max="4101" width="12.19921875" style="503" customWidth="1"/>
    <col min="4102" max="4103" width="0" style="503" hidden="1" customWidth="1"/>
    <col min="4104" max="4352" width="9" style="503"/>
    <col min="4353" max="4353" width="21.59765625" style="503" customWidth="1"/>
    <col min="4354" max="4354" width="17.69921875" style="503" customWidth="1"/>
    <col min="4355" max="4355" width="15.59765625" style="503" customWidth="1"/>
    <col min="4356" max="4356" width="11.59765625" style="503" customWidth="1"/>
    <col min="4357" max="4357" width="12.19921875" style="503" customWidth="1"/>
    <col min="4358" max="4359" width="0" style="503" hidden="1" customWidth="1"/>
    <col min="4360" max="4608" width="9" style="503"/>
    <col min="4609" max="4609" width="21.59765625" style="503" customWidth="1"/>
    <col min="4610" max="4610" width="17.69921875" style="503" customWidth="1"/>
    <col min="4611" max="4611" width="15.59765625" style="503" customWidth="1"/>
    <col min="4612" max="4612" width="11.59765625" style="503" customWidth="1"/>
    <col min="4613" max="4613" width="12.19921875" style="503" customWidth="1"/>
    <col min="4614" max="4615" width="0" style="503" hidden="1" customWidth="1"/>
    <col min="4616" max="4864" width="9" style="503"/>
    <col min="4865" max="4865" width="21.59765625" style="503" customWidth="1"/>
    <col min="4866" max="4866" width="17.69921875" style="503" customWidth="1"/>
    <col min="4867" max="4867" width="15.59765625" style="503" customWidth="1"/>
    <col min="4868" max="4868" width="11.59765625" style="503" customWidth="1"/>
    <col min="4869" max="4869" width="12.19921875" style="503" customWidth="1"/>
    <col min="4870" max="4871" width="0" style="503" hidden="1" customWidth="1"/>
    <col min="4872" max="5120" width="9" style="503"/>
    <col min="5121" max="5121" width="21.59765625" style="503" customWidth="1"/>
    <col min="5122" max="5122" width="17.69921875" style="503" customWidth="1"/>
    <col min="5123" max="5123" width="15.59765625" style="503" customWidth="1"/>
    <col min="5124" max="5124" width="11.59765625" style="503" customWidth="1"/>
    <col min="5125" max="5125" width="12.19921875" style="503" customWidth="1"/>
    <col min="5126" max="5127" width="0" style="503" hidden="1" customWidth="1"/>
    <col min="5128" max="5376" width="9" style="503"/>
    <col min="5377" max="5377" width="21.59765625" style="503" customWidth="1"/>
    <col min="5378" max="5378" width="17.69921875" style="503" customWidth="1"/>
    <col min="5379" max="5379" width="15.59765625" style="503" customWidth="1"/>
    <col min="5380" max="5380" width="11.59765625" style="503" customWidth="1"/>
    <col min="5381" max="5381" width="12.19921875" style="503" customWidth="1"/>
    <col min="5382" max="5383" width="0" style="503" hidden="1" customWidth="1"/>
    <col min="5384" max="5632" width="9" style="503"/>
    <col min="5633" max="5633" width="21.59765625" style="503" customWidth="1"/>
    <col min="5634" max="5634" width="17.69921875" style="503" customWidth="1"/>
    <col min="5635" max="5635" width="15.59765625" style="503" customWidth="1"/>
    <col min="5636" max="5636" width="11.59765625" style="503" customWidth="1"/>
    <col min="5637" max="5637" width="12.19921875" style="503" customWidth="1"/>
    <col min="5638" max="5639" width="0" style="503" hidden="1" customWidth="1"/>
    <col min="5640" max="5888" width="9" style="503"/>
    <col min="5889" max="5889" width="21.59765625" style="503" customWidth="1"/>
    <col min="5890" max="5890" width="17.69921875" style="503" customWidth="1"/>
    <col min="5891" max="5891" width="15.59765625" style="503" customWidth="1"/>
    <col min="5892" max="5892" width="11.59765625" style="503" customWidth="1"/>
    <col min="5893" max="5893" width="12.19921875" style="503" customWidth="1"/>
    <col min="5894" max="5895" width="0" style="503" hidden="1" customWidth="1"/>
    <col min="5896" max="6144" width="9" style="503"/>
    <col min="6145" max="6145" width="21.59765625" style="503" customWidth="1"/>
    <col min="6146" max="6146" width="17.69921875" style="503" customWidth="1"/>
    <col min="6147" max="6147" width="15.59765625" style="503" customWidth="1"/>
    <col min="6148" max="6148" width="11.59765625" style="503" customWidth="1"/>
    <col min="6149" max="6149" width="12.19921875" style="503" customWidth="1"/>
    <col min="6150" max="6151" width="0" style="503" hidden="1" customWidth="1"/>
    <col min="6152" max="6400" width="9" style="503"/>
    <col min="6401" max="6401" width="21.59765625" style="503" customWidth="1"/>
    <col min="6402" max="6402" width="17.69921875" style="503" customWidth="1"/>
    <col min="6403" max="6403" width="15.59765625" style="503" customWidth="1"/>
    <col min="6404" max="6404" width="11.59765625" style="503" customWidth="1"/>
    <col min="6405" max="6405" width="12.19921875" style="503" customWidth="1"/>
    <col min="6406" max="6407" width="0" style="503" hidden="1" customWidth="1"/>
    <col min="6408" max="6656" width="9" style="503"/>
    <col min="6657" max="6657" width="21.59765625" style="503" customWidth="1"/>
    <col min="6658" max="6658" width="17.69921875" style="503" customWidth="1"/>
    <col min="6659" max="6659" width="15.59765625" style="503" customWidth="1"/>
    <col min="6660" max="6660" width="11.59765625" style="503" customWidth="1"/>
    <col min="6661" max="6661" width="12.19921875" style="503" customWidth="1"/>
    <col min="6662" max="6663" width="0" style="503" hidden="1" customWidth="1"/>
    <col min="6664" max="6912" width="9" style="503"/>
    <col min="6913" max="6913" width="21.59765625" style="503" customWidth="1"/>
    <col min="6914" max="6914" width="17.69921875" style="503" customWidth="1"/>
    <col min="6915" max="6915" width="15.59765625" style="503" customWidth="1"/>
    <col min="6916" max="6916" width="11.59765625" style="503" customWidth="1"/>
    <col min="6917" max="6917" width="12.19921875" style="503" customWidth="1"/>
    <col min="6918" max="6919" width="0" style="503" hidden="1" customWidth="1"/>
    <col min="6920" max="7168" width="9" style="503"/>
    <col min="7169" max="7169" width="21.59765625" style="503" customWidth="1"/>
    <col min="7170" max="7170" width="17.69921875" style="503" customWidth="1"/>
    <col min="7171" max="7171" width="15.59765625" style="503" customWidth="1"/>
    <col min="7172" max="7172" width="11.59765625" style="503" customWidth="1"/>
    <col min="7173" max="7173" width="12.19921875" style="503" customWidth="1"/>
    <col min="7174" max="7175" width="0" style="503" hidden="1" customWidth="1"/>
    <col min="7176" max="7424" width="9" style="503"/>
    <col min="7425" max="7425" width="21.59765625" style="503" customWidth="1"/>
    <col min="7426" max="7426" width="17.69921875" style="503" customWidth="1"/>
    <col min="7427" max="7427" width="15.59765625" style="503" customWidth="1"/>
    <col min="7428" max="7428" width="11.59765625" style="503" customWidth="1"/>
    <col min="7429" max="7429" width="12.19921875" style="503" customWidth="1"/>
    <col min="7430" max="7431" width="0" style="503" hidden="1" customWidth="1"/>
    <col min="7432" max="7680" width="9" style="503"/>
    <col min="7681" max="7681" width="21.59765625" style="503" customWidth="1"/>
    <col min="7682" max="7682" width="17.69921875" style="503" customWidth="1"/>
    <col min="7683" max="7683" width="15.59765625" style="503" customWidth="1"/>
    <col min="7684" max="7684" width="11.59765625" style="503" customWidth="1"/>
    <col min="7685" max="7685" width="12.19921875" style="503" customWidth="1"/>
    <col min="7686" max="7687" width="0" style="503" hidden="1" customWidth="1"/>
    <col min="7688" max="7936" width="9" style="503"/>
    <col min="7937" max="7937" width="21.59765625" style="503" customWidth="1"/>
    <col min="7938" max="7938" width="17.69921875" style="503" customWidth="1"/>
    <col min="7939" max="7939" width="15.59765625" style="503" customWidth="1"/>
    <col min="7940" max="7940" width="11.59765625" style="503" customWidth="1"/>
    <col min="7941" max="7941" width="12.19921875" style="503" customWidth="1"/>
    <col min="7942" max="7943" width="0" style="503" hidden="1" customWidth="1"/>
    <col min="7944" max="8192" width="9" style="503"/>
    <col min="8193" max="8193" width="21.59765625" style="503" customWidth="1"/>
    <col min="8194" max="8194" width="17.69921875" style="503" customWidth="1"/>
    <col min="8195" max="8195" width="15.59765625" style="503" customWidth="1"/>
    <col min="8196" max="8196" width="11.59765625" style="503" customWidth="1"/>
    <col min="8197" max="8197" width="12.19921875" style="503" customWidth="1"/>
    <col min="8198" max="8199" width="0" style="503" hidden="1" customWidth="1"/>
    <col min="8200" max="8448" width="9" style="503"/>
    <col min="8449" max="8449" width="21.59765625" style="503" customWidth="1"/>
    <col min="8450" max="8450" width="17.69921875" style="503" customWidth="1"/>
    <col min="8451" max="8451" width="15.59765625" style="503" customWidth="1"/>
    <col min="8452" max="8452" width="11.59765625" style="503" customWidth="1"/>
    <col min="8453" max="8453" width="12.19921875" style="503" customWidth="1"/>
    <col min="8454" max="8455" width="0" style="503" hidden="1" customWidth="1"/>
    <col min="8456" max="8704" width="9" style="503"/>
    <col min="8705" max="8705" width="21.59765625" style="503" customWidth="1"/>
    <col min="8706" max="8706" width="17.69921875" style="503" customWidth="1"/>
    <col min="8707" max="8707" width="15.59765625" style="503" customWidth="1"/>
    <col min="8708" max="8708" width="11.59765625" style="503" customWidth="1"/>
    <col min="8709" max="8709" width="12.19921875" style="503" customWidth="1"/>
    <col min="8710" max="8711" width="0" style="503" hidden="1" customWidth="1"/>
    <col min="8712" max="8960" width="9" style="503"/>
    <col min="8961" max="8961" width="21.59765625" style="503" customWidth="1"/>
    <col min="8962" max="8962" width="17.69921875" style="503" customWidth="1"/>
    <col min="8963" max="8963" width="15.59765625" style="503" customWidth="1"/>
    <col min="8964" max="8964" width="11.59765625" style="503" customWidth="1"/>
    <col min="8965" max="8965" width="12.19921875" style="503" customWidth="1"/>
    <col min="8966" max="8967" width="0" style="503" hidden="1" customWidth="1"/>
    <col min="8968" max="9216" width="9" style="503"/>
    <col min="9217" max="9217" width="21.59765625" style="503" customWidth="1"/>
    <col min="9218" max="9218" width="17.69921875" style="503" customWidth="1"/>
    <col min="9219" max="9219" width="15.59765625" style="503" customWidth="1"/>
    <col min="9220" max="9220" width="11.59765625" style="503" customWidth="1"/>
    <col min="9221" max="9221" width="12.19921875" style="503" customWidth="1"/>
    <col min="9222" max="9223" width="0" style="503" hidden="1" customWidth="1"/>
    <col min="9224" max="9472" width="9" style="503"/>
    <col min="9473" max="9473" width="21.59765625" style="503" customWidth="1"/>
    <col min="9474" max="9474" width="17.69921875" style="503" customWidth="1"/>
    <col min="9475" max="9475" width="15.59765625" style="503" customWidth="1"/>
    <col min="9476" max="9476" width="11.59765625" style="503" customWidth="1"/>
    <col min="9477" max="9477" width="12.19921875" style="503" customWidth="1"/>
    <col min="9478" max="9479" width="0" style="503" hidden="1" customWidth="1"/>
    <col min="9480" max="9728" width="9" style="503"/>
    <col min="9729" max="9729" width="21.59765625" style="503" customWidth="1"/>
    <col min="9730" max="9730" width="17.69921875" style="503" customWidth="1"/>
    <col min="9731" max="9731" width="15.59765625" style="503" customWidth="1"/>
    <col min="9732" max="9732" width="11.59765625" style="503" customWidth="1"/>
    <col min="9733" max="9733" width="12.19921875" style="503" customWidth="1"/>
    <col min="9734" max="9735" width="0" style="503" hidden="1" customWidth="1"/>
    <col min="9736" max="9984" width="9" style="503"/>
    <col min="9985" max="9985" width="21.59765625" style="503" customWidth="1"/>
    <col min="9986" max="9986" width="17.69921875" style="503" customWidth="1"/>
    <col min="9987" max="9987" width="15.59765625" style="503" customWidth="1"/>
    <col min="9988" max="9988" width="11.59765625" style="503" customWidth="1"/>
    <col min="9989" max="9989" width="12.19921875" style="503" customWidth="1"/>
    <col min="9990" max="9991" width="0" style="503" hidden="1" customWidth="1"/>
    <col min="9992" max="10240" width="9" style="503"/>
    <col min="10241" max="10241" width="21.59765625" style="503" customWidth="1"/>
    <col min="10242" max="10242" width="17.69921875" style="503" customWidth="1"/>
    <col min="10243" max="10243" width="15.59765625" style="503" customWidth="1"/>
    <col min="10244" max="10244" width="11.59765625" style="503" customWidth="1"/>
    <col min="10245" max="10245" width="12.19921875" style="503" customWidth="1"/>
    <col min="10246" max="10247" width="0" style="503" hidden="1" customWidth="1"/>
    <col min="10248" max="10496" width="9" style="503"/>
    <col min="10497" max="10497" width="21.59765625" style="503" customWidth="1"/>
    <col min="10498" max="10498" width="17.69921875" style="503" customWidth="1"/>
    <col min="10499" max="10499" width="15.59765625" style="503" customWidth="1"/>
    <col min="10500" max="10500" width="11.59765625" style="503" customWidth="1"/>
    <col min="10501" max="10501" width="12.19921875" style="503" customWidth="1"/>
    <col min="10502" max="10503" width="0" style="503" hidden="1" customWidth="1"/>
    <col min="10504" max="10752" width="9" style="503"/>
    <col min="10753" max="10753" width="21.59765625" style="503" customWidth="1"/>
    <col min="10754" max="10754" width="17.69921875" style="503" customWidth="1"/>
    <col min="10755" max="10755" width="15.59765625" style="503" customWidth="1"/>
    <col min="10756" max="10756" width="11.59765625" style="503" customWidth="1"/>
    <col min="10757" max="10757" width="12.19921875" style="503" customWidth="1"/>
    <col min="10758" max="10759" width="0" style="503" hidden="1" customWidth="1"/>
    <col min="10760" max="11008" width="9" style="503"/>
    <col min="11009" max="11009" width="21.59765625" style="503" customWidth="1"/>
    <col min="11010" max="11010" width="17.69921875" style="503" customWidth="1"/>
    <col min="11011" max="11011" width="15.59765625" style="503" customWidth="1"/>
    <col min="11012" max="11012" width="11.59765625" style="503" customWidth="1"/>
    <col min="11013" max="11013" width="12.19921875" style="503" customWidth="1"/>
    <col min="11014" max="11015" width="0" style="503" hidden="1" customWidth="1"/>
    <col min="11016" max="11264" width="9" style="503"/>
    <col min="11265" max="11265" width="21.59765625" style="503" customWidth="1"/>
    <col min="11266" max="11266" width="17.69921875" style="503" customWidth="1"/>
    <col min="11267" max="11267" width="15.59765625" style="503" customWidth="1"/>
    <col min="11268" max="11268" width="11.59765625" style="503" customWidth="1"/>
    <col min="11269" max="11269" width="12.19921875" style="503" customWidth="1"/>
    <col min="11270" max="11271" width="0" style="503" hidden="1" customWidth="1"/>
    <col min="11272" max="11520" width="9" style="503"/>
    <col min="11521" max="11521" width="21.59765625" style="503" customWidth="1"/>
    <col min="11522" max="11522" width="17.69921875" style="503" customWidth="1"/>
    <col min="11523" max="11523" width="15.59765625" style="503" customWidth="1"/>
    <col min="11524" max="11524" width="11.59765625" style="503" customWidth="1"/>
    <col min="11525" max="11525" width="12.19921875" style="503" customWidth="1"/>
    <col min="11526" max="11527" width="0" style="503" hidden="1" customWidth="1"/>
    <col min="11528" max="11776" width="9" style="503"/>
    <col min="11777" max="11777" width="21.59765625" style="503" customWidth="1"/>
    <col min="11778" max="11778" width="17.69921875" style="503" customWidth="1"/>
    <col min="11779" max="11779" width="15.59765625" style="503" customWidth="1"/>
    <col min="11780" max="11780" width="11.59765625" style="503" customWidth="1"/>
    <col min="11781" max="11781" width="12.19921875" style="503" customWidth="1"/>
    <col min="11782" max="11783" width="0" style="503" hidden="1" customWidth="1"/>
    <col min="11784" max="12032" width="9" style="503"/>
    <col min="12033" max="12033" width="21.59765625" style="503" customWidth="1"/>
    <col min="12034" max="12034" width="17.69921875" style="503" customWidth="1"/>
    <col min="12035" max="12035" width="15.59765625" style="503" customWidth="1"/>
    <col min="12036" max="12036" width="11.59765625" style="503" customWidth="1"/>
    <col min="12037" max="12037" width="12.19921875" style="503" customWidth="1"/>
    <col min="12038" max="12039" width="0" style="503" hidden="1" customWidth="1"/>
    <col min="12040" max="12288" width="9" style="503"/>
    <col min="12289" max="12289" width="21.59765625" style="503" customWidth="1"/>
    <col min="12290" max="12290" width="17.69921875" style="503" customWidth="1"/>
    <col min="12291" max="12291" width="15.59765625" style="503" customWidth="1"/>
    <col min="12292" max="12292" width="11.59765625" style="503" customWidth="1"/>
    <col min="12293" max="12293" width="12.19921875" style="503" customWidth="1"/>
    <col min="12294" max="12295" width="0" style="503" hidden="1" customWidth="1"/>
    <col min="12296" max="12544" width="9" style="503"/>
    <col min="12545" max="12545" width="21.59765625" style="503" customWidth="1"/>
    <col min="12546" max="12546" width="17.69921875" style="503" customWidth="1"/>
    <col min="12547" max="12547" width="15.59765625" style="503" customWidth="1"/>
    <col min="12548" max="12548" width="11.59765625" style="503" customWidth="1"/>
    <col min="12549" max="12549" width="12.19921875" style="503" customWidth="1"/>
    <col min="12550" max="12551" width="0" style="503" hidden="1" customWidth="1"/>
    <col min="12552" max="12800" width="9" style="503"/>
    <col min="12801" max="12801" width="21.59765625" style="503" customWidth="1"/>
    <col min="12802" max="12802" width="17.69921875" style="503" customWidth="1"/>
    <col min="12803" max="12803" width="15.59765625" style="503" customWidth="1"/>
    <col min="12804" max="12804" width="11.59765625" style="503" customWidth="1"/>
    <col min="12805" max="12805" width="12.19921875" style="503" customWidth="1"/>
    <col min="12806" max="12807" width="0" style="503" hidden="1" customWidth="1"/>
    <col min="12808" max="13056" width="9" style="503"/>
    <col min="13057" max="13057" width="21.59765625" style="503" customWidth="1"/>
    <col min="13058" max="13058" width="17.69921875" style="503" customWidth="1"/>
    <col min="13059" max="13059" width="15.59765625" style="503" customWidth="1"/>
    <col min="13060" max="13060" width="11.59765625" style="503" customWidth="1"/>
    <col min="13061" max="13061" width="12.19921875" style="503" customWidth="1"/>
    <col min="13062" max="13063" width="0" style="503" hidden="1" customWidth="1"/>
    <col min="13064" max="13312" width="9" style="503"/>
    <col min="13313" max="13313" width="21.59765625" style="503" customWidth="1"/>
    <col min="13314" max="13314" width="17.69921875" style="503" customWidth="1"/>
    <col min="13315" max="13315" width="15.59765625" style="503" customWidth="1"/>
    <col min="13316" max="13316" width="11.59765625" style="503" customWidth="1"/>
    <col min="13317" max="13317" width="12.19921875" style="503" customWidth="1"/>
    <col min="13318" max="13319" width="0" style="503" hidden="1" customWidth="1"/>
    <col min="13320" max="13568" width="9" style="503"/>
    <col min="13569" max="13569" width="21.59765625" style="503" customWidth="1"/>
    <col min="13570" max="13570" width="17.69921875" style="503" customWidth="1"/>
    <col min="13571" max="13571" width="15.59765625" style="503" customWidth="1"/>
    <col min="13572" max="13572" width="11.59765625" style="503" customWidth="1"/>
    <col min="13573" max="13573" width="12.19921875" style="503" customWidth="1"/>
    <col min="13574" max="13575" width="0" style="503" hidden="1" customWidth="1"/>
    <col min="13576" max="13824" width="9" style="503"/>
    <col min="13825" max="13825" width="21.59765625" style="503" customWidth="1"/>
    <col min="13826" max="13826" width="17.69921875" style="503" customWidth="1"/>
    <col min="13827" max="13827" width="15.59765625" style="503" customWidth="1"/>
    <col min="13828" max="13828" width="11.59765625" style="503" customWidth="1"/>
    <col min="13829" max="13829" width="12.19921875" style="503" customWidth="1"/>
    <col min="13830" max="13831" width="0" style="503" hidden="1" customWidth="1"/>
    <col min="13832" max="14080" width="9" style="503"/>
    <col min="14081" max="14081" width="21.59765625" style="503" customWidth="1"/>
    <col min="14082" max="14082" width="17.69921875" style="503" customWidth="1"/>
    <col min="14083" max="14083" width="15.59765625" style="503" customWidth="1"/>
    <col min="14084" max="14084" width="11.59765625" style="503" customWidth="1"/>
    <col min="14085" max="14085" width="12.19921875" style="503" customWidth="1"/>
    <col min="14086" max="14087" width="0" style="503" hidden="1" customWidth="1"/>
    <col min="14088" max="14336" width="9" style="503"/>
    <col min="14337" max="14337" width="21.59765625" style="503" customWidth="1"/>
    <col min="14338" max="14338" width="17.69921875" style="503" customWidth="1"/>
    <col min="14339" max="14339" width="15.59765625" style="503" customWidth="1"/>
    <col min="14340" max="14340" width="11.59765625" style="503" customWidth="1"/>
    <col min="14341" max="14341" width="12.19921875" style="503" customWidth="1"/>
    <col min="14342" max="14343" width="0" style="503" hidden="1" customWidth="1"/>
    <col min="14344" max="14592" width="9" style="503"/>
    <col min="14593" max="14593" width="21.59765625" style="503" customWidth="1"/>
    <col min="14594" max="14594" width="17.69921875" style="503" customWidth="1"/>
    <col min="14595" max="14595" width="15.59765625" style="503" customWidth="1"/>
    <col min="14596" max="14596" width="11.59765625" style="503" customWidth="1"/>
    <col min="14597" max="14597" width="12.19921875" style="503" customWidth="1"/>
    <col min="14598" max="14599" width="0" style="503" hidden="1" customWidth="1"/>
    <col min="14600" max="14848" width="9" style="503"/>
    <col min="14849" max="14849" width="21.59765625" style="503" customWidth="1"/>
    <col min="14850" max="14850" width="17.69921875" style="503" customWidth="1"/>
    <col min="14851" max="14851" width="15.59765625" style="503" customWidth="1"/>
    <col min="14852" max="14852" width="11.59765625" style="503" customWidth="1"/>
    <col min="14853" max="14853" width="12.19921875" style="503" customWidth="1"/>
    <col min="14854" max="14855" width="0" style="503" hidden="1" customWidth="1"/>
    <col min="14856" max="15104" width="9" style="503"/>
    <col min="15105" max="15105" width="21.59765625" style="503" customWidth="1"/>
    <col min="15106" max="15106" width="17.69921875" style="503" customWidth="1"/>
    <col min="15107" max="15107" width="15.59765625" style="503" customWidth="1"/>
    <col min="15108" max="15108" width="11.59765625" style="503" customWidth="1"/>
    <col min="15109" max="15109" width="12.19921875" style="503" customWidth="1"/>
    <col min="15110" max="15111" width="0" style="503" hidden="1" customWidth="1"/>
    <col min="15112" max="15360" width="9" style="503"/>
    <col min="15361" max="15361" width="21.59765625" style="503" customWidth="1"/>
    <col min="15362" max="15362" width="17.69921875" style="503" customWidth="1"/>
    <col min="15363" max="15363" width="15.59765625" style="503" customWidth="1"/>
    <col min="15364" max="15364" width="11.59765625" style="503" customWidth="1"/>
    <col min="15365" max="15365" width="12.19921875" style="503" customWidth="1"/>
    <col min="15366" max="15367" width="0" style="503" hidden="1" customWidth="1"/>
    <col min="15368" max="15616" width="9" style="503"/>
    <col min="15617" max="15617" width="21.59765625" style="503" customWidth="1"/>
    <col min="15618" max="15618" width="17.69921875" style="503" customWidth="1"/>
    <col min="15619" max="15619" width="15.59765625" style="503" customWidth="1"/>
    <col min="15620" max="15620" width="11.59765625" style="503" customWidth="1"/>
    <col min="15621" max="15621" width="12.19921875" style="503" customWidth="1"/>
    <col min="15622" max="15623" width="0" style="503" hidden="1" customWidth="1"/>
    <col min="15624" max="15872" width="9" style="503"/>
    <col min="15873" max="15873" width="21.59765625" style="503" customWidth="1"/>
    <col min="15874" max="15874" width="17.69921875" style="503" customWidth="1"/>
    <col min="15875" max="15875" width="15.59765625" style="503" customWidth="1"/>
    <col min="15876" max="15876" width="11.59765625" style="503" customWidth="1"/>
    <col min="15877" max="15877" width="12.19921875" style="503" customWidth="1"/>
    <col min="15878" max="15879" width="0" style="503" hidden="1" customWidth="1"/>
    <col min="15880" max="16128" width="9" style="503"/>
    <col min="16129" max="16129" width="21.59765625" style="503" customWidth="1"/>
    <col min="16130" max="16130" width="17.69921875" style="503" customWidth="1"/>
    <col min="16131" max="16131" width="15.59765625" style="503" customWidth="1"/>
    <col min="16132" max="16132" width="11.59765625" style="503" customWidth="1"/>
    <col min="16133" max="16133" width="12.19921875" style="503" customWidth="1"/>
    <col min="16134" max="16135" width="0" style="503" hidden="1" customWidth="1"/>
    <col min="16136" max="16384" width="9" style="503"/>
  </cols>
  <sheetData>
    <row r="1" spans="1:8">
      <c r="A1" s="994" t="s">
        <v>1286</v>
      </c>
    </row>
    <row r="2" spans="1:8" s="995" customFormat="1" ht="9.75" customHeight="1"/>
    <row r="3" spans="1:8" s="996" customFormat="1">
      <c r="A3" s="1697" t="s">
        <v>1287</v>
      </c>
      <c r="B3" s="1697"/>
      <c r="C3" s="1697"/>
      <c r="D3" s="1697"/>
      <c r="E3" s="1697"/>
    </row>
    <row r="4" spans="1:8" ht="11.25" customHeight="1"/>
    <row r="5" spans="1:8">
      <c r="A5" s="1698" t="s">
        <v>403</v>
      </c>
      <c r="B5" s="1698" t="s">
        <v>404</v>
      </c>
      <c r="C5" s="1698"/>
      <c r="D5" s="1698" t="s">
        <v>928</v>
      </c>
      <c r="E5" s="1698"/>
    </row>
    <row r="6" spans="1:8">
      <c r="A6" s="1698"/>
      <c r="B6" s="1283" t="s">
        <v>405</v>
      </c>
      <c r="C6" s="1283" t="s">
        <v>406</v>
      </c>
      <c r="D6" s="1284" t="s">
        <v>929</v>
      </c>
      <c r="E6" s="1285" t="s">
        <v>930</v>
      </c>
      <c r="G6" s="997"/>
    </row>
    <row r="7" spans="1:8">
      <c r="A7" s="998" t="s">
        <v>784</v>
      </c>
      <c r="B7" s="999">
        <f>'4.1.5สัดส่วนการใช้ไฟฟ้า_62'!B7</f>
        <v>102826</v>
      </c>
      <c r="C7" s="999">
        <f>'4.1.5สัดส่วนการใช้ไฟฟ้า_62'!C7</f>
        <v>0.92797085293962744</v>
      </c>
      <c r="D7" s="1000"/>
      <c r="E7" s="1001"/>
      <c r="G7" s="1002">
        <f>B7</f>
        <v>102826</v>
      </c>
      <c r="H7" s="1003"/>
    </row>
    <row r="8" spans="1:8">
      <c r="A8" s="998" t="s">
        <v>1123</v>
      </c>
      <c r="B8" s="999">
        <f>'4.1.5สัดส่วนการใช้ไฟฟ้า_62'!B8</f>
        <v>5322003.75</v>
      </c>
      <c r="C8" s="999">
        <f>'4.1.5สัดส่วนการใช้ไฟฟ้า_62'!C8</f>
        <v>48.029334596652554</v>
      </c>
      <c r="D8" s="1000"/>
      <c r="E8" s="1004"/>
      <c r="G8" s="1002">
        <f>B8</f>
        <v>5322003.75</v>
      </c>
      <c r="H8" s="1003"/>
    </row>
    <row r="9" spans="1:8">
      <c r="A9" s="998" t="s">
        <v>407</v>
      </c>
      <c r="B9" s="999">
        <f>'4.1.5สัดส่วนการใช้ไฟฟ้า_62'!B9</f>
        <v>1509093.375</v>
      </c>
      <c r="C9" s="999">
        <f>'4.1.5สัดส่วนการใช้ไฟฟ้า_62'!C9</f>
        <v>13.619071697472339</v>
      </c>
      <c r="D9" s="1000"/>
      <c r="E9" s="1004"/>
      <c r="G9" s="1002">
        <f>B9</f>
        <v>1509093.375</v>
      </c>
      <c r="H9" s="1003"/>
    </row>
    <row r="10" spans="1:8">
      <c r="A10" s="998" t="s">
        <v>408</v>
      </c>
      <c r="B10" s="999">
        <f>'4.1.5สัดส่วนการใช้ไฟฟ้า_62'!B10</f>
        <v>4146812.834999999</v>
      </c>
      <c r="C10" s="999">
        <f>'4.1.5สัดส่วนการใช้ไฟฟ้า_62'!C10</f>
        <v>37.42362285293548</v>
      </c>
      <c r="D10" s="1000"/>
      <c r="E10" s="1004"/>
      <c r="G10" s="1002">
        <f>B10</f>
        <v>4146812.834999999</v>
      </c>
      <c r="H10" s="1003"/>
    </row>
    <row r="11" spans="1:8" ht="25.2" thickBot="1">
      <c r="A11" s="1286" t="s">
        <v>356</v>
      </c>
      <c r="B11" s="1368">
        <f>'4.1.5สัดส่วนการใช้ไฟฟ้า_62'!B11</f>
        <v>11080735.959999999</v>
      </c>
      <c r="C11" s="999">
        <f>'4.1.5สัดส่วนการใช้ไฟฟ้า_62'!C11</f>
        <v>100</v>
      </c>
      <c r="D11" s="1287"/>
      <c r="E11" s="1288"/>
      <c r="G11" s="1007">
        <f>SUM(G7:G10)</f>
        <v>11080735.959999999</v>
      </c>
    </row>
    <row r="12" spans="1:8">
      <c r="A12" s="1008"/>
      <c r="G12" s="997"/>
    </row>
    <row r="13" spans="1:8">
      <c r="B13" s="1009"/>
      <c r="G13" s="1010"/>
    </row>
    <row r="14" spans="1:8">
      <c r="A14" s="1008"/>
      <c r="B14" s="1009"/>
      <c r="G14" s="997"/>
    </row>
    <row r="15" spans="1:8">
      <c r="B15" s="1009"/>
    </row>
    <row r="16" spans="1:8">
      <c r="B16" s="1009"/>
    </row>
    <row r="17" spans="2:2">
      <c r="B17" s="1009"/>
    </row>
    <row r="18" spans="2:2">
      <c r="B18" s="1009"/>
    </row>
  </sheetData>
  <mergeCells count="4">
    <mergeCell ref="A3:E3"/>
    <mergeCell ref="A5:A6"/>
    <mergeCell ref="B5:C5"/>
    <mergeCell ref="D5:E5"/>
  </mergeCells>
  <pageMargins left="0.78740157480314965" right="0.59055118110236227" top="0.78740157480314965" bottom="0.59055118110236227" header="0.31496062992125984" footer="0.31496062992125984"/>
  <pageSetup paperSize="9" firstPageNumber="15" orientation="portrait" r:id="rId1"/>
  <headerFooter>
    <oddFooter>&amp;C85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W13"/>
  <sheetViews>
    <sheetView showGridLines="0" view="pageBreakPreview" zoomScaleNormal="100" zoomScaleSheetLayoutView="100" workbookViewId="0">
      <selection activeCell="B12" sqref="B12"/>
    </sheetView>
  </sheetViews>
  <sheetFormatPr defaultColWidth="9" defaultRowHeight="24.6"/>
  <cols>
    <col min="1" max="2" width="13.19921875" style="503" customWidth="1"/>
    <col min="3" max="4" width="13.5" style="503" customWidth="1"/>
    <col min="5" max="5" width="7.19921875" style="503" customWidth="1"/>
    <col min="6" max="6" width="10" style="503" customWidth="1"/>
    <col min="7" max="7" width="10.19921875" style="503" customWidth="1"/>
    <col min="8" max="13" width="0" style="503" hidden="1" customWidth="1"/>
    <col min="14" max="14" width="10.69921875" style="503" hidden="1" customWidth="1"/>
    <col min="15" max="19" width="9" style="1011"/>
    <col min="20" max="20" width="12.5" style="1011" customWidth="1"/>
    <col min="21" max="21" width="10.69921875" style="503" customWidth="1"/>
    <col min="22" max="22" width="10.69921875" style="503" bestFit="1" customWidth="1"/>
    <col min="23" max="23" width="10.69921875" style="503" customWidth="1"/>
    <col min="24" max="24" width="10.59765625" style="503" customWidth="1"/>
    <col min="25" max="25" width="9" style="503"/>
    <col min="26" max="26" width="10" style="503" customWidth="1"/>
    <col min="27" max="256" width="9" style="503"/>
    <col min="257" max="258" width="13.19921875" style="503" customWidth="1"/>
    <col min="259" max="260" width="13.5" style="503" customWidth="1"/>
    <col min="261" max="261" width="7.19921875" style="503" customWidth="1"/>
    <col min="262" max="262" width="10" style="503" customWidth="1"/>
    <col min="263" max="263" width="10.19921875" style="503" customWidth="1"/>
    <col min="264" max="270" width="0" style="503" hidden="1" customWidth="1"/>
    <col min="271" max="275" width="9" style="503"/>
    <col min="276" max="276" width="12.5" style="503" customWidth="1"/>
    <col min="277" max="277" width="10.69921875" style="503" customWidth="1"/>
    <col min="278" max="278" width="10.69921875" style="503" bestFit="1" customWidth="1"/>
    <col min="279" max="279" width="10.69921875" style="503" customWidth="1"/>
    <col min="280" max="280" width="10.59765625" style="503" customWidth="1"/>
    <col min="281" max="281" width="9" style="503"/>
    <col min="282" max="282" width="10" style="503" customWidth="1"/>
    <col min="283" max="512" width="9" style="503"/>
    <col min="513" max="514" width="13.19921875" style="503" customWidth="1"/>
    <col min="515" max="516" width="13.5" style="503" customWidth="1"/>
    <col min="517" max="517" width="7.19921875" style="503" customWidth="1"/>
    <col min="518" max="518" width="10" style="503" customWidth="1"/>
    <col min="519" max="519" width="10.19921875" style="503" customWidth="1"/>
    <col min="520" max="526" width="0" style="503" hidden="1" customWidth="1"/>
    <col min="527" max="531" width="9" style="503"/>
    <col min="532" max="532" width="12.5" style="503" customWidth="1"/>
    <col min="533" max="533" width="10.69921875" style="503" customWidth="1"/>
    <col min="534" max="534" width="10.69921875" style="503" bestFit="1" customWidth="1"/>
    <col min="535" max="535" width="10.69921875" style="503" customWidth="1"/>
    <col min="536" max="536" width="10.59765625" style="503" customWidth="1"/>
    <col min="537" max="537" width="9" style="503"/>
    <col min="538" max="538" width="10" style="503" customWidth="1"/>
    <col min="539" max="768" width="9" style="503"/>
    <col min="769" max="770" width="13.19921875" style="503" customWidth="1"/>
    <col min="771" max="772" width="13.5" style="503" customWidth="1"/>
    <col min="773" max="773" width="7.19921875" style="503" customWidth="1"/>
    <col min="774" max="774" width="10" style="503" customWidth="1"/>
    <col min="775" max="775" width="10.19921875" style="503" customWidth="1"/>
    <col min="776" max="782" width="0" style="503" hidden="1" customWidth="1"/>
    <col min="783" max="787" width="9" style="503"/>
    <col min="788" max="788" width="12.5" style="503" customWidth="1"/>
    <col min="789" max="789" width="10.69921875" style="503" customWidth="1"/>
    <col min="790" max="790" width="10.69921875" style="503" bestFit="1" customWidth="1"/>
    <col min="791" max="791" width="10.69921875" style="503" customWidth="1"/>
    <col min="792" max="792" width="10.59765625" style="503" customWidth="1"/>
    <col min="793" max="793" width="9" style="503"/>
    <col min="794" max="794" width="10" style="503" customWidth="1"/>
    <col min="795" max="1024" width="9" style="503"/>
    <col min="1025" max="1026" width="13.19921875" style="503" customWidth="1"/>
    <col min="1027" max="1028" width="13.5" style="503" customWidth="1"/>
    <col min="1029" max="1029" width="7.19921875" style="503" customWidth="1"/>
    <col min="1030" max="1030" width="10" style="503" customWidth="1"/>
    <col min="1031" max="1031" width="10.19921875" style="503" customWidth="1"/>
    <col min="1032" max="1038" width="0" style="503" hidden="1" customWidth="1"/>
    <col min="1039" max="1043" width="9" style="503"/>
    <col min="1044" max="1044" width="12.5" style="503" customWidth="1"/>
    <col min="1045" max="1045" width="10.69921875" style="503" customWidth="1"/>
    <col min="1046" max="1046" width="10.69921875" style="503" bestFit="1" customWidth="1"/>
    <col min="1047" max="1047" width="10.69921875" style="503" customWidth="1"/>
    <col min="1048" max="1048" width="10.59765625" style="503" customWidth="1"/>
    <col min="1049" max="1049" width="9" style="503"/>
    <col min="1050" max="1050" width="10" style="503" customWidth="1"/>
    <col min="1051" max="1280" width="9" style="503"/>
    <col min="1281" max="1282" width="13.19921875" style="503" customWidth="1"/>
    <col min="1283" max="1284" width="13.5" style="503" customWidth="1"/>
    <col min="1285" max="1285" width="7.19921875" style="503" customWidth="1"/>
    <col min="1286" max="1286" width="10" style="503" customWidth="1"/>
    <col min="1287" max="1287" width="10.19921875" style="503" customWidth="1"/>
    <col min="1288" max="1294" width="0" style="503" hidden="1" customWidth="1"/>
    <col min="1295" max="1299" width="9" style="503"/>
    <col min="1300" max="1300" width="12.5" style="503" customWidth="1"/>
    <col min="1301" max="1301" width="10.69921875" style="503" customWidth="1"/>
    <col min="1302" max="1302" width="10.69921875" style="503" bestFit="1" customWidth="1"/>
    <col min="1303" max="1303" width="10.69921875" style="503" customWidth="1"/>
    <col min="1304" max="1304" width="10.59765625" style="503" customWidth="1"/>
    <col min="1305" max="1305" width="9" style="503"/>
    <col min="1306" max="1306" width="10" style="503" customWidth="1"/>
    <col min="1307" max="1536" width="9" style="503"/>
    <col min="1537" max="1538" width="13.19921875" style="503" customWidth="1"/>
    <col min="1539" max="1540" width="13.5" style="503" customWidth="1"/>
    <col min="1541" max="1541" width="7.19921875" style="503" customWidth="1"/>
    <col min="1542" max="1542" width="10" style="503" customWidth="1"/>
    <col min="1543" max="1543" width="10.19921875" style="503" customWidth="1"/>
    <col min="1544" max="1550" width="0" style="503" hidden="1" customWidth="1"/>
    <col min="1551" max="1555" width="9" style="503"/>
    <col min="1556" max="1556" width="12.5" style="503" customWidth="1"/>
    <col min="1557" max="1557" width="10.69921875" style="503" customWidth="1"/>
    <col min="1558" max="1558" width="10.69921875" style="503" bestFit="1" customWidth="1"/>
    <col min="1559" max="1559" width="10.69921875" style="503" customWidth="1"/>
    <col min="1560" max="1560" width="10.59765625" style="503" customWidth="1"/>
    <col min="1561" max="1561" width="9" style="503"/>
    <col min="1562" max="1562" width="10" style="503" customWidth="1"/>
    <col min="1563" max="1792" width="9" style="503"/>
    <col min="1793" max="1794" width="13.19921875" style="503" customWidth="1"/>
    <col min="1795" max="1796" width="13.5" style="503" customWidth="1"/>
    <col min="1797" max="1797" width="7.19921875" style="503" customWidth="1"/>
    <col min="1798" max="1798" width="10" style="503" customWidth="1"/>
    <col min="1799" max="1799" width="10.19921875" style="503" customWidth="1"/>
    <col min="1800" max="1806" width="0" style="503" hidden="1" customWidth="1"/>
    <col min="1807" max="1811" width="9" style="503"/>
    <col min="1812" max="1812" width="12.5" style="503" customWidth="1"/>
    <col min="1813" max="1813" width="10.69921875" style="503" customWidth="1"/>
    <col min="1814" max="1814" width="10.69921875" style="503" bestFit="1" customWidth="1"/>
    <col min="1815" max="1815" width="10.69921875" style="503" customWidth="1"/>
    <col min="1816" max="1816" width="10.59765625" style="503" customWidth="1"/>
    <col min="1817" max="1817" width="9" style="503"/>
    <col min="1818" max="1818" width="10" style="503" customWidth="1"/>
    <col min="1819" max="2048" width="9" style="503"/>
    <col min="2049" max="2050" width="13.19921875" style="503" customWidth="1"/>
    <col min="2051" max="2052" width="13.5" style="503" customWidth="1"/>
    <col min="2053" max="2053" width="7.19921875" style="503" customWidth="1"/>
    <col min="2054" max="2054" width="10" style="503" customWidth="1"/>
    <col min="2055" max="2055" width="10.19921875" style="503" customWidth="1"/>
    <col min="2056" max="2062" width="0" style="503" hidden="1" customWidth="1"/>
    <col min="2063" max="2067" width="9" style="503"/>
    <col min="2068" max="2068" width="12.5" style="503" customWidth="1"/>
    <col min="2069" max="2069" width="10.69921875" style="503" customWidth="1"/>
    <col min="2070" max="2070" width="10.69921875" style="503" bestFit="1" customWidth="1"/>
    <col min="2071" max="2071" width="10.69921875" style="503" customWidth="1"/>
    <col min="2072" max="2072" width="10.59765625" style="503" customWidth="1"/>
    <col min="2073" max="2073" width="9" style="503"/>
    <col min="2074" max="2074" width="10" style="503" customWidth="1"/>
    <col min="2075" max="2304" width="9" style="503"/>
    <col min="2305" max="2306" width="13.19921875" style="503" customWidth="1"/>
    <col min="2307" max="2308" width="13.5" style="503" customWidth="1"/>
    <col min="2309" max="2309" width="7.19921875" style="503" customWidth="1"/>
    <col min="2310" max="2310" width="10" style="503" customWidth="1"/>
    <col min="2311" max="2311" width="10.19921875" style="503" customWidth="1"/>
    <col min="2312" max="2318" width="0" style="503" hidden="1" customWidth="1"/>
    <col min="2319" max="2323" width="9" style="503"/>
    <col min="2324" max="2324" width="12.5" style="503" customWidth="1"/>
    <col min="2325" max="2325" width="10.69921875" style="503" customWidth="1"/>
    <col min="2326" max="2326" width="10.69921875" style="503" bestFit="1" customWidth="1"/>
    <col min="2327" max="2327" width="10.69921875" style="503" customWidth="1"/>
    <col min="2328" max="2328" width="10.59765625" style="503" customWidth="1"/>
    <col min="2329" max="2329" width="9" style="503"/>
    <col min="2330" max="2330" width="10" style="503" customWidth="1"/>
    <col min="2331" max="2560" width="9" style="503"/>
    <col min="2561" max="2562" width="13.19921875" style="503" customWidth="1"/>
    <col min="2563" max="2564" width="13.5" style="503" customWidth="1"/>
    <col min="2565" max="2565" width="7.19921875" style="503" customWidth="1"/>
    <col min="2566" max="2566" width="10" style="503" customWidth="1"/>
    <col min="2567" max="2567" width="10.19921875" style="503" customWidth="1"/>
    <col min="2568" max="2574" width="0" style="503" hidden="1" customWidth="1"/>
    <col min="2575" max="2579" width="9" style="503"/>
    <col min="2580" max="2580" width="12.5" style="503" customWidth="1"/>
    <col min="2581" max="2581" width="10.69921875" style="503" customWidth="1"/>
    <col min="2582" max="2582" width="10.69921875" style="503" bestFit="1" customWidth="1"/>
    <col min="2583" max="2583" width="10.69921875" style="503" customWidth="1"/>
    <col min="2584" max="2584" width="10.59765625" style="503" customWidth="1"/>
    <col min="2585" max="2585" width="9" style="503"/>
    <col min="2586" max="2586" width="10" style="503" customWidth="1"/>
    <col min="2587" max="2816" width="9" style="503"/>
    <col min="2817" max="2818" width="13.19921875" style="503" customWidth="1"/>
    <col min="2819" max="2820" width="13.5" style="503" customWidth="1"/>
    <col min="2821" max="2821" width="7.19921875" style="503" customWidth="1"/>
    <col min="2822" max="2822" width="10" style="503" customWidth="1"/>
    <col min="2823" max="2823" width="10.19921875" style="503" customWidth="1"/>
    <col min="2824" max="2830" width="0" style="503" hidden="1" customWidth="1"/>
    <col min="2831" max="2835" width="9" style="503"/>
    <col min="2836" max="2836" width="12.5" style="503" customWidth="1"/>
    <col min="2837" max="2837" width="10.69921875" style="503" customWidth="1"/>
    <col min="2838" max="2838" width="10.69921875" style="503" bestFit="1" customWidth="1"/>
    <col min="2839" max="2839" width="10.69921875" style="503" customWidth="1"/>
    <col min="2840" max="2840" width="10.59765625" style="503" customWidth="1"/>
    <col min="2841" max="2841" width="9" style="503"/>
    <col min="2842" max="2842" width="10" style="503" customWidth="1"/>
    <col min="2843" max="3072" width="9" style="503"/>
    <col min="3073" max="3074" width="13.19921875" style="503" customWidth="1"/>
    <col min="3075" max="3076" width="13.5" style="503" customWidth="1"/>
    <col min="3077" max="3077" width="7.19921875" style="503" customWidth="1"/>
    <col min="3078" max="3078" width="10" style="503" customWidth="1"/>
    <col min="3079" max="3079" width="10.19921875" style="503" customWidth="1"/>
    <col min="3080" max="3086" width="0" style="503" hidden="1" customWidth="1"/>
    <col min="3087" max="3091" width="9" style="503"/>
    <col min="3092" max="3092" width="12.5" style="503" customWidth="1"/>
    <col min="3093" max="3093" width="10.69921875" style="503" customWidth="1"/>
    <col min="3094" max="3094" width="10.69921875" style="503" bestFit="1" customWidth="1"/>
    <col min="3095" max="3095" width="10.69921875" style="503" customWidth="1"/>
    <col min="3096" max="3096" width="10.59765625" style="503" customWidth="1"/>
    <col min="3097" max="3097" width="9" style="503"/>
    <col min="3098" max="3098" width="10" style="503" customWidth="1"/>
    <col min="3099" max="3328" width="9" style="503"/>
    <col min="3329" max="3330" width="13.19921875" style="503" customWidth="1"/>
    <col min="3331" max="3332" width="13.5" style="503" customWidth="1"/>
    <col min="3333" max="3333" width="7.19921875" style="503" customWidth="1"/>
    <col min="3334" max="3334" width="10" style="503" customWidth="1"/>
    <col min="3335" max="3335" width="10.19921875" style="503" customWidth="1"/>
    <col min="3336" max="3342" width="0" style="503" hidden="1" customWidth="1"/>
    <col min="3343" max="3347" width="9" style="503"/>
    <col min="3348" max="3348" width="12.5" style="503" customWidth="1"/>
    <col min="3349" max="3349" width="10.69921875" style="503" customWidth="1"/>
    <col min="3350" max="3350" width="10.69921875" style="503" bestFit="1" customWidth="1"/>
    <col min="3351" max="3351" width="10.69921875" style="503" customWidth="1"/>
    <col min="3352" max="3352" width="10.59765625" style="503" customWidth="1"/>
    <col min="3353" max="3353" width="9" style="503"/>
    <col min="3354" max="3354" width="10" style="503" customWidth="1"/>
    <col min="3355" max="3584" width="9" style="503"/>
    <col min="3585" max="3586" width="13.19921875" style="503" customWidth="1"/>
    <col min="3587" max="3588" width="13.5" style="503" customWidth="1"/>
    <col min="3589" max="3589" width="7.19921875" style="503" customWidth="1"/>
    <col min="3590" max="3590" width="10" style="503" customWidth="1"/>
    <col min="3591" max="3591" width="10.19921875" style="503" customWidth="1"/>
    <col min="3592" max="3598" width="0" style="503" hidden="1" customWidth="1"/>
    <col min="3599" max="3603" width="9" style="503"/>
    <col min="3604" max="3604" width="12.5" style="503" customWidth="1"/>
    <col min="3605" max="3605" width="10.69921875" style="503" customWidth="1"/>
    <col min="3606" max="3606" width="10.69921875" style="503" bestFit="1" customWidth="1"/>
    <col min="3607" max="3607" width="10.69921875" style="503" customWidth="1"/>
    <col min="3608" max="3608" width="10.59765625" style="503" customWidth="1"/>
    <col min="3609" max="3609" width="9" style="503"/>
    <col min="3610" max="3610" width="10" style="503" customWidth="1"/>
    <col min="3611" max="3840" width="9" style="503"/>
    <col min="3841" max="3842" width="13.19921875" style="503" customWidth="1"/>
    <col min="3843" max="3844" width="13.5" style="503" customWidth="1"/>
    <col min="3845" max="3845" width="7.19921875" style="503" customWidth="1"/>
    <col min="3846" max="3846" width="10" style="503" customWidth="1"/>
    <col min="3847" max="3847" width="10.19921875" style="503" customWidth="1"/>
    <col min="3848" max="3854" width="0" style="503" hidden="1" customWidth="1"/>
    <col min="3855" max="3859" width="9" style="503"/>
    <col min="3860" max="3860" width="12.5" style="503" customWidth="1"/>
    <col min="3861" max="3861" width="10.69921875" style="503" customWidth="1"/>
    <col min="3862" max="3862" width="10.69921875" style="503" bestFit="1" customWidth="1"/>
    <col min="3863" max="3863" width="10.69921875" style="503" customWidth="1"/>
    <col min="3864" max="3864" width="10.59765625" style="503" customWidth="1"/>
    <col min="3865" max="3865" width="9" style="503"/>
    <col min="3866" max="3866" width="10" style="503" customWidth="1"/>
    <col min="3867" max="4096" width="9" style="503"/>
    <col min="4097" max="4098" width="13.19921875" style="503" customWidth="1"/>
    <col min="4099" max="4100" width="13.5" style="503" customWidth="1"/>
    <col min="4101" max="4101" width="7.19921875" style="503" customWidth="1"/>
    <col min="4102" max="4102" width="10" style="503" customWidth="1"/>
    <col min="4103" max="4103" width="10.19921875" style="503" customWidth="1"/>
    <col min="4104" max="4110" width="0" style="503" hidden="1" customWidth="1"/>
    <col min="4111" max="4115" width="9" style="503"/>
    <col min="4116" max="4116" width="12.5" style="503" customWidth="1"/>
    <col min="4117" max="4117" width="10.69921875" style="503" customWidth="1"/>
    <col min="4118" max="4118" width="10.69921875" style="503" bestFit="1" customWidth="1"/>
    <col min="4119" max="4119" width="10.69921875" style="503" customWidth="1"/>
    <col min="4120" max="4120" width="10.59765625" style="503" customWidth="1"/>
    <col min="4121" max="4121" width="9" style="503"/>
    <col min="4122" max="4122" width="10" style="503" customWidth="1"/>
    <col min="4123" max="4352" width="9" style="503"/>
    <col min="4353" max="4354" width="13.19921875" style="503" customWidth="1"/>
    <col min="4355" max="4356" width="13.5" style="503" customWidth="1"/>
    <col min="4357" max="4357" width="7.19921875" style="503" customWidth="1"/>
    <col min="4358" max="4358" width="10" style="503" customWidth="1"/>
    <col min="4359" max="4359" width="10.19921875" style="503" customWidth="1"/>
    <col min="4360" max="4366" width="0" style="503" hidden="1" customWidth="1"/>
    <col min="4367" max="4371" width="9" style="503"/>
    <col min="4372" max="4372" width="12.5" style="503" customWidth="1"/>
    <col min="4373" max="4373" width="10.69921875" style="503" customWidth="1"/>
    <col min="4374" max="4374" width="10.69921875" style="503" bestFit="1" customWidth="1"/>
    <col min="4375" max="4375" width="10.69921875" style="503" customWidth="1"/>
    <col min="4376" max="4376" width="10.59765625" style="503" customWidth="1"/>
    <col min="4377" max="4377" width="9" style="503"/>
    <col min="4378" max="4378" width="10" style="503" customWidth="1"/>
    <col min="4379" max="4608" width="9" style="503"/>
    <col min="4609" max="4610" width="13.19921875" style="503" customWidth="1"/>
    <col min="4611" max="4612" width="13.5" style="503" customWidth="1"/>
    <col min="4613" max="4613" width="7.19921875" style="503" customWidth="1"/>
    <col min="4614" max="4614" width="10" style="503" customWidth="1"/>
    <col min="4615" max="4615" width="10.19921875" style="503" customWidth="1"/>
    <col min="4616" max="4622" width="0" style="503" hidden="1" customWidth="1"/>
    <col min="4623" max="4627" width="9" style="503"/>
    <col min="4628" max="4628" width="12.5" style="503" customWidth="1"/>
    <col min="4629" max="4629" width="10.69921875" style="503" customWidth="1"/>
    <col min="4630" max="4630" width="10.69921875" style="503" bestFit="1" customWidth="1"/>
    <col min="4631" max="4631" width="10.69921875" style="503" customWidth="1"/>
    <col min="4632" max="4632" width="10.59765625" style="503" customWidth="1"/>
    <col min="4633" max="4633" width="9" style="503"/>
    <col min="4634" max="4634" width="10" style="503" customWidth="1"/>
    <col min="4635" max="4864" width="9" style="503"/>
    <col min="4865" max="4866" width="13.19921875" style="503" customWidth="1"/>
    <col min="4867" max="4868" width="13.5" style="503" customWidth="1"/>
    <col min="4869" max="4869" width="7.19921875" style="503" customWidth="1"/>
    <col min="4870" max="4870" width="10" style="503" customWidth="1"/>
    <col min="4871" max="4871" width="10.19921875" style="503" customWidth="1"/>
    <col min="4872" max="4878" width="0" style="503" hidden="1" customWidth="1"/>
    <col min="4879" max="4883" width="9" style="503"/>
    <col min="4884" max="4884" width="12.5" style="503" customWidth="1"/>
    <col min="4885" max="4885" width="10.69921875" style="503" customWidth="1"/>
    <col min="4886" max="4886" width="10.69921875" style="503" bestFit="1" customWidth="1"/>
    <col min="4887" max="4887" width="10.69921875" style="503" customWidth="1"/>
    <col min="4888" max="4888" width="10.59765625" style="503" customWidth="1"/>
    <col min="4889" max="4889" width="9" style="503"/>
    <col min="4890" max="4890" width="10" style="503" customWidth="1"/>
    <col min="4891" max="5120" width="9" style="503"/>
    <col min="5121" max="5122" width="13.19921875" style="503" customWidth="1"/>
    <col min="5123" max="5124" width="13.5" style="503" customWidth="1"/>
    <col min="5125" max="5125" width="7.19921875" style="503" customWidth="1"/>
    <col min="5126" max="5126" width="10" style="503" customWidth="1"/>
    <col min="5127" max="5127" width="10.19921875" style="503" customWidth="1"/>
    <col min="5128" max="5134" width="0" style="503" hidden="1" customWidth="1"/>
    <col min="5135" max="5139" width="9" style="503"/>
    <col min="5140" max="5140" width="12.5" style="503" customWidth="1"/>
    <col min="5141" max="5141" width="10.69921875" style="503" customWidth="1"/>
    <col min="5142" max="5142" width="10.69921875" style="503" bestFit="1" customWidth="1"/>
    <col min="5143" max="5143" width="10.69921875" style="503" customWidth="1"/>
    <col min="5144" max="5144" width="10.59765625" style="503" customWidth="1"/>
    <col min="5145" max="5145" width="9" style="503"/>
    <col min="5146" max="5146" width="10" style="503" customWidth="1"/>
    <col min="5147" max="5376" width="9" style="503"/>
    <col min="5377" max="5378" width="13.19921875" style="503" customWidth="1"/>
    <col min="5379" max="5380" width="13.5" style="503" customWidth="1"/>
    <col min="5381" max="5381" width="7.19921875" style="503" customWidth="1"/>
    <col min="5382" max="5382" width="10" style="503" customWidth="1"/>
    <col min="5383" max="5383" width="10.19921875" style="503" customWidth="1"/>
    <col min="5384" max="5390" width="0" style="503" hidden="1" customWidth="1"/>
    <col min="5391" max="5395" width="9" style="503"/>
    <col min="5396" max="5396" width="12.5" style="503" customWidth="1"/>
    <col min="5397" max="5397" width="10.69921875" style="503" customWidth="1"/>
    <col min="5398" max="5398" width="10.69921875" style="503" bestFit="1" customWidth="1"/>
    <col min="5399" max="5399" width="10.69921875" style="503" customWidth="1"/>
    <col min="5400" max="5400" width="10.59765625" style="503" customWidth="1"/>
    <col min="5401" max="5401" width="9" style="503"/>
    <col min="5402" max="5402" width="10" style="503" customWidth="1"/>
    <col min="5403" max="5632" width="9" style="503"/>
    <col min="5633" max="5634" width="13.19921875" style="503" customWidth="1"/>
    <col min="5635" max="5636" width="13.5" style="503" customWidth="1"/>
    <col min="5637" max="5637" width="7.19921875" style="503" customWidth="1"/>
    <col min="5638" max="5638" width="10" style="503" customWidth="1"/>
    <col min="5639" max="5639" width="10.19921875" style="503" customWidth="1"/>
    <col min="5640" max="5646" width="0" style="503" hidden="1" customWidth="1"/>
    <col min="5647" max="5651" width="9" style="503"/>
    <col min="5652" max="5652" width="12.5" style="503" customWidth="1"/>
    <col min="5653" max="5653" width="10.69921875" style="503" customWidth="1"/>
    <col min="5654" max="5654" width="10.69921875" style="503" bestFit="1" customWidth="1"/>
    <col min="5655" max="5655" width="10.69921875" style="503" customWidth="1"/>
    <col min="5656" max="5656" width="10.59765625" style="503" customWidth="1"/>
    <col min="5657" max="5657" width="9" style="503"/>
    <col min="5658" max="5658" width="10" style="503" customWidth="1"/>
    <col min="5659" max="5888" width="9" style="503"/>
    <col min="5889" max="5890" width="13.19921875" style="503" customWidth="1"/>
    <col min="5891" max="5892" width="13.5" style="503" customWidth="1"/>
    <col min="5893" max="5893" width="7.19921875" style="503" customWidth="1"/>
    <col min="5894" max="5894" width="10" style="503" customWidth="1"/>
    <col min="5895" max="5895" width="10.19921875" style="503" customWidth="1"/>
    <col min="5896" max="5902" width="0" style="503" hidden="1" customWidth="1"/>
    <col min="5903" max="5907" width="9" style="503"/>
    <col min="5908" max="5908" width="12.5" style="503" customWidth="1"/>
    <col min="5909" max="5909" width="10.69921875" style="503" customWidth="1"/>
    <col min="5910" max="5910" width="10.69921875" style="503" bestFit="1" customWidth="1"/>
    <col min="5911" max="5911" width="10.69921875" style="503" customWidth="1"/>
    <col min="5912" max="5912" width="10.59765625" style="503" customWidth="1"/>
    <col min="5913" max="5913" width="9" style="503"/>
    <col min="5914" max="5914" width="10" style="503" customWidth="1"/>
    <col min="5915" max="6144" width="9" style="503"/>
    <col min="6145" max="6146" width="13.19921875" style="503" customWidth="1"/>
    <col min="6147" max="6148" width="13.5" style="503" customWidth="1"/>
    <col min="6149" max="6149" width="7.19921875" style="503" customWidth="1"/>
    <col min="6150" max="6150" width="10" style="503" customWidth="1"/>
    <col min="6151" max="6151" width="10.19921875" style="503" customWidth="1"/>
    <col min="6152" max="6158" width="0" style="503" hidden="1" customWidth="1"/>
    <col min="6159" max="6163" width="9" style="503"/>
    <col min="6164" max="6164" width="12.5" style="503" customWidth="1"/>
    <col min="6165" max="6165" width="10.69921875" style="503" customWidth="1"/>
    <col min="6166" max="6166" width="10.69921875" style="503" bestFit="1" customWidth="1"/>
    <col min="6167" max="6167" width="10.69921875" style="503" customWidth="1"/>
    <col min="6168" max="6168" width="10.59765625" style="503" customWidth="1"/>
    <col min="6169" max="6169" width="9" style="503"/>
    <col min="6170" max="6170" width="10" style="503" customWidth="1"/>
    <col min="6171" max="6400" width="9" style="503"/>
    <col min="6401" max="6402" width="13.19921875" style="503" customWidth="1"/>
    <col min="6403" max="6404" width="13.5" style="503" customWidth="1"/>
    <col min="6405" max="6405" width="7.19921875" style="503" customWidth="1"/>
    <col min="6406" max="6406" width="10" style="503" customWidth="1"/>
    <col min="6407" max="6407" width="10.19921875" style="503" customWidth="1"/>
    <col min="6408" max="6414" width="0" style="503" hidden="1" customWidth="1"/>
    <col min="6415" max="6419" width="9" style="503"/>
    <col min="6420" max="6420" width="12.5" style="503" customWidth="1"/>
    <col min="6421" max="6421" width="10.69921875" style="503" customWidth="1"/>
    <col min="6422" max="6422" width="10.69921875" style="503" bestFit="1" customWidth="1"/>
    <col min="6423" max="6423" width="10.69921875" style="503" customWidth="1"/>
    <col min="6424" max="6424" width="10.59765625" style="503" customWidth="1"/>
    <col min="6425" max="6425" width="9" style="503"/>
    <col min="6426" max="6426" width="10" style="503" customWidth="1"/>
    <col min="6427" max="6656" width="9" style="503"/>
    <col min="6657" max="6658" width="13.19921875" style="503" customWidth="1"/>
    <col min="6659" max="6660" width="13.5" style="503" customWidth="1"/>
    <col min="6661" max="6661" width="7.19921875" style="503" customWidth="1"/>
    <col min="6662" max="6662" width="10" style="503" customWidth="1"/>
    <col min="6663" max="6663" width="10.19921875" style="503" customWidth="1"/>
    <col min="6664" max="6670" width="0" style="503" hidden="1" customWidth="1"/>
    <col min="6671" max="6675" width="9" style="503"/>
    <col min="6676" max="6676" width="12.5" style="503" customWidth="1"/>
    <col min="6677" max="6677" width="10.69921875" style="503" customWidth="1"/>
    <col min="6678" max="6678" width="10.69921875" style="503" bestFit="1" customWidth="1"/>
    <col min="6679" max="6679" width="10.69921875" style="503" customWidth="1"/>
    <col min="6680" max="6680" width="10.59765625" style="503" customWidth="1"/>
    <col min="6681" max="6681" width="9" style="503"/>
    <col min="6682" max="6682" width="10" style="503" customWidth="1"/>
    <col min="6683" max="6912" width="9" style="503"/>
    <col min="6913" max="6914" width="13.19921875" style="503" customWidth="1"/>
    <col min="6915" max="6916" width="13.5" style="503" customWidth="1"/>
    <col min="6917" max="6917" width="7.19921875" style="503" customWidth="1"/>
    <col min="6918" max="6918" width="10" style="503" customWidth="1"/>
    <col min="6919" max="6919" width="10.19921875" style="503" customWidth="1"/>
    <col min="6920" max="6926" width="0" style="503" hidden="1" customWidth="1"/>
    <col min="6927" max="6931" width="9" style="503"/>
    <col min="6932" max="6932" width="12.5" style="503" customWidth="1"/>
    <col min="6933" max="6933" width="10.69921875" style="503" customWidth="1"/>
    <col min="6934" max="6934" width="10.69921875" style="503" bestFit="1" customWidth="1"/>
    <col min="6935" max="6935" width="10.69921875" style="503" customWidth="1"/>
    <col min="6936" max="6936" width="10.59765625" style="503" customWidth="1"/>
    <col min="6937" max="6937" width="9" style="503"/>
    <col min="6938" max="6938" width="10" style="503" customWidth="1"/>
    <col min="6939" max="7168" width="9" style="503"/>
    <col min="7169" max="7170" width="13.19921875" style="503" customWidth="1"/>
    <col min="7171" max="7172" width="13.5" style="503" customWidth="1"/>
    <col min="7173" max="7173" width="7.19921875" style="503" customWidth="1"/>
    <col min="7174" max="7174" width="10" style="503" customWidth="1"/>
    <col min="7175" max="7175" width="10.19921875" style="503" customWidth="1"/>
    <col min="7176" max="7182" width="0" style="503" hidden="1" customWidth="1"/>
    <col min="7183" max="7187" width="9" style="503"/>
    <col min="7188" max="7188" width="12.5" style="503" customWidth="1"/>
    <col min="7189" max="7189" width="10.69921875" style="503" customWidth="1"/>
    <col min="7190" max="7190" width="10.69921875" style="503" bestFit="1" customWidth="1"/>
    <col min="7191" max="7191" width="10.69921875" style="503" customWidth="1"/>
    <col min="7192" max="7192" width="10.59765625" style="503" customWidth="1"/>
    <col min="7193" max="7193" width="9" style="503"/>
    <col min="7194" max="7194" width="10" style="503" customWidth="1"/>
    <col min="7195" max="7424" width="9" style="503"/>
    <col min="7425" max="7426" width="13.19921875" style="503" customWidth="1"/>
    <col min="7427" max="7428" width="13.5" style="503" customWidth="1"/>
    <col min="7429" max="7429" width="7.19921875" style="503" customWidth="1"/>
    <col min="7430" max="7430" width="10" style="503" customWidth="1"/>
    <col min="7431" max="7431" width="10.19921875" style="503" customWidth="1"/>
    <col min="7432" max="7438" width="0" style="503" hidden="1" customWidth="1"/>
    <col min="7439" max="7443" width="9" style="503"/>
    <col min="7444" max="7444" width="12.5" style="503" customWidth="1"/>
    <col min="7445" max="7445" width="10.69921875" style="503" customWidth="1"/>
    <col min="7446" max="7446" width="10.69921875" style="503" bestFit="1" customWidth="1"/>
    <col min="7447" max="7447" width="10.69921875" style="503" customWidth="1"/>
    <col min="7448" max="7448" width="10.59765625" style="503" customWidth="1"/>
    <col min="7449" max="7449" width="9" style="503"/>
    <col min="7450" max="7450" width="10" style="503" customWidth="1"/>
    <col min="7451" max="7680" width="9" style="503"/>
    <col min="7681" max="7682" width="13.19921875" style="503" customWidth="1"/>
    <col min="7683" max="7684" width="13.5" style="503" customWidth="1"/>
    <col min="7685" max="7685" width="7.19921875" style="503" customWidth="1"/>
    <col min="7686" max="7686" width="10" style="503" customWidth="1"/>
    <col min="7687" max="7687" width="10.19921875" style="503" customWidth="1"/>
    <col min="7688" max="7694" width="0" style="503" hidden="1" customWidth="1"/>
    <col min="7695" max="7699" width="9" style="503"/>
    <col min="7700" max="7700" width="12.5" style="503" customWidth="1"/>
    <col min="7701" max="7701" width="10.69921875" style="503" customWidth="1"/>
    <col min="7702" max="7702" width="10.69921875" style="503" bestFit="1" customWidth="1"/>
    <col min="7703" max="7703" width="10.69921875" style="503" customWidth="1"/>
    <col min="7704" max="7704" width="10.59765625" style="503" customWidth="1"/>
    <col min="7705" max="7705" width="9" style="503"/>
    <col min="7706" max="7706" width="10" style="503" customWidth="1"/>
    <col min="7707" max="7936" width="9" style="503"/>
    <col min="7937" max="7938" width="13.19921875" style="503" customWidth="1"/>
    <col min="7939" max="7940" width="13.5" style="503" customWidth="1"/>
    <col min="7941" max="7941" width="7.19921875" style="503" customWidth="1"/>
    <col min="7942" max="7942" width="10" style="503" customWidth="1"/>
    <col min="7943" max="7943" width="10.19921875" style="503" customWidth="1"/>
    <col min="7944" max="7950" width="0" style="503" hidden="1" customWidth="1"/>
    <col min="7951" max="7955" width="9" style="503"/>
    <col min="7956" max="7956" width="12.5" style="503" customWidth="1"/>
    <col min="7957" max="7957" width="10.69921875" style="503" customWidth="1"/>
    <col min="7958" max="7958" width="10.69921875" style="503" bestFit="1" customWidth="1"/>
    <col min="7959" max="7959" width="10.69921875" style="503" customWidth="1"/>
    <col min="7960" max="7960" width="10.59765625" style="503" customWidth="1"/>
    <col min="7961" max="7961" width="9" style="503"/>
    <col min="7962" max="7962" width="10" style="503" customWidth="1"/>
    <col min="7963" max="8192" width="9" style="503"/>
    <col min="8193" max="8194" width="13.19921875" style="503" customWidth="1"/>
    <col min="8195" max="8196" width="13.5" style="503" customWidth="1"/>
    <col min="8197" max="8197" width="7.19921875" style="503" customWidth="1"/>
    <col min="8198" max="8198" width="10" style="503" customWidth="1"/>
    <col min="8199" max="8199" width="10.19921875" style="503" customWidth="1"/>
    <col min="8200" max="8206" width="0" style="503" hidden="1" customWidth="1"/>
    <col min="8207" max="8211" width="9" style="503"/>
    <col min="8212" max="8212" width="12.5" style="503" customWidth="1"/>
    <col min="8213" max="8213" width="10.69921875" style="503" customWidth="1"/>
    <col min="8214" max="8214" width="10.69921875" style="503" bestFit="1" customWidth="1"/>
    <col min="8215" max="8215" width="10.69921875" style="503" customWidth="1"/>
    <col min="8216" max="8216" width="10.59765625" style="503" customWidth="1"/>
    <col min="8217" max="8217" width="9" style="503"/>
    <col min="8218" max="8218" width="10" style="503" customWidth="1"/>
    <col min="8219" max="8448" width="9" style="503"/>
    <col min="8449" max="8450" width="13.19921875" style="503" customWidth="1"/>
    <col min="8451" max="8452" width="13.5" style="503" customWidth="1"/>
    <col min="8453" max="8453" width="7.19921875" style="503" customWidth="1"/>
    <col min="8454" max="8454" width="10" style="503" customWidth="1"/>
    <col min="8455" max="8455" width="10.19921875" style="503" customWidth="1"/>
    <col min="8456" max="8462" width="0" style="503" hidden="1" customWidth="1"/>
    <col min="8463" max="8467" width="9" style="503"/>
    <col min="8468" max="8468" width="12.5" style="503" customWidth="1"/>
    <col min="8469" max="8469" width="10.69921875" style="503" customWidth="1"/>
    <col min="8470" max="8470" width="10.69921875" style="503" bestFit="1" customWidth="1"/>
    <col min="8471" max="8471" width="10.69921875" style="503" customWidth="1"/>
    <col min="8472" max="8472" width="10.59765625" style="503" customWidth="1"/>
    <col min="8473" max="8473" width="9" style="503"/>
    <col min="8474" max="8474" width="10" style="503" customWidth="1"/>
    <col min="8475" max="8704" width="9" style="503"/>
    <col min="8705" max="8706" width="13.19921875" style="503" customWidth="1"/>
    <col min="8707" max="8708" width="13.5" style="503" customWidth="1"/>
    <col min="8709" max="8709" width="7.19921875" style="503" customWidth="1"/>
    <col min="8710" max="8710" width="10" style="503" customWidth="1"/>
    <col min="8711" max="8711" width="10.19921875" style="503" customWidth="1"/>
    <col min="8712" max="8718" width="0" style="503" hidden="1" customWidth="1"/>
    <col min="8719" max="8723" width="9" style="503"/>
    <col min="8724" max="8724" width="12.5" style="503" customWidth="1"/>
    <col min="8725" max="8725" width="10.69921875" style="503" customWidth="1"/>
    <col min="8726" max="8726" width="10.69921875" style="503" bestFit="1" customWidth="1"/>
    <col min="8727" max="8727" width="10.69921875" style="503" customWidth="1"/>
    <col min="8728" max="8728" width="10.59765625" style="503" customWidth="1"/>
    <col min="8729" max="8729" width="9" style="503"/>
    <col min="8730" max="8730" width="10" style="503" customWidth="1"/>
    <col min="8731" max="8960" width="9" style="503"/>
    <col min="8961" max="8962" width="13.19921875" style="503" customWidth="1"/>
    <col min="8963" max="8964" width="13.5" style="503" customWidth="1"/>
    <col min="8965" max="8965" width="7.19921875" style="503" customWidth="1"/>
    <col min="8966" max="8966" width="10" style="503" customWidth="1"/>
    <col min="8967" max="8967" width="10.19921875" style="503" customWidth="1"/>
    <col min="8968" max="8974" width="0" style="503" hidden="1" customWidth="1"/>
    <col min="8975" max="8979" width="9" style="503"/>
    <col min="8980" max="8980" width="12.5" style="503" customWidth="1"/>
    <col min="8981" max="8981" width="10.69921875" style="503" customWidth="1"/>
    <col min="8982" max="8982" width="10.69921875" style="503" bestFit="1" customWidth="1"/>
    <col min="8983" max="8983" width="10.69921875" style="503" customWidth="1"/>
    <col min="8984" max="8984" width="10.59765625" style="503" customWidth="1"/>
    <col min="8985" max="8985" width="9" style="503"/>
    <col min="8986" max="8986" width="10" style="503" customWidth="1"/>
    <col min="8987" max="9216" width="9" style="503"/>
    <col min="9217" max="9218" width="13.19921875" style="503" customWidth="1"/>
    <col min="9219" max="9220" width="13.5" style="503" customWidth="1"/>
    <col min="9221" max="9221" width="7.19921875" style="503" customWidth="1"/>
    <col min="9222" max="9222" width="10" style="503" customWidth="1"/>
    <col min="9223" max="9223" width="10.19921875" style="503" customWidth="1"/>
    <col min="9224" max="9230" width="0" style="503" hidden="1" customWidth="1"/>
    <col min="9231" max="9235" width="9" style="503"/>
    <col min="9236" max="9236" width="12.5" style="503" customWidth="1"/>
    <col min="9237" max="9237" width="10.69921875" style="503" customWidth="1"/>
    <col min="9238" max="9238" width="10.69921875" style="503" bestFit="1" customWidth="1"/>
    <col min="9239" max="9239" width="10.69921875" style="503" customWidth="1"/>
    <col min="9240" max="9240" width="10.59765625" style="503" customWidth="1"/>
    <col min="9241" max="9241" width="9" style="503"/>
    <col min="9242" max="9242" width="10" style="503" customWidth="1"/>
    <col min="9243" max="9472" width="9" style="503"/>
    <col min="9473" max="9474" width="13.19921875" style="503" customWidth="1"/>
    <col min="9475" max="9476" width="13.5" style="503" customWidth="1"/>
    <col min="9477" max="9477" width="7.19921875" style="503" customWidth="1"/>
    <col min="9478" max="9478" width="10" style="503" customWidth="1"/>
    <col min="9479" max="9479" width="10.19921875" style="503" customWidth="1"/>
    <col min="9480" max="9486" width="0" style="503" hidden="1" customWidth="1"/>
    <col min="9487" max="9491" width="9" style="503"/>
    <col min="9492" max="9492" width="12.5" style="503" customWidth="1"/>
    <col min="9493" max="9493" width="10.69921875" style="503" customWidth="1"/>
    <col min="9494" max="9494" width="10.69921875" style="503" bestFit="1" customWidth="1"/>
    <col min="9495" max="9495" width="10.69921875" style="503" customWidth="1"/>
    <col min="9496" max="9496" width="10.59765625" style="503" customWidth="1"/>
    <col min="9497" max="9497" width="9" style="503"/>
    <col min="9498" max="9498" width="10" style="503" customWidth="1"/>
    <col min="9499" max="9728" width="9" style="503"/>
    <col min="9729" max="9730" width="13.19921875" style="503" customWidth="1"/>
    <col min="9731" max="9732" width="13.5" style="503" customWidth="1"/>
    <col min="9733" max="9733" width="7.19921875" style="503" customWidth="1"/>
    <col min="9734" max="9734" width="10" style="503" customWidth="1"/>
    <col min="9735" max="9735" width="10.19921875" style="503" customWidth="1"/>
    <col min="9736" max="9742" width="0" style="503" hidden="1" customWidth="1"/>
    <col min="9743" max="9747" width="9" style="503"/>
    <col min="9748" max="9748" width="12.5" style="503" customWidth="1"/>
    <col min="9749" max="9749" width="10.69921875" style="503" customWidth="1"/>
    <col min="9750" max="9750" width="10.69921875" style="503" bestFit="1" customWidth="1"/>
    <col min="9751" max="9751" width="10.69921875" style="503" customWidth="1"/>
    <col min="9752" max="9752" width="10.59765625" style="503" customWidth="1"/>
    <col min="9753" max="9753" width="9" style="503"/>
    <col min="9754" max="9754" width="10" style="503" customWidth="1"/>
    <col min="9755" max="9984" width="9" style="503"/>
    <col min="9985" max="9986" width="13.19921875" style="503" customWidth="1"/>
    <col min="9987" max="9988" width="13.5" style="503" customWidth="1"/>
    <col min="9989" max="9989" width="7.19921875" style="503" customWidth="1"/>
    <col min="9990" max="9990" width="10" style="503" customWidth="1"/>
    <col min="9991" max="9991" width="10.19921875" style="503" customWidth="1"/>
    <col min="9992" max="9998" width="0" style="503" hidden="1" customWidth="1"/>
    <col min="9999" max="10003" width="9" style="503"/>
    <col min="10004" max="10004" width="12.5" style="503" customWidth="1"/>
    <col min="10005" max="10005" width="10.69921875" style="503" customWidth="1"/>
    <col min="10006" max="10006" width="10.69921875" style="503" bestFit="1" customWidth="1"/>
    <col min="10007" max="10007" width="10.69921875" style="503" customWidth="1"/>
    <col min="10008" max="10008" width="10.59765625" style="503" customWidth="1"/>
    <col min="10009" max="10009" width="9" style="503"/>
    <col min="10010" max="10010" width="10" style="503" customWidth="1"/>
    <col min="10011" max="10240" width="9" style="503"/>
    <col min="10241" max="10242" width="13.19921875" style="503" customWidth="1"/>
    <col min="10243" max="10244" width="13.5" style="503" customWidth="1"/>
    <col min="10245" max="10245" width="7.19921875" style="503" customWidth="1"/>
    <col min="10246" max="10246" width="10" style="503" customWidth="1"/>
    <col min="10247" max="10247" width="10.19921875" style="503" customWidth="1"/>
    <col min="10248" max="10254" width="0" style="503" hidden="1" customWidth="1"/>
    <col min="10255" max="10259" width="9" style="503"/>
    <col min="10260" max="10260" width="12.5" style="503" customWidth="1"/>
    <col min="10261" max="10261" width="10.69921875" style="503" customWidth="1"/>
    <col min="10262" max="10262" width="10.69921875" style="503" bestFit="1" customWidth="1"/>
    <col min="10263" max="10263" width="10.69921875" style="503" customWidth="1"/>
    <col min="10264" max="10264" width="10.59765625" style="503" customWidth="1"/>
    <col min="10265" max="10265" width="9" style="503"/>
    <col min="10266" max="10266" width="10" style="503" customWidth="1"/>
    <col min="10267" max="10496" width="9" style="503"/>
    <col min="10497" max="10498" width="13.19921875" style="503" customWidth="1"/>
    <col min="10499" max="10500" width="13.5" style="503" customWidth="1"/>
    <col min="10501" max="10501" width="7.19921875" style="503" customWidth="1"/>
    <col min="10502" max="10502" width="10" style="503" customWidth="1"/>
    <col min="10503" max="10503" width="10.19921875" style="503" customWidth="1"/>
    <col min="10504" max="10510" width="0" style="503" hidden="1" customWidth="1"/>
    <col min="10511" max="10515" width="9" style="503"/>
    <col min="10516" max="10516" width="12.5" style="503" customWidth="1"/>
    <col min="10517" max="10517" width="10.69921875" style="503" customWidth="1"/>
    <col min="10518" max="10518" width="10.69921875" style="503" bestFit="1" customWidth="1"/>
    <col min="10519" max="10519" width="10.69921875" style="503" customWidth="1"/>
    <col min="10520" max="10520" width="10.59765625" style="503" customWidth="1"/>
    <col min="10521" max="10521" width="9" style="503"/>
    <col min="10522" max="10522" width="10" style="503" customWidth="1"/>
    <col min="10523" max="10752" width="9" style="503"/>
    <col min="10753" max="10754" width="13.19921875" style="503" customWidth="1"/>
    <col min="10755" max="10756" width="13.5" style="503" customWidth="1"/>
    <col min="10757" max="10757" width="7.19921875" style="503" customWidth="1"/>
    <col min="10758" max="10758" width="10" style="503" customWidth="1"/>
    <col min="10759" max="10759" width="10.19921875" style="503" customWidth="1"/>
    <col min="10760" max="10766" width="0" style="503" hidden="1" customWidth="1"/>
    <col min="10767" max="10771" width="9" style="503"/>
    <col min="10772" max="10772" width="12.5" style="503" customWidth="1"/>
    <col min="10773" max="10773" width="10.69921875" style="503" customWidth="1"/>
    <col min="10774" max="10774" width="10.69921875" style="503" bestFit="1" customWidth="1"/>
    <col min="10775" max="10775" width="10.69921875" style="503" customWidth="1"/>
    <col min="10776" max="10776" width="10.59765625" style="503" customWidth="1"/>
    <col min="10777" max="10777" width="9" style="503"/>
    <col min="10778" max="10778" width="10" style="503" customWidth="1"/>
    <col min="10779" max="11008" width="9" style="503"/>
    <col min="11009" max="11010" width="13.19921875" style="503" customWidth="1"/>
    <col min="11011" max="11012" width="13.5" style="503" customWidth="1"/>
    <col min="11013" max="11013" width="7.19921875" style="503" customWidth="1"/>
    <col min="11014" max="11014" width="10" style="503" customWidth="1"/>
    <col min="11015" max="11015" width="10.19921875" style="503" customWidth="1"/>
    <col min="11016" max="11022" width="0" style="503" hidden="1" customWidth="1"/>
    <col min="11023" max="11027" width="9" style="503"/>
    <col min="11028" max="11028" width="12.5" style="503" customWidth="1"/>
    <col min="11029" max="11029" width="10.69921875" style="503" customWidth="1"/>
    <col min="11030" max="11030" width="10.69921875" style="503" bestFit="1" customWidth="1"/>
    <col min="11031" max="11031" width="10.69921875" style="503" customWidth="1"/>
    <col min="11032" max="11032" width="10.59765625" style="503" customWidth="1"/>
    <col min="11033" max="11033" width="9" style="503"/>
    <col min="11034" max="11034" width="10" style="503" customWidth="1"/>
    <col min="11035" max="11264" width="9" style="503"/>
    <col min="11265" max="11266" width="13.19921875" style="503" customWidth="1"/>
    <col min="11267" max="11268" width="13.5" style="503" customWidth="1"/>
    <col min="11269" max="11269" width="7.19921875" style="503" customWidth="1"/>
    <col min="11270" max="11270" width="10" style="503" customWidth="1"/>
    <col min="11271" max="11271" width="10.19921875" style="503" customWidth="1"/>
    <col min="11272" max="11278" width="0" style="503" hidden="1" customWidth="1"/>
    <col min="11279" max="11283" width="9" style="503"/>
    <col min="11284" max="11284" width="12.5" style="503" customWidth="1"/>
    <col min="11285" max="11285" width="10.69921875" style="503" customWidth="1"/>
    <col min="11286" max="11286" width="10.69921875" style="503" bestFit="1" customWidth="1"/>
    <col min="11287" max="11287" width="10.69921875" style="503" customWidth="1"/>
    <col min="11288" max="11288" width="10.59765625" style="503" customWidth="1"/>
    <col min="11289" max="11289" width="9" style="503"/>
    <col min="11290" max="11290" width="10" style="503" customWidth="1"/>
    <col min="11291" max="11520" width="9" style="503"/>
    <col min="11521" max="11522" width="13.19921875" style="503" customWidth="1"/>
    <col min="11523" max="11524" width="13.5" style="503" customWidth="1"/>
    <col min="11525" max="11525" width="7.19921875" style="503" customWidth="1"/>
    <col min="11526" max="11526" width="10" style="503" customWidth="1"/>
    <col min="11527" max="11527" width="10.19921875" style="503" customWidth="1"/>
    <col min="11528" max="11534" width="0" style="503" hidden="1" customWidth="1"/>
    <col min="11535" max="11539" width="9" style="503"/>
    <col min="11540" max="11540" width="12.5" style="503" customWidth="1"/>
    <col min="11541" max="11541" width="10.69921875" style="503" customWidth="1"/>
    <col min="11542" max="11542" width="10.69921875" style="503" bestFit="1" customWidth="1"/>
    <col min="11543" max="11543" width="10.69921875" style="503" customWidth="1"/>
    <col min="11544" max="11544" width="10.59765625" style="503" customWidth="1"/>
    <col min="11545" max="11545" width="9" style="503"/>
    <col min="11546" max="11546" width="10" style="503" customWidth="1"/>
    <col min="11547" max="11776" width="9" style="503"/>
    <col min="11777" max="11778" width="13.19921875" style="503" customWidth="1"/>
    <col min="11779" max="11780" width="13.5" style="503" customWidth="1"/>
    <col min="11781" max="11781" width="7.19921875" style="503" customWidth="1"/>
    <col min="11782" max="11782" width="10" style="503" customWidth="1"/>
    <col min="11783" max="11783" width="10.19921875" style="503" customWidth="1"/>
    <col min="11784" max="11790" width="0" style="503" hidden="1" customWidth="1"/>
    <col min="11791" max="11795" width="9" style="503"/>
    <col min="11796" max="11796" width="12.5" style="503" customWidth="1"/>
    <col min="11797" max="11797" width="10.69921875" style="503" customWidth="1"/>
    <col min="11798" max="11798" width="10.69921875" style="503" bestFit="1" customWidth="1"/>
    <col min="11799" max="11799" width="10.69921875" style="503" customWidth="1"/>
    <col min="11800" max="11800" width="10.59765625" style="503" customWidth="1"/>
    <col min="11801" max="11801" width="9" style="503"/>
    <col min="11802" max="11802" width="10" style="503" customWidth="1"/>
    <col min="11803" max="12032" width="9" style="503"/>
    <col min="12033" max="12034" width="13.19921875" style="503" customWidth="1"/>
    <col min="12035" max="12036" width="13.5" style="503" customWidth="1"/>
    <col min="12037" max="12037" width="7.19921875" style="503" customWidth="1"/>
    <col min="12038" max="12038" width="10" style="503" customWidth="1"/>
    <col min="12039" max="12039" width="10.19921875" style="503" customWidth="1"/>
    <col min="12040" max="12046" width="0" style="503" hidden="1" customWidth="1"/>
    <col min="12047" max="12051" width="9" style="503"/>
    <col min="12052" max="12052" width="12.5" style="503" customWidth="1"/>
    <col min="12053" max="12053" width="10.69921875" style="503" customWidth="1"/>
    <col min="12054" max="12054" width="10.69921875" style="503" bestFit="1" customWidth="1"/>
    <col min="12055" max="12055" width="10.69921875" style="503" customWidth="1"/>
    <col min="12056" max="12056" width="10.59765625" style="503" customWidth="1"/>
    <col min="12057" max="12057" width="9" style="503"/>
    <col min="12058" max="12058" width="10" style="503" customWidth="1"/>
    <col min="12059" max="12288" width="9" style="503"/>
    <col min="12289" max="12290" width="13.19921875" style="503" customWidth="1"/>
    <col min="12291" max="12292" width="13.5" style="503" customWidth="1"/>
    <col min="12293" max="12293" width="7.19921875" style="503" customWidth="1"/>
    <col min="12294" max="12294" width="10" style="503" customWidth="1"/>
    <col min="12295" max="12295" width="10.19921875" style="503" customWidth="1"/>
    <col min="12296" max="12302" width="0" style="503" hidden="1" customWidth="1"/>
    <col min="12303" max="12307" width="9" style="503"/>
    <col min="12308" max="12308" width="12.5" style="503" customWidth="1"/>
    <col min="12309" max="12309" width="10.69921875" style="503" customWidth="1"/>
    <col min="12310" max="12310" width="10.69921875" style="503" bestFit="1" customWidth="1"/>
    <col min="12311" max="12311" width="10.69921875" style="503" customWidth="1"/>
    <col min="12312" max="12312" width="10.59765625" style="503" customWidth="1"/>
    <col min="12313" max="12313" width="9" style="503"/>
    <col min="12314" max="12314" width="10" style="503" customWidth="1"/>
    <col min="12315" max="12544" width="9" style="503"/>
    <col min="12545" max="12546" width="13.19921875" style="503" customWidth="1"/>
    <col min="12547" max="12548" width="13.5" style="503" customWidth="1"/>
    <col min="12549" max="12549" width="7.19921875" style="503" customWidth="1"/>
    <col min="12550" max="12550" width="10" style="503" customWidth="1"/>
    <col min="12551" max="12551" width="10.19921875" style="503" customWidth="1"/>
    <col min="12552" max="12558" width="0" style="503" hidden="1" customWidth="1"/>
    <col min="12559" max="12563" width="9" style="503"/>
    <col min="12564" max="12564" width="12.5" style="503" customWidth="1"/>
    <col min="12565" max="12565" width="10.69921875" style="503" customWidth="1"/>
    <col min="12566" max="12566" width="10.69921875" style="503" bestFit="1" customWidth="1"/>
    <col min="12567" max="12567" width="10.69921875" style="503" customWidth="1"/>
    <col min="12568" max="12568" width="10.59765625" style="503" customWidth="1"/>
    <col min="12569" max="12569" width="9" style="503"/>
    <col min="12570" max="12570" width="10" style="503" customWidth="1"/>
    <col min="12571" max="12800" width="9" style="503"/>
    <col min="12801" max="12802" width="13.19921875" style="503" customWidth="1"/>
    <col min="12803" max="12804" width="13.5" style="503" customWidth="1"/>
    <col min="12805" max="12805" width="7.19921875" style="503" customWidth="1"/>
    <col min="12806" max="12806" width="10" style="503" customWidth="1"/>
    <col min="12807" max="12807" width="10.19921875" style="503" customWidth="1"/>
    <col min="12808" max="12814" width="0" style="503" hidden="1" customWidth="1"/>
    <col min="12815" max="12819" width="9" style="503"/>
    <col min="12820" max="12820" width="12.5" style="503" customWidth="1"/>
    <col min="12821" max="12821" width="10.69921875" style="503" customWidth="1"/>
    <col min="12822" max="12822" width="10.69921875" style="503" bestFit="1" customWidth="1"/>
    <col min="12823" max="12823" width="10.69921875" style="503" customWidth="1"/>
    <col min="12824" max="12824" width="10.59765625" style="503" customWidth="1"/>
    <col min="12825" max="12825" width="9" style="503"/>
    <col min="12826" max="12826" width="10" style="503" customWidth="1"/>
    <col min="12827" max="13056" width="9" style="503"/>
    <col min="13057" max="13058" width="13.19921875" style="503" customWidth="1"/>
    <col min="13059" max="13060" width="13.5" style="503" customWidth="1"/>
    <col min="13061" max="13061" width="7.19921875" style="503" customWidth="1"/>
    <col min="13062" max="13062" width="10" style="503" customWidth="1"/>
    <col min="13063" max="13063" width="10.19921875" style="503" customWidth="1"/>
    <col min="13064" max="13070" width="0" style="503" hidden="1" customWidth="1"/>
    <col min="13071" max="13075" width="9" style="503"/>
    <col min="13076" max="13076" width="12.5" style="503" customWidth="1"/>
    <col min="13077" max="13077" width="10.69921875" style="503" customWidth="1"/>
    <col min="13078" max="13078" width="10.69921875" style="503" bestFit="1" customWidth="1"/>
    <col min="13079" max="13079" width="10.69921875" style="503" customWidth="1"/>
    <col min="13080" max="13080" width="10.59765625" style="503" customWidth="1"/>
    <col min="13081" max="13081" width="9" style="503"/>
    <col min="13082" max="13082" width="10" style="503" customWidth="1"/>
    <col min="13083" max="13312" width="9" style="503"/>
    <col min="13313" max="13314" width="13.19921875" style="503" customWidth="1"/>
    <col min="13315" max="13316" width="13.5" style="503" customWidth="1"/>
    <col min="13317" max="13317" width="7.19921875" style="503" customWidth="1"/>
    <col min="13318" max="13318" width="10" style="503" customWidth="1"/>
    <col min="13319" max="13319" width="10.19921875" style="503" customWidth="1"/>
    <col min="13320" max="13326" width="0" style="503" hidden="1" customWidth="1"/>
    <col min="13327" max="13331" width="9" style="503"/>
    <col min="13332" max="13332" width="12.5" style="503" customWidth="1"/>
    <col min="13333" max="13333" width="10.69921875" style="503" customWidth="1"/>
    <col min="13334" max="13334" width="10.69921875" style="503" bestFit="1" customWidth="1"/>
    <col min="13335" max="13335" width="10.69921875" style="503" customWidth="1"/>
    <col min="13336" max="13336" width="10.59765625" style="503" customWidth="1"/>
    <col min="13337" max="13337" width="9" style="503"/>
    <col min="13338" max="13338" width="10" style="503" customWidth="1"/>
    <col min="13339" max="13568" width="9" style="503"/>
    <col min="13569" max="13570" width="13.19921875" style="503" customWidth="1"/>
    <col min="13571" max="13572" width="13.5" style="503" customWidth="1"/>
    <col min="13573" max="13573" width="7.19921875" style="503" customWidth="1"/>
    <col min="13574" max="13574" width="10" style="503" customWidth="1"/>
    <col min="13575" max="13575" width="10.19921875" style="503" customWidth="1"/>
    <col min="13576" max="13582" width="0" style="503" hidden="1" customWidth="1"/>
    <col min="13583" max="13587" width="9" style="503"/>
    <col min="13588" max="13588" width="12.5" style="503" customWidth="1"/>
    <col min="13589" max="13589" width="10.69921875" style="503" customWidth="1"/>
    <col min="13590" max="13590" width="10.69921875" style="503" bestFit="1" customWidth="1"/>
    <col min="13591" max="13591" width="10.69921875" style="503" customWidth="1"/>
    <col min="13592" max="13592" width="10.59765625" style="503" customWidth="1"/>
    <col min="13593" max="13593" width="9" style="503"/>
    <col min="13594" max="13594" width="10" style="503" customWidth="1"/>
    <col min="13595" max="13824" width="9" style="503"/>
    <col min="13825" max="13826" width="13.19921875" style="503" customWidth="1"/>
    <col min="13827" max="13828" width="13.5" style="503" customWidth="1"/>
    <col min="13829" max="13829" width="7.19921875" style="503" customWidth="1"/>
    <col min="13830" max="13830" width="10" style="503" customWidth="1"/>
    <col min="13831" max="13831" width="10.19921875" style="503" customWidth="1"/>
    <col min="13832" max="13838" width="0" style="503" hidden="1" customWidth="1"/>
    <col min="13839" max="13843" width="9" style="503"/>
    <col min="13844" max="13844" width="12.5" style="503" customWidth="1"/>
    <col min="13845" max="13845" width="10.69921875" style="503" customWidth="1"/>
    <col min="13846" max="13846" width="10.69921875" style="503" bestFit="1" customWidth="1"/>
    <col min="13847" max="13847" width="10.69921875" style="503" customWidth="1"/>
    <col min="13848" max="13848" width="10.59765625" style="503" customWidth="1"/>
    <col min="13849" max="13849" width="9" style="503"/>
    <col min="13850" max="13850" width="10" style="503" customWidth="1"/>
    <col min="13851" max="14080" width="9" style="503"/>
    <col min="14081" max="14082" width="13.19921875" style="503" customWidth="1"/>
    <col min="14083" max="14084" width="13.5" style="503" customWidth="1"/>
    <col min="14085" max="14085" width="7.19921875" style="503" customWidth="1"/>
    <col min="14086" max="14086" width="10" style="503" customWidth="1"/>
    <col min="14087" max="14087" width="10.19921875" style="503" customWidth="1"/>
    <col min="14088" max="14094" width="0" style="503" hidden="1" customWidth="1"/>
    <col min="14095" max="14099" width="9" style="503"/>
    <col min="14100" max="14100" width="12.5" style="503" customWidth="1"/>
    <col min="14101" max="14101" width="10.69921875" style="503" customWidth="1"/>
    <col min="14102" max="14102" width="10.69921875" style="503" bestFit="1" customWidth="1"/>
    <col min="14103" max="14103" width="10.69921875" style="503" customWidth="1"/>
    <col min="14104" max="14104" width="10.59765625" style="503" customWidth="1"/>
    <col min="14105" max="14105" width="9" style="503"/>
    <col min="14106" max="14106" width="10" style="503" customWidth="1"/>
    <col min="14107" max="14336" width="9" style="503"/>
    <col min="14337" max="14338" width="13.19921875" style="503" customWidth="1"/>
    <col min="14339" max="14340" width="13.5" style="503" customWidth="1"/>
    <col min="14341" max="14341" width="7.19921875" style="503" customWidth="1"/>
    <col min="14342" max="14342" width="10" style="503" customWidth="1"/>
    <col min="14343" max="14343" width="10.19921875" style="503" customWidth="1"/>
    <col min="14344" max="14350" width="0" style="503" hidden="1" customWidth="1"/>
    <col min="14351" max="14355" width="9" style="503"/>
    <col min="14356" max="14356" width="12.5" style="503" customWidth="1"/>
    <col min="14357" max="14357" width="10.69921875" style="503" customWidth="1"/>
    <col min="14358" max="14358" width="10.69921875" style="503" bestFit="1" customWidth="1"/>
    <col min="14359" max="14359" width="10.69921875" style="503" customWidth="1"/>
    <col min="14360" max="14360" width="10.59765625" style="503" customWidth="1"/>
    <col min="14361" max="14361" width="9" style="503"/>
    <col min="14362" max="14362" width="10" style="503" customWidth="1"/>
    <col min="14363" max="14592" width="9" style="503"/>
    <col min="14593" max="14594" width="13.19921875" style="503" customWidth="1"/>
    <col min="14595" max="14596" width="13.5" style="503" customWidth="1"/>
    <col min="14597" max="14597" width="7.19921875" style="503" customWidth="1"/>
    <col min="14598" max="14598" width="10" style="503" customWidth="1"/>
    <col min="14599" max="14599" width="10.19921875" style="503" customWidth="1"/>
    <col min="14600" max="14606" width="0" style="503" hidden="1" customWidth="1"/>
    <col min="14607" max="14611" width="9" style="503"/>
    <col min="14612" max="14612" width="12.5" style="503" customWidth="1"/>
    <col min="14613" max="14613" width="10.69921875" style="503" customWidth="1"/>
    <col min="14614" max="14614" width="10.69921875" style="503" bestFit="1" customWidth="1"/>
    <col min="14615" max="14615" width="10.69921875" style="503" customWidth="1"/>
    <col min="14616" max="14616" width="10.59765625" style="503" customWidth="1"/>
    <col min="14617" max="14617" width="9" style="503"/>
    <col min="14618" max="14618" width="10" style="503" customWidth="1"/>
    <col min="14619" max="14848" width="9" style="503"/>
    <col min="14849" max="14850" width="13.19921875" style="503" customWidth="1"/>
    <col min="14851" max="14852" width="13.5" style="503" customWidth="1"/>
    <col min="14853" max="14853" width="7.19921875" style="503" customWidth="1"/>
    <col min="14854" max="14854" width="10" style="503" customWidth="1"/>
    <col min="14855" max="14855" width="10.19921875" style="503" customWidth="1"/>
    <col min="14856" max="14862" width="0" style="503" hidden="1" customWidth="1"/>
    <col min="14863" max="14867" width="9" style="503"/>
    <col min="14868" max="14868" width="12.5" style="503" customWidth="1"/>
    <col min="14869" max="14869" width="10.69921875" style="503" customWidth="1"/>
    <col min="14870" max="14870" width="10.69921875" style="503" bestFit="1" customWidth="1"/>
    <col min="14871" max="14871" width="10.69921875" style="503" customWidth="1"/>
    <col min="14872" max="14872" width="10.59765625" style="503" customWidth="1"/>
    <col min="14873" max="14873" width="9" style="503"/>
    <col min="14874" max="14874" width="10" style="503" customWidth="1"/>
    <col min="14875" max="15104" width="9" style="503"/>
    <col min="15105" max="15106" width="13.19921875" style="503" customWidth="1"/>
    <col min="15107" max="15108" width="13.5" style="503" customWidth="1"/>
    <col min="15109" max="15109" width="7.19921875" style="503" customWidth="1"/>
    <col min="15110" max="15110" width="10" style="503" customWidth="1"/>
    <col min="15111" max="15111" width="10.19921875" style="503" customWidth="1"/>
    <col min="15112" max="15118" width="0" style="503" hidden="1" customWidth="1"/>
    <col min="15119" max="15123" width="9" style="503"/>
    <col min="15124" max="15124" width="12.5" style="503" customWidth="1"/>
    <col min="15125" max="15125" width="10.69921875" style="503" customWidth="1"/>
    <col min="15126" max="15126" width="10.69921875" style="503" bestFit="1" customWidth="1"/>
    <col min="15127" max="15127" width="10.69921875" style="503" customWidth="1"/>
    <col min="15128" max="15128" width="10.59765625" style="503" customWidth="1"/>
    <col min="15129" max="15129" width="9" style="503"/>
    <col min="15130" max="15130" width="10" style="503" customWidth="1"/>
    <col min="15131" max="15360" width="9" style="503"/>
    <col min="15361" max="15362" width="13.19921875" style="503" customWidth="1"/>
    <col min="15363" max="15364" width="13.5" style="503" customWidth="1"/>
    <col min="15365" max="15365" width="7.19921875" style="503" customWidth="1"/>
    <col min="15366" max="15366" width="10" style="503" customWidth="1"/>
    <col min="15367" max="15367" width="10.19921875" style="503" customWidth="1"/>
    <col min="15368" max="15374" width="0" style="503" hidden="1" customWidth="1"/>
    <col min="15375" max="15379" width="9" style="503"/>
    <col min="15380" max="15380" width="12.5" style="503" customWidth="1"/>
    <col min="15381" max="15381" width="10.69921875" style="503" customWidth="1"/>
    <col min="15382" max="15382" width="10.69921875" style="503" bestFit="1" customWidth="1"/>
    <col min="15383" max="15383" width="10.69921875" style="503" customWidth="1"/>
    <col min="15384" max="15384" width="10.59765625" style="503" customWidth="1"/>
    <col min="15385" max="15385" width="9" style="503"/>
    <col min="15386" max="15386" width="10" style="503" customWidth="1"/>
    <col min="15387" max="15616" width="9" style="503"/>
    <col min="15617" max="15618" width="13.19921875" style="503" customWidth="1"/>
    <col min="15619" max="15620" width="13.5" style="503" customWidth="1"/>
    <col min="15621" max="15621" width="7.19921875" style="503" customWidth="1"/>
    <col min="15622" max="15622" width="10" style="503" customWidth="1"/>
    <col min="15623" max="15623" width="10.19921875" style="503" customWidth="1"/>
    <col min="15624" max="15630" width="0" style="503" hidden="1" customWidth="1"/>
    <col min="15631" max="15635" width="9" style="503"/>
    <col min="15636" max="15636" width="12.5" style="503" customWidth="1"/>
    <col min="15637" max="15637" width="10.69921875" style="503" customWidth="1"/>
    <col min="15638" max="15638" width="10.69921875" style="503" bestFit="1" customWidth="1"/>
    <col min="15639" max="15639" width="10.69921875" style="503" customWidth="1"/>
    <col min="15640" max="15640" width="10.59765625" style="503" customWidth="1"/>
    <col min="15641" max="15641" width="9" style="503"/>
    <col min="15642" max="15642" width="10" style="503" customWidth="1"/>
    <col min="15643" max="15872" width="9" style="503"/>
    <col min="15873" max="15874" width="13.19921875" style="503" customWidth="1"/>
    <col min="15875" max="15876" width="13.5" style="503" customWidth="1"/>
    <col min="15877" max="15877" width="7.19921875" style="503" customWidth="1"/>
    <col min="15878" max="15878" width="10" style="503" customWidth="1"/>
    <col min="15879" max="15879" width="10.19921875" style="503" customWidth="1"/>
    <col min="15880" max="15886" width="0" style="503" hidden="1" customWidth="1"/>
    <col min="15887" max="15891" width="9" style="503"/>
    <col min="15892" max="15892" width="12.5" style="503" customWidth="1"/>
    <col min="15893" max="15893" width="10.69921875" style="503" customWidth="1"/>
    <col min="15894" max="15894" width="10.69921875" style="503" bestFit="1" customWidth="1"/>
    <col min="15895" max="15895" width="10.69921875" style="503" customWidth="1"/>
    <col min="15896" max="15896" width="10.59765625" style="503" customWidth="1"/>
    <col min="15897" max="15897" width="9" style="503"/>
    <col min="15898" max="15898" width="10" style="503" customWidth="1"/>
    <col min="15899" max="16128" width="9" style="503"/>
    <col min="16129" max="16130" width="13.19921875" style="503" customWidth="1"/>
    <col min="16131" max="16132" width="13.5" style="503" customWidth="1"/>
    <col min="16133" max="16133" width="7.19921875" style="503" customWidth="1"/>
    <col min="16134" max="16134" width="10" style="503" customWidth="1"/>
    <col min="16135" max="16135" width="10.19921875" style="503" customWidth="1"/>
    <col min="16136" max="16142" width="0" style="503" hidden="1" customWidth="1"/>
    <col min="16143" max="16147" width="9" style="503"/>
    <col min="16148" max="16148" width="12.5" style="503" customWidth="1"/>
    <col min="16149" max="16149" width="10.69921875" style="503" customWidth="1"/>
    <col min="16150" max="16150" width="10.69921875" style="503" bestFit="1" customWidth="1"/>
    <col min="16151" max="16151" width="10.69921875" style="503" customWidth="1"/>
    <col min="16152" max="16152" width="10.59765625" style="503" customWidth="1"/>
    <col min="16153" max="16153" width="9" style="503"/>
    <col min="16154" max="16154" width="10" style="503" customWidth="1"/>
    <col min="16155" max="16384" width="9" style="503"/>
  </cols>
  <sheetData>
    <row r="1" spans="1:23">
      <c r="A1" s="994" t="s">
        <v>1288</v>
      </c>
    </row>
    <row r="2" spans="1:23" ht="12" customHeight="1"/>
    <row r="3" spans="1:23" s="995" customFormat="1">
      <c r="A3" s="1697" t="s">
        <v>1289</v>
      </c>
      <c r="B3" s="1697"/>
      <c r="C3" s="1697"/>
      <c r="D3" s="1697"/>
      <c r="E3" s="1697"/>
      <c r="F3" s="1697"/>
      <c r="G3" s="1697"/>
      <c r="O3" s="1012"/>
      <c r="P3" s="1012"/>
      <c r="Q3" s="1012"/>
      <c r="R3" s="1012"/>
      <c r="S3" s="1012"/>
      <c r="T3" s="1012"/>
    </row>
    <row r="4" spans="1:23" ht="12.75" customHeight="1"/>
    <row r="5" spans="1:23">
      <c r="A5" s="1698" t="s">
        <v>403</v>
      </c>
      <c r="B5" s="1699" t="s">
        <v>931</v>
      </c>
      <c r="C5" s="1698" t="s">
        <v>696</v>
      </c>
      <c r="D5" s="1698"/>
      <c r="E5" s="1698"/>
      <c r="F5" s="1698" t="s">
        <v>928</v>
      </c>
      <c r="G5" s="1698"/>
    </row>
    <row r="6" spans="1:23">
      <c r="A6" s="1698"/>
      <c r="B6" s="1700"/>
      <c r="C6" s="1289" t="s">
        <v>415</v>
      </c>
      <c r="D6" s="1283" t="s">
        <v>416</v>
      </c>
      <c r="E6" s="1283" t="s">
        <v>406</v>
      </c>
      <c r="F6" s="1283" t="s">
        <v>929</v>
      </c>
      <c r="G6" s="1289" t="s">
        <v>930</v>
      </c>
      <c r="M6" s="1013"/>
      <c r="N6" s="1013" t="s">
        <v>1124</v>
      </c>
    </row>
    <row r="7" spans="1:23">
      <c r="A7" s="1014" t="s">
        <v>1125</v>
      </c>
      <c r="B7" s="1015"/>
      <c r="C7" s="1015"/>
      <c r="D7" s="1016"/>
      <c r="E7" s="1017"/>
      <c r="F7" s="1018"/>
      <c r="G7" s="1004"/>
      <c r="M7" s="1013" t="s">
        <v>410</v>
      </c>
      <c r="N7" s="1013">
        <f>'[8]สัดส่วนไฟฟ้า 60'!B11*3.6</f>
        <v>0</v>
      </c>
      <c r="T7" s="1011" t="s">
        <v>1080</v>
      </c>
    </row>
    <row r="8" spans="1:23">
      <c r="A8" s="1014" t="s">
        <v>1126</v>
      </c>
      <c r="B8" s="1015"/>
      <c r="C8" s="1015"/>
      <c r="D8" s="1016"/>
      <c r="E8" s="1017"/>
      <c r="F8" s="1019"/>
      <c r="G8" s="1004"/>
      <c r="M8" s="1013" t="s">
        <v>411</v>
      </c>
      <c r="N8" s="1020">
        <f>D13</f>
        <v>0</v>
      </c>
      <c r="S8" s="1011" t="s">
        <v>410</v>
      </c>
      <c r="T8" s="1021">
        <f>'4.1.2การใช้ไฟฟ้า_62'!F20*3.6</f>
        <v>39890649.456</v>
      </c>
      <c r="W8" s="1009"/>
    </row>
    <row r="9" spans="1:23">
      <c r="A9" s="1014"/>
      <c r="B9" s="1015"/>
      <c r="C9" s="1015"/>
      <c r="D9" s="1016"/>
      <c r="E9" s="1017"/>
      <c r="F9" s="1022"/>
      <c r="G9" s="1004"/>
      <c r="M9" s="1013"/>
      <c r="N9" s="1013"/>
      <c r="S9" s="1011" t="s">
        <v>411</v>
      </c>
      <c r="T9" s="1023">
        <f>D13</f>
        <v>0</v>
      </c>
      <c r="V9" s="1009"/>
    </row>
    <row r="10" spans="1:23">
      <c r="A10" s="1024"/>
      <c r="B10" s="1024"/>
      <c r="C10" s="1024"/>
      <c r="D10" s="1001"/>
      <c r="E10" s="1025"/>
      <c r="F10" s="1001"/>
      <c r="G10" s="1004"/>
      <c r="M10" s="1013"/>
      <c r="N10" s="1013" t="s">
        <v>1127</v>
      </c>
    </row>
    <row r="11" spans="1:23">
      <c r="A11" s="1024"/>
      <c r="B11" s="1024"/>
      <c r="C11" s="1024"/>
      <c r="D11" s="1001"/>
      <c r="E11" s="1025"/>
      <c r="F11" s="1001"/>
      <c r="G11" s="1004"/>
      <c r="M11" s="1013" t="s">
        <v>410</v>
      </c>
      <c r="N11" s="1013" t="e">
        <f>'[8]สัดส่วนไฟฟ้า 60'!#REF!*3.6</f>
        <v>#REF!</v>
      </c>
      <c r="T11" s="1011" t="s">
        <v>1055</v>
      </c>
    </row>
    <row r="12" spans="1:23">
      <c r="A12" s="1024"/>
      <c r="B12" s="1024"/>
      <c r="C12" s="1024"/>
      <c r="D12" s="1001"/>
      <c r="E12" s="1025"/>
      <c r="F12" s="1001"/>
      <c r="G12" s="1004"/>
      <c r="M12" s="1013" t="s">
        <v>411</v>
      </c>
      <c r="N12" s="1020" t="e">
        <f>#REF!</f>
        <v>#REF!</v>
      </c>
      <c r="S12" s="1011" t="s">
        <v>410</v>
      </c>
      <c r="T12" s="1021">
        <f>'[8]6.3.2) ไฟฟ้าปี 61'!F20*3.6</f>
        <v>0</v>
      </c>
      <c r="W12" s="1009"/>
    </row>
    <row r="13" spans="1:23">
      <c r="A13" s="1026" t="s">
        <v>356</v>
      </c>
      <c r="B13" s="1027"/>
      <c r="C13" s="1028"/>
      <c r="D13" s="1029">
        <f>'[8]เชื้อเพลิง 60'!Q24</f>
        <v>0</v>
      </c>
      <c r="E13" s="1030">
        <f>SUM(E7:E12)</f>
        <v>0</v>
      </c>
      <c r="F13" s="1030"/>
      <c r="G13" s="1031"/>
      <c r="S13" s="1011" t="s">
        <v>411</v>
      </c>
      <c r="T13" s="1023">
        <f>'[8]6.3.6) สัดส่วนเชื้อเพลิง 61'!D13</f>
        <v>0</v>
      </c>
      <c r="V13" s="1009"/>
    </row>
  </sheetData>
  <mergeCells count="5">
    <mergeCell ref="A3:G3"/>
    <mergeCell ref="A5:A6"/>
    <mergeCell ref="B5:B6"/>
    <mergeCell ref="C5:E5"/>
    <mergeCell ref="F5:G5"/>
  </mergeCells>
  <pageMargins left="0.78740157480314965" right="0.59055118110236227" top="0.78740157480314965" bottom="0.59055118110236227" header="0.31496062992125984" footer="0.31496062992125984"/>
  <pageSetup paperSize="9" scale="99" firstPageNumber="16" orientation="portrait" r:id="rId1"/>
  <headerFooter>
    <oddFooter>&amp;C85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FFFF00"/>
  </sheetPr>
  <dimension ref="A1:D28"/>
  <sheetViews>
    <sheetView showGridLines="0" view="pageBreakPreview" topLeftCell="A13" zoomScaleNormal="100" zoomScaleSheetLayoutView="100" workbookViewId="0">
      <selection activeCell="H18" sqref="H18"/>
    </sheetView>
  </sheetViews>
  <sheetFormatPr defaultColWidth="9" defaultRowHeight="24.6"/>
  <cols>
    <col min="1" max="1" width="19.5" style="724" customWidth="1"/>
    <col min="2" max="2" width="21.69921875" style="724" customWidth="1"/>
    <col min="3" max="3" width="19" style="724" customWidth="1"/>
    <col min="4" max="4" width="23.19921875" style="724" customWidth="1"/>
    <col min="5" max="5" width="9" style="724"/>
    <col min="6" max="6" width="12" style="724" bestFit="1" customWidth="1"/>
    <col min="7" max="16384" width="9" style="724"/>
  </cols>
  <sheetData>
    <row r="1" spans="1:4">
      <c r="A1" s="727"/>
      <c r="B1" s="728"/>
      <c r="C1" s="728"/>
      <c r="D1" s="729"/>
    </row>
    <row r="2" spans="1:4">
      <c r="A2" s="730"/>
      <c r="B2" s="725"/>
      <c r="C2" s="725"/>
      <c r="D2" s="731"/>
    </row>
    <row r="3" spans="1:4">
      <c r="A3" s="730"/>
      <c r="B3" s="725"/>
      <c r="C3" s="725"/>
      <c r="D3" s="731"/>
    </row>
    <row r="4" spans="1:4">
      <c r="A4" s="730"/>
      <c r="B4" s="725"/>
      <c r="C4" s="725"/>
      <c r="D4" s="731"/>
    </row>
    <row r="5" spans="1:4">
      <c r="A5" s="730"/>
      <c r="B5" s="725"/>
      <c r="C5" s="725"/>
      <c r="D5" s="731"/>
    </row>
    <row r="6" spans="1:4">
      <c r="A6" s="730"/>
      <c r="B6" s="725"/>
      <c r="C6" s="725"/>
      <c r="D6" s="731"/>
    </row>
    <row r="7" spans="1:4" ht="27">
      <c r="A7" s="1920" t="s">
        <v>136</v>
      </c>
      <c r="B7" s="1921"/>
      <c r="C7" s="1921"/>
      <c r="D7" s="1922"/>
    </row>
    <row r="8" spans="1:4" ht="27">
      <c r="A8" s="1920" t="s">
        <v>137</v>
      </c>
      <c r="B8" s="1921"/>
      <c r="C8" s="1921"/>
      <c r="D8" s="1922"/>
    </row>
    <row r="9" spans="1:4">
      <c r="A9" s="730"/>
      <c r="B9" s="725"/>
      <c r="C9" s="725"/>
      <c r="D9" s="731"/>
    </row>
    <row r="10" spans="1:4">
      <c r="A10" s="730"/>
      <c r="B10" s="725"/>
      <c r="C10" s="725"/>
      <c r="D10" s="731"/>
    </row>
    <row r="11" spans="1:4">
      <c r="A11" s="730"/>
      <c r="B11" s="725"/>
      <c r="C11" s="725"/>
      <c r="D11" s="731"/>
    </row>
    <row r="12" spans="1:4" ht="25.2" thickBot="1">
      <c r="A12" s="732"/>
      <c r="B12" s="733"/>
      <c r="C12" s="733"/>
      <c r="D12" s="734"/>
    </row>
    <row r="13" spans="1:4" ht="25.2" thickBot="1">
      <c r="A13" s="830" t="s">
        <v>1068</v>
      </c>
      <c r="B13" s="830"/>
      <c r="C13" s="829"/>
      <c r="D13" s="829"/>
    </row>
    <row r="14" spans="1:4">
      <c r="A14" s="727"/>
      <c r="B14" s="728"/>
      <c r="C14" s="728"/>
      <c r="D14" s="729"/>
    </row>
    <row r="15" spans="1:4">
      <c r="A15" s="730"/>
      <c r="B15" s="725"/>
      <c r="C15" s="725"/>
      <c r="D15" s="731"/>
    </row>
    <row r="16" spans="1:4">
      <c r="A16" s="730"/>
      <c r="B16" s="725"/>
      <c r="C16" s="725"/>
      <c r="D16" s="731"/>
    </row>
    <row r="17" spans="1:4">
      <c r="A17" s="730"/>
      <c r="B17" s="725"/>
      <c r="C17" s="725"/>
      <c r="D17" s="731"/>
    </row>
    <row r="18" spans="1:4">
      <c r="A18" s="730"/>
      <c r="B18" s="725"/>
      <c r="C18" s="725"/>
      <c r="D18" s="731"/>
    </row>
    <row r="19" spans="1:4">
      <c r="A19" s="730"/>
      <c r="B19" s="725"/>
      <c r="C19" s="725"/>
      <c r="D19" s="731"/>
    </row>
    <row r="20" spans="1:4" ht="27">
      <c r="A20" s="1920"/>
      <c r="B20" s="1921"/>
      <c r="C20" s="1921"/>
      <c r="D20" s="1922"/>
    </row>
    <row r="21" spans="1:4" ht="27">
      <c r="A21" s="1920"/>
      <c r="B21" s="1921"/>
      <c r="C21" s="1921"/>
      <c r="D21" s="1922"/>
    </row>
    <row r="22" spans="1:4">
      <c r="A22" s="730"/>
      <c r="B22" s="725"/>
      <c r="C22" s="725"/>
      <c r="D22" s="731"/>
    </row>
    <row r="23" spans="1:4">
      <c r="A23" s="730"/>
      <c r="B23" s="725"/>
      <c r="C23" s="725"/>
      <c r="D23" s="731"/>
    </row>
    <row r="24" spans="1:4">
      <c r="A24" s="730"/>
      <c r="B24" s="725"/>
      <c r="C24" s="725"/>
      <c r="D24" s="731"/>
    </row>
    <row r="25" spans="1:4" ht="25.2" thickBot="1">
      <c r="A25" s="732"/>
      <c r="B25" s="733"/>
      <c r="C25" s="733"/>
      <c r="D25" s="734"/>
    </row>
    <row r="26" spans="1:4">
      <c r="A26" s="830" t="s">
        <v>1290</v>
      </c>
      <c r="B26" s="735"/>
      <c r="C26" s="735"/>
      <c r="D26" s="735"/>
    </row>
    <row r="27" spans="1:4">
      <c r="A27" s="735" t="s">
        <v>1291</v>
      </c>
      <c r="B27" s="735"/>
      <c r="C27" s="735"/>
      <c r="D27" s="735"/>
    </row>
    <row r="28" spans="1:4">
      <c r="A28" s="1158"/>
    </row>
  </sheetData>
  <mergeCells count="8">
    <mergeCell ref="A21:B21"/>
    <mergeCell ref="C21:D21"/>
    <mergeCell ref="A7:B7"/>
    <mergeCell ref="A8:B8"/>
    <mergeCell ref="C7:D7"/>
    <mergeCell ref="C8:D8"/>
    <mergeCell ref="A20:B20"/>
    <mergeCell ref="C20:D20"/>
  </mergeCells>
  <phoneticPr fontId="5" type="noConversion"/>
  <pageMargins left="0.86614173228346458" right="0.31496062992125984" top="0.78740157480314965" bottom="0.59055118110236227" header="0.31496062992125984" footer="0.31496062992125984"/>
  <pageSetup paperSize="9" firstPageNumber="87" orientation="portrait" useFirstPageNumber="1" r:id="rId1"/>
  <headerFooter>
    <oddFooter>&amp;C &amp;P</oddFooter>
  </headerFooter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FF00"/>
  </sheetPr>
  <dimension ref="A1:E29"/>
  <sheetViews>
    <sheetView showGridLines="0" view="pageBreakPreview" zoomScaleNormal="100" zoomScaleSheetLayoutView="100" workbookViewId="0">
      <selection activeCell="D15" sqref="D15"/>
    </sheetView>
  </sheetViews>
  <sheetFormatPr defaultColWidth="9" defaultRowHeight="24.6"/>
  <cols>
    <col min="1" max="1" width="21.59765625" style="43" customWidth="1"/>
    <col min="2" max="2" width="17.8984375" style="43" customWidth="1"/>
    <col min="3" max="3" width="15.59765625" style="43" customWidth="1"/>
    <col min="4" max="4" width="11.59765625" style="43" customWidth="1"/>
    <col min="5" max="5" width="12.3984375" style="43" customWidth="1"/>
    <col min="6" max="6" width="9" style="43"/>
    <col min="7" max="7" width="12" style="43" bestFit="1" customWidth="1"/>
    <col min="8" max="16384" width="9" style="43"/>
  </cols>
  <sheetData>
    <row r="1" spans="1:5" ht="25.2" thickBot="1">
      <c r="A1" s="68" t="s">
        <v>44</v>
      </c>
    </row>
    <row r="2" spans="1:5">
      <c r="A2" s="107"/>
      <c r="B2" s="108"/>
      <c r="C2" s="108"/>
      <c r="D2" s="108"/>
      <c r="E2" s="109"/>
    </row>
    <row r="3" spans="1:5">
      <c r="A3" s="110"/>
      <c r="B3" s="37"/>
      <c r="C3" s="37"/>
      <c r="D3" s="37"/>
      <c r="E3" s="38"/>
    </row>
    <row r="4" spans="1:5">
      <c r="A4" s="110"/>
      <c r="B4" s="37"/>
      <c r="C4" s="37"/>
      <c r="D4" s="37"/>
      <c r="E4" s="38"/>
    </row>
    <row r="5" spans="1:5">
      <c r="A5" s="110"/>
      <c r="B5" s="37"/>
      <c r="C5" s="37"/>
      <c r="D5" s="37"/>
      <c r="E5" s="38"/>
    </row>
    <row r="6" spans="1:5">
      <c r="A6" s="110"/>
      <c r="B6" s="37"/>
      <c r="C6" s="37"/>
      <c r="D6" s="37"/>
      <c r="E6" s="38"/>
    </row>
    <row r="7" spans="1:5" ht="33" customHeight="1">
      <c r="A7" s="1923"/>
      <c r="B7" s="1924"/>
      <c r="C7" s="1924"/>
      <c r="D7" s="1924"/>
      <c r="E7" s="1925"/>
    </row>
    <row r="8" spans="1:5">
      <c r="A8" s="110"/>
      <c r="B8" s="112"/>
      <c r="C8" s="112"/>
      <c r="D8" s="112"/>
      <c r="E8" s="38"/>
    </row>
    <row r="9" spans="1:5">
      <c r="A9" s="110"/>
      <c r="B9" s="37"/>
      <c r="C9" s="37"/>
      <c r="D9" s="37"/>
      <c r="E9" s="38"/>
    </row>
    <row r="10" spans="1:5">
      <c r="A10" s="110"/>
      <c r="B10" s="37"/>
      <c r="C10" s="37"/>
      <c r="D10" s="37"/>
      <c r="E10" s="38"/>
    </row>
    <row r="11" spans="1:5">
      <c r="A11" s="110"/>
      <c r="B11" s="37"/>
      <c r="C11" s="37"/>
      <c r="D11" s="37"/>
      <c r="E11" s="38"/>
    </row>
    <row r="12" spans="1:5">
      <c r="A12" s="110"/>
      <c r="B12" s="37"/>
      <c r="C12" s="37"/>
      <c r="D12" s="37"/>
      <c r="E12" s="38"/>
    </row>
    <row r="13" spans="1:5" ht="25.2" thickBot="1">
      <c r="A13" s="111"/>
      <c r="B13" s="40"/>
      <c r="C13" s="40"/>
      <c r="D13" s="40"/>
      <c r="E13" s="41"/>
    </row>
    <row r="14" spans="1:5" s="47" customFormat="1">
      <c r="A14" s="385" t="s">
        <v>1292</v>
      </c>
      <c r="B14" s="385"/>
      <c r="C14" s="385"/>
      <c r="D14" s="385"/>
      <c r="E14" s="385"/>
    </row>
    <row r="15" spans="1:5">
      <c r="A15" s="1157"/>
      <c r="B15" s="44"/>
      <c r="C15" s="44"/>
      <c r="D15" s="44"/>
      <c r="E15" s="44"/>
    </row>
    <row r="16" spans="1:5" ht="25.2" thickBot="1">
      <c r="A16" s="68" t="s">
        <v>45</v>
      </c>
    </row>
    <row r="17" spans="1:5">
      <c r="A17" s="107"/>
      <c r="B17" s="108"/>
      <c r="C17" s="108"/>
      <c r="D17" s="108"/>
      <c r="E17" s="109"/>
    </row>
    <row r="18" spans="1:5">
      <c r="A18" s="110"/>
      <c r="B18" s="37"/>
      <c r="C18" s="37"/>
      <c r="D18" s="37"/>
      <c r="E18" s="38"/>
    </row>
    <row r="19" spans="1:5">
      <c r="A19" s="110"/>
      <c r="B19" s="37"/>
      <c r="C19" s="37"/>
      <c r="D19" s="37"/>
      <c r="E19" s="38"/>
    </row>
    <row r="20" spans="1:5">
      <c r="A20" s="110"/>
      <c r="B20" s="37"/>
      <c r="C20" s="37"/>
      <c r="D20" s="37"/>
      <c r="E20" s="38"/>
    </row>
    <row r="21" spans="1:5">
      <c r="A21" s="110"/>
      <c r="B21" s="37"/>
      <c r="C21" s="37"/>
      <c r="D21" s="37"/>
      <c r="E21" s="38"/>
    </row>
    <row r="22" spans="1:5" ht="33" customHeight="1">
      <c r="A22" s="1923"/>
      <c r="B22" s="1924"/>
      <c r="C22" s="1924"/>
      <c r="D22" s="1924"/>
      <c r="E22" s="1925"/>
    </row>
    <row r="23" spans="1:5">
      <c r="A23" s="110"/>
      <c r="B23" s="112"/>
      <c r="C23" s="112"/>
      <c r="D23" s="112"/>
      <c r="E23" s="38"/>
    </row>
    <row r="24" spans="1:5">
      <c r="A24" s="110"/>
      <c r="B24" s="37"/>
      <c r="C24" s="37"/>
      <c r="D24" s="37"/>
      <c r="E24" s="38"/>
    </row>
    <row r="25" spans="1:5">
      <c r="A25" s="110"/>
      <c r="B25" s="37"/>
      <c r="C25" s="37"/>
      <c r="D25" s="37"/>
      <c r="E25" s="38"/>
    </row>
    <row r="26" spans="1:5">
      <c r="A26" s="110"/>
      <c r="B26" s="37"/>
      <c r="C26" s="37"/>
      <c r="D26" s="37"/>
      <c r="E26" s="38"/>
    </row>
    <row r="27" spans="1:5" ht="25.2" thickBot="1">
      <c r="A27" s="111"/>
      <c r="B27" s="40"/>
      <c r="C27" s="40"/>
      <c r="D27" s="40"/>
      <c r="E27" s="41"/>
    </row>
    <row r="28" spans="1:5" s="47" customFormat="1">
      <c r="A28" s="385" t="s">
        <v>1293</v>
      </c>
      <c r="B28" s="385"/>
      <c r="C28" s="385"/>
      <c r="D28" s="385"/>
      <c r="E28" s="385"/>
    </row>
    <row r="29" spans="1:5">
      <c r="A29" s="1158"/>
    </row>
  </sheetData>
  <mergeCells count="2">
    <mergeCell ref="A7:E7"/>
    <mergeCell ref="A22:E22"/>
  </mergeCells>
  <phoneticPr fontId="5" type="noConversion"/>
  <pageMargins left="0.86614173228346458" right="0.31496062992125984" top="0.78740157480314965" bottom="0.59055118110236227" header="0.31496062992125984" footer="0.31496062992125984"/>
  <pageSetup paperSize="9" scale="95" firstPageNumber="88" orientation="portrait" useFirstPageNumber="1" r:id="rId1"/>
  <headerFooter>
    <oddFooter>&amp;C &amp;P</oddFooter>
  </headerFooter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rgb="FFFFFF00"/>
  </sheetPr>
  <dimension ref="A1:V25"/>
  <sheetViews>
    <sheetView showGridLines="0" view="pageBreakPreview" zoomScaleNormal="100" zoomScaleSheetLayoutView="100" workbookViewId="0">
      <selection activeCell="L11" sqref="L11"/>
    </sheetView>
  </sheetViews>
  <sheetFormatPr defaultColWidth="9" defaultRowHeight="24.6"/>
  <cols>
    <col min="1" max="1" width="8.19921875" style="50" customWidth="1"/>
    <col min="2" max="2" width="11.59765625" style="50" customWidth="1"/>
    <col min="3" max="3" width="7.3984375" style="50" customWidth="1"/>
    <col min="4" max="4" width="6.09765625" style="50" customWidth="1"/>
    <col min="5" max="5" width="14.3984375" style="50" customWidth="1"/>
    <col min="6" max="6" width="8.09765625" style="50" customWidth="1"/>
    <col min="7" max="7" width="4.5" style="50" customWidth="1"/>
    <col min="8" max="8" width="6.59765625" style="50" customWidth="1"/>
    <col min="9" max="9" width="2.19921875" style="50" customWidth="1"/>
    <col min="10" max="10" width="8.09765625" style="50" customWidth="1"/>
    <col min="11" max="11" width="10.69921875" style="50" customWidth="1"/>
    <col min="12" max="13" width="9" style="50"/>
    <col min="14" max="14" width="11.19921875" style="50" customWidth="1"/>
    <col min="15" max="15" width="4.3984375" style="50" customWidth="1"/>
    <col min="16" max="16" width="7.5" style="50" customWidth="1"/>
    <col min="17" max="17" width="6.59765625" style="50" customWidth="1"/>
    <col min="18" max="18" width="4" style="50" customWidth="1"/>
    <col min="19" max="22" width="9" style="50" customWidth="1"/>
    <col min="23" max="16384" width="9" style="50"/>
  </cols>
  <sheetData>
    <row r="1" spans="1:22">
      <c r="A1" s="489" t="s">
        <v>1158</v>
      </c>
    </row>
    <row r="2" spans="1:22">
      <c r="A2" s="489" t="s">
        <v>801</v>
      </c>
      <c r="B2" s="105" t="s">
        <v>1159</v>
      </c>
    </row>
    <row r="3" spans="1:22" ht="11.25" customHeight="1"/>
    <row r="4" spans="1:22">
      <c r="A4" s="1701" t="s">
        <v>1304</v>
      </c>
      <c r="B4" s="1701"/>
      <c r="C4" s="1701"/>
      <c r="D4" s="1701"/>
      <c r="E4" s="1701"/>
      <c r="F4" s="1701"/>
      <c r="G4" s="1701"/>
      <c r="H4" s="1701"/>
      <c r="I4" s="1701"/>
      <c r="J4" s="1701"/>
      <c r="K4" s="1701"/>
    </row>
    <row r="5" spans="1:22" ht="12" customHeight="1">
      <c r="F5" s="51"/>
      <c r="H5" s="51"/>
    </row>
    <row r="6" spans="1:22" ht="27.75" customHeight="1">
      <c r="A6" s="1702" t="s">
        <v>310</v>
      </c>
      <c r="B6" s="1702" t="s">
        <v>788</v>
      </c>
      <c r="C6" s="1703" t="s">
        <v>409</v>
      </c>
      <c r="D6" s="1703"/>
      <c r="E6" s="1703"/>
      <c r="F6" s="1704" t="s">
        <v>412</v>
      </c>
      <c r="G6" s="1704"/>
      <c r="H6" s="1704"/>
      <c r="I6" s="1704"/>
      <c r="J6" s="1702" t="s">
        <v>310</v>
      </c>
      <c r="K6" s="1702" t="s">
        <v>788</v>
      </c>
      <c r="L6" s="1703" t="s">
        <v>409</v>
      </c>
      <c r="M6" s="1703"/>
      <c r="N6" s="1703"/>
      <c r="O6" s="1704" t="s">
        <v>412</v>
      </c>
      <c r="P6" s="1704"/>
      <c r="Q6" s="1704"/>
      <c r="R6" s="1704"/>
    </row>
    <row r="7" spans="1:22">
      <c r="A7" s="1702"/>
      <c r="B7" s="1702"/>
      <c r="C7" s="1704" t="s">
        <v>410</v>
      </c>
      <c r="D7" s="1704"/>
      <c r="E7" s="1051" t="s">
        <v>411</v>
      </c>
      <c r="F7" s="1705" t="s">
        <v>787</v>
      </c>
      <c r="G7" s="1705"/>
      <c r="H7" s="1705"/>
      <c r="I7" s="1705"/>
      <c r="J7" s="1702"/>
      <c r="K7" s="1702"/>
      <c r="L7" s="1704" t="s">
        <v>410</v>
      </c>
      <c r="M7" s="1704"/>
      <c r="N7" s="1051" t="s">
        <v>411</v>
      </c>
      <c r="O7" s="1705" t="s">
        <v>787</v>
      </c>
      <c r="P7" s="1705"/>
      <c r="Q7" s="1705"/>
      <c r="R7" s="1705"/>
    </row>
    <row r="8" spans="1:22">
      <c r="A8" s="1702"/>
      <c r="B8" s="1702"/>
      <c r="C8" s="1707" t="s">
        <v>366</v>
      </c>
      <c r="D8" s="1707"/>
      <c r="E8" s="1052" t="s">
        <v>380</v>
      </c>
      <c r="F8" s="1706"/>
      <c r="G8" s="1706"/>
      <c r="H8" s="1706"/>
      <c r="I8" s="1706"/>
      <c r="J8" s="1702"/>
      <c r="K8" s="1702"/>
      <c r="L8" s="1707" t="s">
        <v>366</v>
      </c>
      <c r="M8" s="1707"/>
      <c r="N8" s="1052" t="s">
        <v>380</v>
      </c>
      <c r="O8" s="1706"/>
      <c r="P8" s="1706"/>
      <c r="Q8" s="1706"/>
      <c r="R8" s="1706"/>
      <c r="T8" s="516"/>
      <c r="U8" s="516">
        <v>2562</v>
      </c>
      <c r="V8" s="516">
        <v>2563</v>
      </c>
    </row>
    <row r="9" spans="1:22" ht="20.25" customHeight="1">
      <c r="A9" s="517">
        <v>22647</v>
      </c>
      <c r="B9" s="518">
        <f>'4.2.1 SEC(พื้นที่)_62'!B9</f>
        <v>351038.48000000004</v>
      </c>
      <c r="C9" s="519">
        <f>' ข้อมูลการใช้ไฟฟ้า '!F8</f>
        <v>761180</v>
      </c>
      <c r="D9" s="520"/>
      <c r="E9" s="521">
        <f>C9*3.6</f>
        <v>2740248</v>
      </c>
      <c r="F9" s="519">
        <f>E9/B9</f>
        <v>7.8061185770859076</v>
      </c>
      <c r="G9" s="522"/>
      <c r="H9" s="522"/>
      <c r="I9" s="520"/>
      <c r="J9" s="517">
        <v>23012</v>
      </c>
      <c r="K9" s="518">
        <f>B9</f>
        <v>351038.48000000004</v>
      </c>
      <c r="L9" s="519">
        <f>' ข้อมูลการใช้ไฟฟ้า '!F34</f>
        <v>715982</v>
      </c>
      <c r="M9" s="520"/>
      <c r="N9" s="521">
        <f>L9*3.6</f>
        <v>2577535.2000000002</v>
      </c>
      <c r="O9" s="519">
        <f>N9/K9</f>
        <v>7.3426001616688854</v>
      </c>
      <c r="P9" s="522"/>
      <c r="Q9" s="522"/>
      <c r="R9" s="520"/>
      <c r="T9" s="523" t="s">
        <v>317</v>
      </c>
      <c r="U9" s="524">
        <f>F9</f>
        <v>7.8061185770859076</v>
      </c>
      <c r="V9" s="524">
        <f>O9</f>
        <v>7.3426001616688854</v>
      </c>
    </row>
    <row r="10" spans="1:22" ht="20.25" customHeight="1">
      <c r="A10" s="517">
        <v>22678</v>
      </c>
      <c r="B10" s="518">
        <f>'4.2.1 SEC(พื้นที่)_62'!B10</f>
        <v>351038.48000000004</v>
      </c>
      <c r="C10" s="519">
        <f>' ข้อมูลการใช้ไฟฟ้า '!F9</f>
        <v>752030.99</v>
      </c>
      <c r="D10" s="520"/>
      <c r="E10" s="521">
        <f t="shared" ref="E10:E20" si="0">C10*3.6</f>
        <v>2707311.5640000002</v>
      </c>
      <c r="F10" s="519">
        <f t="shared" ref="F10:F20" si="1">E10/B10</f>
        <v>7.7122928631641745</v>
      </c>
      <c r="G10" s="522"/>
      <c r="H10" s="522"/>
      <c r="I10" s="520"/>
      <c r="J10" s="517">
        <v>23043</v>
      </c>
      <c r="K10" s="518">
        <f t="shared" ref="K10:K20" si="2">B10</f>
        <v>351038.48000000004</v>
      </c>
      <c r="L10" s="519">
        <f>' ข้อมูลการใช้ไฟฟ้า '!F35</f>
        <v>767073</v>
      </c>
      <c r="M10" s="520"/>
      <c r="N10" s="521">
        <f t="shared" ref="N10:N20" si="3">L10*3.6</f>
        <v>2761462.8000000003</v>
      </c>
      <c r="O10" s="519">
        <f t="shared" ref="O10:O20" si="4">N10/K10</f>
        <v>7.8665529773260188</v>
      </c>
      <c r="P10" s="522"/>
      <c r="Q10" s="522"/>
      <c r="R10" s="520"/>
      <c r="T10" s="523" t="s">
        <v>318</v>
      </c>
      <c r="U10" s="524">
        <f t="shared" ref="U10:U20" si="5">F10</f>
        <v>7.7122928631641745</v>
      </c>
      <c r="V10" s="524">
        <f t="shared" ref="V10:V20" si="6">O10</f>
        <v>7.8665529773260188</v>
      </c>
    </row>
    <row r="11" spans="1:22" ht="20.25" customHeight="1">
      <c r="A11" s="517">
        <v>22706</v>
      </c>
      <c r="B11" s="518">
        <f>'4.2.1 SEC(พื้นที่)_62'!B11</f>
        <v>351038.48000000004</v>
      </c>
      <c r="C11" s="519">
        <f>' ข้อมูลการใช้ไฟฟ้า '!F10</f>
        <v>871049.99</v>
      </c>
      <c r="D11" s="520"/>
      <c r="E11" s="521">
        <f t="shared" si="0"/>
        <v>3135779.9640000002</v>
      </c>
      <c r="F11" s="519">
        <f t="shared" si="1"/>
        <v>8.9328667444093295</v>
      </c>
      <c r="G11" s="522"/>
      <c r="H11" s="522"/>
      <c r="I11" s="520"/>
      <c r="J11" s="517">
        <v>23071</v>
      </c>
      <c r="K11" s="518">
        <f t="shared" si="2"/>
        <v>351038.48000000004</v>
      </c>
      <c r="L11" s="519">
        <f>' ข้อมูลการใช้ไฟฟ้า '!F36</f>
        <v>841032</v>
      </c>
      <c r="M11" s="520"/>
      <c r="N11" s="521">
        <f t="shared" si="3"/>
        <v>3027715.2</v>
      </c>
      <c r="O11" s="519">
        <f t="shared" si="4"/>
        <v>8.6250236726184539</v>
      </c>
      <c r="P11" s="522"/>
      <c r="Q11" s="522"/>
      <c r="R11" s="520"/>
      <c r="T11" s="523" t="s">
        <v>319</v>
      </c>
      <c r="U11" s="524">
        <f t="shared" si="5"/>
        <v>8.9328667444093295</v>
      </c>
      <c r="V11" s="524">
        <f t="shared" si="6"/>
        <v>8.6250236726184539</v>
      </c>
    </row>
    <row r="12" spans="1:22" ht="20.25" customHeight="1">
      <c r="A12" s="517">
        <v>22737</v>
      </c>
      <c r="B12" s="518">
        <f>'4.2.1 SEC(พื้นที่)_62'!B12</f>
        <v>351038.48000000004</v>
      </c>
      <c r="C12" s="519">
        <f>' ข้อมูลการใช้ไฟฟ้า '!F11</f>
        <v>727722.99</v>
      </c>
      <c r="D12" s="520"/>
      <c r="E12" s="521">
        <f t="shared" si="0"/>
        <v>2619802.764</v>
      </c>
      <c r="F12" s="519">
        <f t="shared" si="1"/>
        <v>7.4630073717274517</v>
      </c>
      <c r="G12" s="522"/>
      <c r="H12" s="522"/>
      <c r="I12" s="520"/>
      <c r="J12" s="517">
        <v>23102</v>
      </c>
      <c r="K12" s="518">
        <f t="shared" si="2"/>
        <v>351038.48000000004</v>
      </c>
      <c r="L12" s="519">
        <f>' ข้อมูลการใช้ไฟฟ้า '!F37</f>
        <v>679934</v>
      </c>
      <c r="M12" s="520"/>
      <c r="N12" s="521">
        <f t="shared" si="3"/>
        <v>2447762.4</v>
      </c>
      <c r="O12" s="519">
        <f t="shared" si="4"/>
        <v>6.9729176129067092</v>
      </c>
      <c r="P12" s="522"/>
      <c r="Q12" s="522"/>
      <c r="R12" s="520"/>
      <c r="T12" s="523" t="s">
        <v>320</v>
      </c>
      <c r="U12" s="524">
        <f t="shared" si="5"/>
        <v>7.4630073717274517</v>
      </c>
      <c r="V12" s="524">
        <f t="shared" si="6"/>
        <v>6.9729176129067092</v>
      </c>
    </row>
    <row r="13" spans="1:22" ht="20.25" customHeight="1">
      <c r="A13" s="517">
        <v>22767</v>
      </c>
      <c r="B13" s="518">
        <f>'4.2.1 SEC(พื้นที่)_62'!B13</f>
        <v>351038.48000000004</v>
      </c>
      <c r="C13" s="519">
        <f>' ข้อมูลการใช้ไฟฟ้า '!F12</f>
        <v>929033</v>
      </c>
      <c r="D13" s="520"/>
      <c r="E13" s="521">
        <f t="shared" si="0"/>
        <v>3344518.8000000003</v>
      </c>
      <c r="F13" s="519">
        <f t="shared" si="1"/>
        <v>9.5274990935466679</v>
      </c>
      <c r="G13" s="522"/>
      <c r="H13" s="522"/>
      <c r="I13" s="520"/>
      <c r="J13" s="517">
        <v>23132</v>
      </c>
      <c r="K13" s="518">
        <f t="shared" si="2"/>
        <v>351038.48000000004</v>
      </c>
      <c r="L13" s="519">
        <f>' ข้อมูลการใช้ไฟฟ้า '!F38</f>
        <v>757308.99</v>
      </c>
      <c r="M13" s="520"/>
      <c r="N13" s="521">
        <f t="shared" si="3"/>
        <v>2726312.3640000001</v>
      </c>
      <c r="O13" s="519">
        <f t="shared" si="4"/>
        <v>7.7664202625307626</v>
      </c>
      <c r="P13" s="522"/>
      <c r="Q13" s="522"/>
      <c r="R13" s="520"/>
      <c r="T13" s="523" t="s">
        <v>321</v>
      </c>
      <c r="U13" s="524">
        <f t="shared" si="5"/>
        <v>9.5274990935466679</v>
      </c>
      <c r="V13" s="524">
        <f t="shared" si="6"/>
        <v>7.7664202625307626</v>
      </c>
    </row>
    <row r="14" spans="1:22" ht="20.25" customHeight="1">
      <c r="A14" s="517">
        <v>22798</v>
      </c>
      <c r="B14" s="518">
        <f>'4.2.1 SEC(พื้นที่)_62'!B14</f>
        <v>351038.48000000004</v>
      </c>
      <c r="C14" s="519">
        <f>' ข้อมูลการใช้ไฟฟ้า '!F13</f>
        <v>1026370</v>
      </c>
      <c r="D14" s="520"/>
      <c r="E14" s="521">
        <f t="shared" si="0"/>
        <v>3694932</v>
      </c>
      <c r="F14" s="519">
        <f t="shared" si="1"/>
        <v>10.525717864320741</v>
      </c>
      <c r="G14" s="522"/>
      <c r="H14" s="522"/>
      <c r="I14" s="520"/>
      <c r="J14" s="517">
        <v>23163</v>
      </c>
      <c r="K14" s="518">
        <f t="shared" si="2"/>
        <v>351038.48000000004</v>
      </c>
      <c r="L14" s="519">
        <f>' ข้อมูลการใช้ไฟฟ้า '!F39</f>
        <v>742413</v>
      </c>
      <c r="M14" s="520"/>
      <c r="N14" s="521">
        <f t="shared" si="3"/>
        <v>2672686.8000000003</v>
      </c>
      <c r="O14" s="519">
        <f t="shared" si="4"/>
        <v>7.6136576252267272</v>
      </c>
      <c r="P14" s="522"/>
      <c r="Q14" s="522"/>
      <c r="R14" s="520"/>
      <c r="T14" s="523" t="s">
        <v>322</v>
      </c>
      <c r="U14" s="524">
        <f t="shared" si="5"/>
        <v>10.525717864320741</v>
      </c>
      <c r="V14" s="524">
        <f t="shared" si="6"/>
        <v>7.6136576252267272</v>
      </c>
    </row>
    <row r="15" spans="1:22" ht="20.25" customHeight="1">
      <c r="A15" s="517">
        <v>22828</v>
      </c>
      <c r="B15" s="518">
        <f>'4.2.1 SEC(พื้นที่)_62'!B15</f>
        <v>351038.48000000004</v>
      </c>
      <c r="C15" s="519">
        <f>' ข้อมูลการใช้ไฟฟ้า '!F14</f>
        <v>1401619</v>
      </c>
      <c r="D15" s="520"/>
      <c r="E15" s="521">
        <f t="shared" si="0"/>
        <v>5045828.4000000004</v>
      </c>
      <c r="F15" s="519">
        <f t="shared" si="1"/>
        <v>14.374003670480796</v>
      </c>
      <c r="G15" s="522"/>
      <c r="H15" s="522"/>
      <c r="I15" s="520"/>
      <c r="J15" s="517">
        <v>23193</v>
      </c>
      <c r="K15" s="518">
        <f t="shared" si="2"/>
        <v>351038.48000000004</v>
      </c>
      <c r="L15" s="519">
        <f>' ข้อมูลการใช้ไฟฟ้า '!F40</f>
        <v>766320</v>
      </c>
      <c r="M15" s="520"/>
      <c r="N15" s="521">
        <f t="shared" si="3"/>
        <v>2758752</v>
      </c>
      <c r="O15" s="519">
        <f t="shared" si="4"/>
        <v>7.8588307469881924</v>
      </c>
      <c r="P15" s="522"/>
      <c r="Q15" s="522"/>
      <c r="R15" s="520"/>
      <c r="T15" s="523" t="s">
        <v>323</v>
      </c>
      <c r="U15" s="524">
        <f t="shared" si="5"/>
        <v>14.374003670480796</v>
      </c>
      <c r="V15" s="524">
        <f t="shared" si="6"/>
        <v>7.8588307469881924</v>
      </c>
    </row>
    <row r="16" spans="1:22" ht="20.25" customHeight="1">
      <c r="A16" s="517">
        <v>22859</v>
      </c>
      <c r="B16" s="518">
        <f>'4.2.1 SEC(พื้นที่)_62'!B16</f>
        <v>351038.48000000004</v>
      </c>
      <c r="C16" s="519">
        <f>' ข้อมูลการใช้ไฟฟ้า '!F15</f>
        <v>1098193</v>
      </c>
      <c r="D16" s="520"/>
      <c r="E16" s="521">
        <f t="shared" si="0"/>
        <v>3953494.8000000003</v>
      </c>
      <c r="F16" s="519">
        <f t="shared" si="1"/>
        <v>11.262283268774409</v>
      </c>
      <c r="G16" s="522"/>
      <c r="H16" s="522"/>
      <c r="I16" s="520"/>
      <c r="J16" s="517">
        <v>23224</v>
      </c>
      <c r="K16" s="518">
        <f t="shared" si="2"/>
        <v>351038.48000000004</v>
      </c>
      <c r="L16" s="519">
        <f>' ข้อมูลการใช้ไฟฟ้า '!F41</f>
        <v>996418</v>
      </c>
      <c r="M16" s="520"/>
      <c r="N16" s="521">
        <f t="shared" si="3"/>
        <v>3587104.8000000003</v>
      </c>
      <c r="O16" s="519">
        <f t="shared" si="4"/>
        <v>10.218551538851239</v>
      </c>
      <c r="P16" s="522"/>
      <c r="Q16" s="522"/>
      <c r="R16" s="520"/>
      <c r="T16" s="523" t="s">
        <v>324</v>
      </c>
      <c r="U16" s="524">
        <f t="shared" si="5"/>
        <v>11.262283268774409</v>
      </c>
      <c r="V16" s="524">
        <f t="shared" si="6"/>
        <v>10.218551538851239</v>
      </c>
    </row>
    <row r="17" spans="1:22" ht="20.25" customHeight="1">
      <c r="A17" s="517">
        <v>22890</v>
      </c>
      <c r="B17" s="518">
        <f>'4.2.1 SEC(พื้นที่)_62'!B17</f>
        <v>351038.48000000004</v>
      </c>
      <c r="C17" s="519">
        <f>' ข้อมูลการใช้ไฟฟ้า '!F16</f>
        <v>1070147</v>
      </c>
      <c r="D17" s="520"/>
      <c r="E17" s="521">
        <f t="shared" si="0"/>
        <v>3852529.2</v>
      </c>
      <c r="F17" s="519">
        <f t="shared" si="1"/>
        <v>10.974663518369837</v>
      </c>
      <c r="G17" s="522"/>
      <c r="H17" s="522"/>
      <c r="I17" s="520"/>
      <c r="J17" s="517">
        <v>23255</v>
      </c>
      <c r="K17" s="518">
        <f t="shared" si="2"/>
        <v>351038.48000000004</v>
      </c>
      <c r="L17" s="519">
        <f>' ข้อมูลการใช้ไฟฟ้า '!F42</f>
        <v>1023358.99</v>
      </c>
      <c r="M17" s="520"/>
      <c r="N17" s="521">
        <f t="shared" si="3"/>
        <v>3684092.3640000001</v>
      </c>
      <c r="O17" s="519">
        <f t="shared" si="4"/>
        <v>10.494839095702556</v>
      </c>
      <c r="P17" s="522"/>
      <c r="Q17" s="522"/>
      <c r="R17" s="520"/>
      <c r="T17" s="523" t="s">
        <v>325</v>
      </c>
      <c r="U17" s="524">
        <f t="shared" si="5"/>
        <v>10.974663518369837</v>
      </c>
      <c r="V17" s="524">
        <f t="shared" si="6"/>
        <v>10.494839095702556</v>
      </c>
    </row>
    <row r="18" spans="1:22" ht="20.25" customHeight="1">
      <c r="A18" s="517">
        <v>22920</v>
      </c>
      <c r="B18" s="518">
        <f>'4.2.1 SEC(พื้นที่)_62'!B18</f>
        <v>351038.48000000004</v>
      </c>
      <c r="C18" s="519">
        <f>' ข้อมูลการใช้ไฟฟ้า '!F17</f>
        <v>1012196</v>
      </c>
      <c r="D18" s="520"/>
      <c r="E18" s="521">
        <f t="shared" si="0"/>
        <v>3643905.6</v>
      </c>
      <c r="F18" s="519">
        <f t="shared" si="1"/>
        <v>10.380359440936502</v>
      </c>
      <c r="G18" s="522"/>
      <c r="H18" s="522"/>
      <c r="I18" s="520"/>
      <c r="J18" s="517">
        <v>23285</v>
      </c>
      <c r="K18" s="518">
        <f t="shared" si="2"/>
        <v>351038.48000000004</v>
      </c>
      <c r="L18" s="519">
        <f>' ข้อมูลการใช้ไฟฟ้า '!F43</f>
        <v>971160</v>
      </c>
      <c r="M18" s="520"/>
      <c r="N18" s="521">
        <f t="shared" si="3"/>
        <v>3496176</v>
      </c>
      <c r="O18" s="519">
        <f t="shared" si="4"/>
        <v>9.9595235257399697</v>
      </c>
      <c r="P18" s="522"/>
      <c r="Q18" s="522"/>
      <c r="R18" s="520"/>
      <c r="T18" s="523" t="s">
        <v>326</v>
      </c>
      <c r="U18" s="524">
        <f t="shared" si="5"/>
        <v>10.380359440936502</v>
      </c>
      <c r="V18" s="524">
        <f t="shared" si="6"/>
        <v>9.9595235257399697</v>
      </c>
    </row>
    <row r="19" spans="1:22" ht="20.25" customHeight="1">
      <c r="A19" s="517">
        <v>22951</v>
      </c>
      <c r="B19" s="518">
        <f>'4.2.1 SEC(พื้นที่)_62'!B19</f>
        <v>351038.48000000004</v>
      </c>
      <c r="C19" s="519">
        <f>' ข้อมูลการใช้ไฟฟ้า '!F18</f>
        <v>796156.99</v>
      </c>
      <c r="D19" s="520"/>
      <c r="E19" s="521">
        <f t="shared" si="0"/>
        <v>2866165.1639999999</v>
      </c>
      <c r="F19" s="519">
        <f t="shared" si="1"/>
        <v>8.1648176120179183</v>
      </c>
      <c r="G19" s="522"/>
      <c r="H19" s="522"/>
      <c r="I19" s="520"/>
      <c r="J19" s="517">
        <v>23316</v>
      </c>
      <c r="K19" s="518">
        <f t="shared" si="2"/>
        <v>351038.48000000004</v>
      </c>
      <c r="L19" s="519">
        <f>' ข้อมูลการใช้ไฟฟ้า '!F44</f>
        <v>776381.99</v>
      </c>
      <c r="M19" s="520"/>
      <c r="N19" s="521">
        <f t="shared" si="3"/>
        <v>2794975.1639999999</v>
      </c>
      <c r="O19" s="519">
        <f t="shared" si="4"/>
        <v>7.9620193318977437</v>
      </c>
      <c r="P19" s="522"/>
      <c r="Q19" s="522"/>
      <c r="R19" s="520"/>
      <c r="T19" s="523" t="s">
        <v>327</v>
      </c>
      <c r="U19" s="524">
        <f t="shared" si="5"/>
        <v>8.1648176120179183</v>
      </c>
      <c r="V19" s="524">
        <f t="shared" si="6"/>
        <v>7.9620193318977437</v>
      </c>
    </row>
    <row r="20" spans="1:22" ht="20.25" customHeight="1">
      <c r="A20" s="517">
        <v>22981</v>
      </c>
      <c r="B20" s="518">
        <f>'4.2.1 SEC(พื้นที่)_62'!B20</f>
        <v>351038.48000000004</v>
      </c>
      <c r="C20" s="519">
        <f>' ข้อมูลการใช้ไฟฟ้า '!F19</f>
        <v>635037</v>
      </c>
      <c r="D20" s="520"/>
      <c r="E20" s="521">
        <f t="shared" si="0"/>
        <v>2286133.2000000002</v>
      </c>
      <c r="F20" s="519">
        <f t="shared" si="1"/>
        <v>6.5124860385676238</v>
      </c>
      <c r="G20" s="522"/>
      <c r="H20" s="522"/>
      <c r="I20" s="520"/>
      <c r="J20" s="517">
        <v>23346</v>
      </c>
      <c r="K20" s="518">
        <f t="shared" si="2"/>
        <v>351038.48000000004</v>
      </c>
      <c r="L20" s="519">
        <f>' ข้อมูลการใช้ไฟฟ้า '!F45</f>
        <v>702772</v>
      </c>
      <c r="M20" s="520"/>
      <c r="N20" s="521">
        <f t="shared" si="3"/>
        <v>2529979.2000000002</v>
      </c>
      <c r="O20" s="519">
        <f t="shared" si="4"/>
        <v>7.2071278339628178</v>
      </c>
      <c r="P20" s="522"/>
      <c r="Q20" s="522"/>
      <c r="R20" s="520"/>
      <c r="T20" s="523" t="s">
        <v>328</v>
      </c>
      <c r="U20" s="524">
        <f t="shared" si="5"/>
        <v>6.5124860385676238</v>
      </c>
      <c r="V20" s="524">
        <f t="shared" si="6"/>
        <v>7.2071278339628178</v>
      </c>
    </row>
    <row r="21" spans="1:22" ht="20.25" customHeight="1">
      <c r="A21" s="1050" t="s">
        <v>356</v>
      </c>
      <c r="B21" s="1032" t="s">
        <v>149</v>
      </c>
      <c r="C21" s="1160">
        <f>SUM(C9:D20)</f>
        <v>11080735.959999999</v>
      </c>
      <c r="D21" s="1160"/>
      <c r="E21" s="1161">
        <f>SUM(E9:E20)</f>
        <v>39890649.456</v>
      </c>
      <c r="F21" s="1033" t="s">
        <v>149</v>
      </c>
      <c r="G21" s="1033"/>
      <c r="H21" s="1033"/>
      <c r="I21" s="1033"/>
      <c r="J21" s="1050" t="s">
        <v>356</v>
      </c>
      <c r="K21" s="1032" t="s">
        <v>149</v>
      </c>
      <c r="L21" s="1160">
        <f>SUM(L9:M20)</f>
        <v>9740153.9700000007</v>
      </c>
      <c r="M21" s="1160"/>
      <c r="N21" s="1161">
        <f>SUM(N9:N20)</f>
        <v>35064554.292000003</v>
      </c>
      <c r="O21" s="1033" t="s">
        <v>149</v>
      </c>
      <c r="P21" s="1033"/>
      <c r="Q21" s="1033"/>
      <c r="R21" s="1033"/>
    </row>
    <row r="22" spans="1:22" ht="20.25" customHeight="1">
      <c r="A22" s="1050" t="s">
        <v>367</v>
      </c>
      <c r="B22" s="1159">
        <f>AVERAGE(B9:B20)</f>
        <v>351038.48000000004</v>
      </c>
      <c r="C22" s="1160">
        <f>AVERAGE(C9:C20)</f>
        <v>923394.66333333321</v>
      </c>
      <c r="D22" s="1160"/>
      <c r="E22" s="1161">
        <f>AVERAGE(E9:E20)</f>
        <v>3324220.7880000002</v>
      </c>
      <c r="F22" s="1162">
        <f>AVERAGE(F9:I20)</f>
        <v>9.4696763386167806</v>
      </c>
      <c r="G22" s="1162"/>
      <c r="H22" s="1162"/>
      <c r="I22" s="1162"/>
      <c r="J22" s="1050" t="s">
        <v>367</v>
      </c>
      <c r="K22" s="1159">
        <f>AVERAGE(K9:K20)</f>
        <v>351038.48000000004</v>
      </c>
      <c r="L22" s="1160">
        <f>AVERAGE(L9:L20)</f>
        <v>811679.49750000006</v>
      </c>
      <c r="M22" s="1160"/>
      <c r="N22" s="1161">
        <f>AVERAGE(N9:N20)</f>
        <v>2922046.1910000001</v>
      </c>
      <c r="O22" s="1162">
        <f>AVERAGE(O9:R20)</f>
        <v>8.3240053654516739</v>
      </c>
      <c r="P22" s="1162"/>
      <c r="Q22" s="1162"/>
      <c r="R22" s="1162"/>
    </row>
    <row r="23" spans="1:22" ht="18" customHeight="1"/>
    <row r="24" spans="1:22" s="526" customFormat="1" ht="18.600000000000001">
      <c r="A24" s="525" t="s">
        <v>413</v>
      </c>
      <c r="B24" s="355" t="s">
        <v>16</v>
      </c>
      <c r="D24" s="527"/>
      <c r="E24" s="527"/>
      <c r="F24" s="527"/>
      <c r="G24" s="527"/>
      <c r="H24" s="527"/>
      <c r="I24" s="527"/>
      <c r="J24" s="527"/>
    </row>
    <row r="25" spans="1:22" s="526" customFormat="1" ht="18" customHeight="1">
      <c r="F25" s="528" t="s">
        <v>786</v>
      </c>
      <c r="G25" s="528"/>
      <c r="H25" s="528"/>
      <c r="I25" s="528"/>
    </row>
  </sheetData>
  <mergeCells count="15">
    <mergeCell ref="O6:R6"/>
    <mergeCell ref="L7:M7"/>
    <mergeCell ref="O7:R8"/>
    <mergeCell ref="L8:M8"/>
    <mergeCell ref="A4:K4"/>
    <mergeCell ref="J6:J8"/>
    <mergeCell ref="K6:K8"/>
    <mergeCell ref="L6:N6"/>
    <mergeCell ref="A6:A8"/>
    <mergeCell ref="B6:B8"/>
    <mergeCell ref="C6:E6"/>
    <mergeCell ref="F6:I6"/>
    <mergeCell ref="C7:D7"/>
    <mergeCell ref="F7:I8"/>
    <mergeCell ref="C8:D8"/>
  </mergeCells>
  <phoneticPr fontId="5" type="noConversion"/>
  <pageMargins left="0.78740157480314965" right="0.39370078740157483" top="0.78740157480314965" bottom="0.59055118110236227" header="0.31496062992125984" footer="0.31496062992125984"/>
  <pageSetup paperSize="9" scale="88" firstPageNumber="88" orientation="landscape" useFirstPageNumber="1" r:id="rId1"/>
  <headerFooter>
    <oddFooter>&amp;C &amp;P</oddFooter>
  </headerFooter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rgb="FFFFFF00"/>
  </sheetPr>
  <dimension ref="A1:R16"/>
  <sheetViews>
    <sheetView showGridLines="0" view="pageBreakPreview" zoomScaleNormal="100" zoomScaleSheetLayoutView="100" workbookViewId="0">
      <selection activeCell="A11" sqref="A11"/>
    </sheetView>
  </sheetViews>
  <sheetFormatPr defaultColWidth="9" defaultRowHeight="24.6"/>
  <cols>
    <col min="1" max="1" width="8.19921875" style="43" customWidth="1"/>
    <col min="2" max="2" width="11.59765625" style="43" customWidth="1"/>
    <col min="3" max="3" width="7.3984375" style="43" customWidth="1"/>
    <col min="4" max="4" width="6.09765625" style="43" customWidth="1"/>
    <col min="5" max="5" width="14.3984375" style="43" customWidth="1"/>
    <col min="6" max="6" width="8.09765625" style="43" customWidth="1"/>
    <col min="7" max="7" width="4.5" style="43" customWidth="1"/>
    <col min="8" max="8" width="6.59765625" style="43" customWidth="1"/>
    <col min="9" max="9" width="4.59765625" style="43" customWidth="1"/>
    <col min="10" max="10" width="8.09765625" style="43" customWidth="1"/>
    <col min="11" max="11" width="10.69921875" style="43" customWidth="1"/>
    <col min="12" max="14" width="9" style="43"/>
    <col min="15" max="15" width="4.3984375" style="43" customWidth="1"/>
    <col min="16" max="16" width="7.5" style="43" customWidth="1"/>
    <col min="17" max="17" width="6.59765625" style="43" customWidth="1"/>
    <col min="18" max="18" width="6.5" style="43" customWidth="1"/>
    <col min="19" max="16384" width="9" style="43"/>
  </cols>
  <sheetData>
    <row r="1" spans="1:18">
      <c r="A1" s="37"/>
      <c r="B1" s="37"/>
      <c r="C1" s="37"/>
      <c r="D1" s="37"/>
      <c r="E1" s="37"/>
      <c r="F1" s="37"/>
      <c r="G1" s="37"/>
      <c r="H1" s="37"/>
      <c r="I1" s="37"/>
    </row>
    <row r="2" spans="1:18">
      <c r="A2" s="37"/>
      <c r="B2" s="37"/>
      <c r="C2" s="37"/>
      <c r="D2" s="37"/>
      <c r="E2" s="37"/>
      <c r="F2" s="37"/>
      <c r="G2" s="37"/>
      <c r="H2" s="37"/>
      <c r="I2" s="37"/>
    </row>
    <row r="3" spans="1:18">
      <c r="A3" s="37"/>
      <c r="B3" s="37"/>
      <c r="C3" s="37"/>
      <c r="D3" s="37"/>
      <c r="E3" s="37"/>
      <c r="F3" s="37"/>
      <c r="G3" s="37"/>
      <c r="H3" s="37"/>
      <c r="I3" s="37"/>
    </row>
    <row r="4" spans="1:18">
      <c r="A4" s="37"/>
      <c r="B4" s="37"/>
      <c r="C4" s="37"/>
      <c r="D4" s="37"/>
      <c r="E4" s="37"/>
      <c r="F4" s="37"/>
      <c r="G4" s="37"/>
      <c r="H4" s="37"/>
      <c r="I4" s="37"/>
    </row>
    <row r="5" spans="1:18">
      <c r="A5" s="112"/>
      <c r="B5" s="112"/>
      <c r="C5" s="112"/>
      <c r="D5" s="112"/>
      <c r="E5" s="112"/>
      <c r="F5" s="112"/>
      <c r="G5" s="112"/>
      <c r="H5" s="112"/>
      <c r="I5" s="112"/>
    </row>
    <row r="6" spans="1:18">
      <c r="A6" s="112"/>
      <c r="B6" s="112"/>
      <c r="C6" s="112"/>
      <c r="D6" s="112"/>
      <c r="E6" s="112"/>
      <c r="F6" s="112"/>
      <c r="G6" s="112"/>
      <c r="H6" s="112"/>
      <c r="I6" s="112"/>
    </row>
    <row r="7" spans="1:18">
      <c r="A7" s="37"/>
      <c r="B7" s="37"/>
      <c r="C7" s="37"/>
      <c r="D7" s="37"/>
      <c r="E7" s="37"/>
      <c r="F7" s="37"/>
      <c r="G7" s="37"/>
      <c r="H7" s="37"/>
      <c r="I7" s="37"/>
    </row>
    <row r="8" spans="1:18">
      <c r="A8" s="37"/>
      <c r="B8" s="37"/>
      <c r="C8" s="37"/>
      <c r="D8" s="37"/>
      <c r="E8" s="37"/>
      <c r="F8" s="37"/>
      <c r="G8" s="37"/>
      <c r="H8" s="37"/>
      <c r="I8" s="37"/>
    </row>
    <row r="9" spans="1:18">
      <c r="A9" s="37"/>
      <c r="B9" s="37"/>
      <c r="C9" s="37"/>
      <c r="D9" s="37"/>
      <c r="E9" s="37"/>
      <c r="F9" s="37"/>
      <c r="G9" s="37"/>
      <c r="H9" s="37"/>
      <c r="I9" s="37"/>
    </row>
    <row r="10" spans="1:18">
      <c r="A10" s="37"/>
      <c r="B10" s="37"/>
      <c r="C10" s="37"/>
      <c r="D10" s="37"/>
      <c r="E10" s="37"/>
      <c r="F10" s="37"/>
      <c r="G10" s="37"/>
      <c r="H10" s="37"/>
      <c r="I10" s="37"/>
    </row>
    <row r="11" spans="1:18">
      <c r="A11" s="37"/>
      <c r="B11" s="37"/>
      <c r="C11" s="37"/>
      <c r="D11" s="37"/>
      <c r="E11" s="37"/>
      <c r="F11" s="37"/>
      <c r="G11" s="37"/>
      <c r="H11" s="37"/>
      <c r="I11" s="37"/>
    </row>
    <row r="12" spans="1:18">
      <c r="A12" s="37"/>
      <c r="B12" s="37"/>
      <c r="C12" s="37"/>
      <c r="D12" s="37"/>
      <c r="E12" s="37"/>
      <c r="F12" s="37"/>
      <c r="G12" s="37"/>
      <c r="H12" s="37"/>
      <c r="I12" s="37"/>
    </row>
    <row r="13" spans="1:18">
      <c r="A13" s="37"/>
      <c r="B13" s="37"/>
      <c r="C13" s="37"/>
      <c r="D13" s="37"/>
      <c r="E13" s="37"/>
      <c r="F13" s="37"/>
      <c r="G13" s="37"/>
      <c r="H13" s="37"/>
      <c r="I13" s="37"/>
    </row>
    <row r="14" spans="1:18">
      <c r="A14" s="37"/>
      <c r="B14" s="37"/>
      <c r="C14" s="37"/>
      <c r="D14" s="37"/>
      <c r="E14" s="37"/>
      <c r="F14" s="37"/>
      <c r="G14" s="37"/>
      <c r="H14" s="37"/>
      <c r="I14" s="37"/>
    </row>
    <row r="15" spans="1:18" ht="28.2">
      <c r="A15" s="91"/>
      <c r="B15" s="1926" t="s">
        <v>1309</v>
      </c>
      <c r="C15" s="1926"/>
      <c r="D15" s="1926"/>
      <c r="E15" s="1926"/>
      <c r="F15" s="1926"/>
      <c r="G15" s="1926"/>
      <c r="H15" s="1926"/>
      <c r="I15" s="1926"/>
      <c r="J15" s="1926"/>
      <c r="K15" s="1926"/>
      <c r="L15" s="1926"/>
      <c r="M15" s="1926"/>
      <c r="N15" s="1926"/>
      <c r="O15" s="1926"/>
      <c r="P15" s="1926"/>
      <c r="Q15" s="1926"/>
      <c r="R15" s="1926"/>
    </row>
    <row r="16" spans="1:18">
      <c r="G16" s="37"/>
    </row>
  </sheetData>
  <mergeCells count="1">
    <mergeCell ref="B15:R15"/>
  </mergeCells>
  <phoneticPr fontId="5" type="noConversion"/>
  <pageMargins left="0.78740157480314965" right="0.39370078740157483" top="0.78740157480314965" bottom="0.59055118110236227" header="0.31496062992125984" footer="0.31496062992125984"/>
  <pageSetup paperSize="9" scale="88" firstPageNumber="90" orientation="landscape" useFirstPageNumber="1" r:id="rId1"/>
  <headerFooter>
    <oddFooter>&amp;C &amp;P</oddFooter>
  </headerFooter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>
    <tabColor rgb="FFFFFF00"/>
  </sheetPr>
  <dimension ref="A1:N53"/>
  <sheetViews>
    <sheetView showGridLines="0" view="pageBreakPreview" zoomScaleNormal="98" zoomScaleSheetLayoutView="100" workbookViewId="0">
      <selection activeCell="G34" sqref="G34"/>
    </sheetView>
  </sheetViews>
  <sheetFormatPr defaultColWidth="9" defaultRowHeight="21"/>
  <cols>
    <col min="1" max="1" width="6.19921875" style="87" customWidth="1"/>
    <col min="2" max="4" width="9.59765625" style="87" customWidth="1"/>
    <col min="5" max="5" width="11.8984375" style="87" customWidth="1"/>
    <col min="6" max="6" width="15.69921875" style="87" customWidth="1"/>
    <col min="7" max="7" width="15.3984375" style="87" customWidth="1"/>
    <col min="8" max="8" width="15.19921875" style="87" customWidth="1"/>
    <col min="9" max="9" width="14.59765625" style="87" customWidth="1"/>
    <col min="10" max="11" width="9" style="87"/>
    <col min="12" max="12" width="6.19921875" style="87" customWidth="1"/>
    <col min="13" max="14" width="13.3984375" style="87" customWidth="1"/>
    <col min="15" max="16384" width="9" style="87"/>
  </cols>
  <sheetData>
    <row r="1" spans="1:14" ht="24.6">
      <c r="B1" s="1644" t="s">
        <v>1170</v>
      </c>
      <c r="C1" s="1644"/>
    </row>
    <row r="2" spans="1:14" ht="24.6">
      <c r="A2" s="398" t="s">
        <v>1294</v>
      </c>
      <c r="B2" s="398"/>
      <c r="C2" s="398"/>
      <c r="D2" s="398"/>
      <c r="E2" s="398"/>
      <c r="F2" s="398"/>
      <c r="G2" s="398"/>
      <c r="H2" s="398"/>
      <c r="I2" s="398"/>
    </row>
    <row r="3" spans="1:14" s="288" customFormat="1">
      <c r="B3" s="289" t="s">
        <v>715</v>
      </c>
      <c r="C3" s="290" t="s">
        <v>956</v>
      </c>
      <c r="E3" s="289" t="s">
        <v>713</v>
      </c>
      <c r="F3" s="401" t="s">
        <v>589</v>
      </c>
      <c r="G3" s="688" t="s">
        <v>714</v>
      </c>
      <c r="H3" s="402">
        <v>23058209</v>
      </c>
      <c r="I3" s="291"/>
      <c r="L3" s="410"/>
      <c r="M3" s="411"/>
      <c r="N3" s="411"/>
    </row>
    <row r="4" spans="1:14" ht="10.5" customHeight="1"/>
    <row r="5" spans="1:14" ht="19.5" customHeight="1">
      <c r="A5" s="293"/>
      <c r="B5" s="386" t="s">
        <v>357</v>
      </c>
      <c r="C5" s="386"/>
      <c r="D5" s="386"/>
      <c r="E5" s="386"/>
      <c r="F5" s="386" t="s">
        <v>364</v>
      </c>
      <c r="G5" s="406"/>
      <c r="H5" s="406"/>
      <c r="I5" s="406"/>
      <c r="L5" s="412" t="str">
        <f>F3</f>
        <v>9806 - 020004562842</v>
      </c>
      <c r="M5" s="413"/>
      <c r="N5" s="413"/>
    </row>
    <row r="6" spans="1:14" ht="19.5" customHeight="1">
      <c r="A6" s="405" t="s">
        <v>310</v>
      </c>
      <c r="B6" s="148" t="s">
        <v>358</v>
      </c>
      <c r="C6" s="148" t="s">
        <v>360</v>
      </c>
      <c r="D6" s="148" t="s">
        <v>361</v>
      </c>
      <c r="E6" s="148" t="s">
        <v>362</v>
      </c>
      <c r="F6" s="148" t="s">
        <v>365</v>
      </c>
      <c r="G6" s="407" t="s">
        <v>184</v>
      </c>
      <c r="H6" s="407" t="s">
        <v>185</v>
      </c>
      <c r="I6" s="407" t="s">
        <v>187</v>
      </c>
      <c r="L6" s="293"/>
      <c r="M6" s="148"/>
      <c r="N6" s="148"/>
    </row>
    <row r="7" spans="1:14" ht="19.5" customHeight="1">
      <c r="A7" s="404"/>
      <c r="B7" s="149" t="s">
        <v>359</v>
      </c>
      <c r="C7" s="149" t="s">
        <v>359</v>
      </c>
      <c r="D7" s="149" t="s">
        <v>359</v>
      </c>
      <c r="E7" s="149" t="s">
        <v>363</v>
      </c>
      <c r="F7" s="149" t="s">
        <v>366</v>
      </c>
      <c r="G7" s="408" t="s">
        <v>363</v>
      </c>
      <c r="H7" s="408" t="s">
        <v>186</v>
      </c>
      <c r="I7" s="408" t="s">
        <v>188</v>
      </c>
      <c r="J7" s="415" t="s">
        <v>712</v>
      </c>
      <c r="L7" s="388" t="s">
        <v>607</v>
      </c>
      <c r="M7" s="149">
        <v>2562</v>
      </c>
      <c r="N7" s="149">
        <v>2563</v>
      </c>
    </row>
    <row r="8" spans="1:14" ht="21.75" customHeight="1">
      <c r="A8" s="403" t="s">
        <v>317</v>
      </c>
      <c r="B8" s="1351">
        <v>2152.0300000000002</v>
      </c>
      <c r="C8" s="1351">
        <v>1434.68</v>
      </c>
      <c r="D8" s="1351">
        <v>1155.72</v>
      </c>
      <c r="E8" s="1351">
        <v>159551.5</v>
      </c>
      <c r="F8" s="1351">
        <v>761180</v>
      </c>
      <c r="G8" s="1351">
        <v>2810896.43</v>
      </c>
      <c r="H8" s="631">
        <f t="shared" ref="H8:H19" si="0">F8*100/(B8*24*J8)</f>
        <v>47.540759090229336</v>
      </c>
      <c r="I8" s="631">
        <f t="shared" ref="I8:I19" si="1">G8/F8</f>
        <v>3.6928143540292706</v>
      </c>
      <c r="J8" s="415">
        <v>31</v>
      </c>
      <c r="L8" s="403" t="s">
        <v>317</v>
      </c>
      <c r="M8" s="414">
        <f t="shared" ref="M8:M19" si="2">F8</f>
        <v>761180</v>
      </c>
      <c r="N8" s="414">
        <f t="shared" ref="N8:N19" si="3">F34</f>
        <v>715982</v>
      </c>
    </row>
    <row r="9" spans="1:14" ht="21.75" customHeight="1">
      <c r="A9" s="403" t="s">
        <v>318</v>
      </c>
      <c r="B9" s="1351">
        <v>2510.7600000000002</v>
      </c>
      <c r="C9" s="1351">
        <v>1394.86</v>
      </c>
      <c r="D9" s="1351">
        <v>1514.42</v>
      </c>
      <c r="E9" s="1351">
        <v>186147.75</v>
      </c>
      <c r="F9" s="1351">
        <v>752030.99</v>
      </c>
      <c r="G9" s="1351">
        <v>2821023.91</v>
      </c>
      <c r="H9" s="631">
        <f t="shared" si="0"/>
        <v>44.571911895961684</v>
      </c>
      <c r="I9" s="631">
        <f t="shared" si="1"/>
        <v>3.7512069948074882</v>
      </c>
      <c r="J9" s="415">
        <v>28</v>
      </c>
      <c r="L9" s="403" t="s">
        <v>318</v>
      </c>
      <c r="M9" s="414">
        <f t="shared" si="2"/>
        <v>752030.99</v>
      </c>
      <c r="N9" s="414">
        <f t="shared" si="3"/>
        <v>767073</v>
      </c>
    </row>
    <row r="10" spans="1:14" ht="21.75" customHeight="1">
      <c r="A10" s="403" t="s">
        <v>319</v>
      </c>
      <c r="B10" s="1351">
        <v>2785.45</v>
      </c>
      <c r="C10" s="1351">
        <v>1551.89</v>
      </c>
      <c r="D10" s="1351">
        <v>1273.3499999999999</v>
      </c>
      <c r="E10" s="1351">
        <v>206513.26</v>
      </c>
      <c r="F10" s="1351">
        <v>871049.99</v>
      </c>
      <c r="G10" s="1351">
        <v>3294534.37</v>
      </c>
      <c r="H10" s="631">
        <f t="shared" si="0"/>
        <v>42.031489188152655</v>
      </c>
      <c r="I10" s="631">
        <f t="shared" si="1"/>
        <v>3.7822563662505755</v>
      </c>
      <c r="J10" s="415">
        <v>31</v>
      </c>
      <c r="L10" s="403" t="s">
        <v>319</v>
      </c>
      <c r="M10" s="414">
        <f t="shared" si="2"/>
        <v>871049.99</v>
      </c>
      <c r="N10" s="414">
        <f t="shared" si="3"/>
        <v>841032</v>
      </c>
    </row>
    <row r="11" spans="1:14" ht="21.75" customHeight="1">
      <c r="A11" s="403" t="s">
        <v>320</v>
      </c>
      <c r="B11" s="1351">
        <v>2902.94</v>
      </c>
      <c r="C11" s="1351">
        <v>1749.72</v>
      </c>
      <c r="D11" s="1351">
        <v>1192.99</v>
      </c>
      <c r="E11" s="1351">
        <v>215223.97</v>
      </c>
      <c r="F11" s="1351">
        <v>727722.99</v>
      </c>
      <c r="G11" s="1351">
        <v>2808490.03</v>
      </c>
      <c r="H11" s="631">
        <f t="shared" si="0"/>
        <v>34.817336045526261</v>
      </c>
      <c r="I11" s="631">
        <f t="shared" si="1"/>
        <v>3.8592844648208788</v>
      </c>
      <c r="J11" s="415">
        <v>30</v>
      </c>
      <c r="L11" s="403" t="s">
        <v>320</v>
      </c>
      <c r="M11" s="414">
        <f t="shared" si="2"/>
        <v>727722.99</v>
      </c>
      <c r="N11" s="414">
        <f t="shared" si="3"/>
        <v>679934</v>
      </c>
    </row>
    <row r="12" spans="1:14" ht="21.75" customHeight="1">
      <c r="A12" s="403" t="s">
        <v>321</v>
      </c>
      <c r="B12" s="1351">
        <v>3345</v>
      </c>
      <c r="C12" s="1351">
        <v>2110.5300000000002</v>
      </c>
      <c r="D12" s="1351">
        <v>2986.6</v>
      </c>
      <c r="E12" s="1351">
        <v>247998.3</v>
      </c>
      <c r="F12" s="1351">
        <v>929033</v>
      </c>
      <c r="G12" s="1351">
        <v>3574788.22</v>
      </c>
      <c r="H12" s="631">
        <f t="shared" si="0"/>
        <v>37.330351833100281</v>
      </c>
      <c r="I12" s="631">
        <f t="shared" si="1"/>
        <v>3.8478592471957405</v>
      </c>
      <c r="J12" s="415">
        <v>31</v>
      </c>
      <c r="L12" s="403" t="s">
        <v>321</v>
      </c>
      <c r="M12" s="414">
        <f t="shared" si="2"/>
        <v>929033</v>
      </c>
      <c r="N12" s="414">
        <f t="shared" si="3"/>
        <v>757308.99</v>
      </c>
    </row>
    <row r="13" spans="1:14" ht="21.75" customHeight="1">
      <c r="A13" s="403" t="s">
        <v>322</v>
      </c>
      <c r="B13" s="1351">
        <v>3624.36</v>
      </c>
      <c r="C13" s="1351">
        <v>2668.48</v>
      </c>
      <c r="D13" s="1351">
        <v>1792.26</v>
      </c>
      <c r="E13" s="1351">
        <v>268710.05</v>
      </c>
      <c r="F13" s="1351">
        <v>1026370</v>
      </c>
      <c r="G13" s="1351">
        <v>3879454.06</v>
      </c>
      <c r="H13" s="631">
        <f t="shared" si="0"/>
        <v>39.331465110775113</v>
      </c>
      <c r="I13" s="631">
        <f t="shared" si="1"/>
        <v>3.7797812289914945</v>
      </c>
      <c r="J13" s="415">
        <v>30</v>
      </c>
      <c r="L13" s="403" t="s">
        <v>322</v>
      </c>
      <c r="M13" s="414">
        <f t="shared" si="2"/>
        <v>1026370</v>
      </c>
      <c r="N13" s="414">
        <f t="shared" si="3"/>
        <v>742413</v>
      </c>
    </row>
    <row r="14" spans="1:14" ht="21.75" customHeight="1">
      <c r="A14" s="403" t="s">
        <v>323</v>
      </c>
      <c r="B14" s="1351">
        <v>4300.82</v>
      </c>
      <c r="C14" s="1351">
        <v>2747.75</v>
      </c>
      <c r="D14" s="1351">
        <v>1951.3</v>
      </c>
      <c r="E14" s="1351">
        <v>312434.12</v>
      </c>
      <c r="F14" s="1351">
        <v>1401619</v>
      </c>
      <c r="G14" s="1351">
        <v>5250822.68</v>
      </c>
      <c r="H14" s="631">
        <f t="shared" si="0"/>
        <v>43.803193469532424</v>
      </c>
      <c r="I14" s="631">
        <f t="shared" si="1"/>
        <v>3.7462553518466857</v>
      </c>
      <c r="J14" s="415">
        <v>31</v>
      </c>
      <c r="L14" s="403" t="s">
        <v>323</v>
      </c>
      <c r="M14" s="414">
        <f t="shared" si="2"/>
        <v>1401619</v>
      </c>
      <c r="N14" s="414">
        <f t="shared" si="3"/>
        <v>766320</v>
      </c>
    </row>
    <row r="15" spans="1:14" ht="21.75" customHeight="1">
      <c r="A15" s="403" t="s">
        <v>324</v>
      </c>
      <c r="B15" s="1351">
        <v>3663.69</v>
      </c>
      <c r="C15" s="1351">
        <v>2309.7199999999998</v>
      </c>
      <c r="D15" s="1351">
        <v>1752.2</v>
      </c>
      <c r="E15" s="1351">
        <v>271625.98</v>
      </c>
      <c r="F15" s="1351">
        <v>1098193</v>
      </c>
      <c r="G15" s="1351">
        <v>4177294.26</v>
      </c>
      <c r="H15" s="631">
        <f t="shared" si="0"/>
        <v>40.289049024755201</v>
      </c>
      <c r="I15" s="631">
        <f t="shared" si="1"/>
        <v>3.8037888240045237</v>
      </c>
      <c r="J15" s="415">
        <v>31</v>
      </c>
      <c r="L15" s="403" t="s">
        <v>324</v>
      </c>
      <c r="M15" s="414">
        <f t="shared" si="2"/>
        <v>1098193</v>
      </c>
      <c r="N15" s="414">
        <f t="shared" si="3"/>
        <v>996418</v>
      </c>
    </row>
    <row r="16" spans="1:14" ht="21.75" customHeight="1">
      <c r="A16" s="403" t="s">
        <v>325</v>
      </c>
      <c r="B16" s="1351">
        <v>3584.41</v>
      </c>
      <c r="C16" s="1351">
        <v>2230.3000000000002</v>
      </c>
      <c r="D16" s="1351">
        <v>1513.42</v>
      </c>
      <c r="E16" s="1351">
        <v>265748.15999999997</v>
      </c>
      <c r="F16" s="1351">
        <v>1070147</v>
      </c>
      <c r="G16" s="1351">
        <v>4096025.72</v>
      </c>
      <c r="H16" s="631">
        <f t="shared" si="0"/>
        <v>41.466106772879719</v>
      </c>
      <c r="I16" s="631">
        <f t="shared" si="1"/>
        <v>3.8275355815602907</v>
      </c>
      <c r="J16" s="415">
        <v>30</v>
      </c>
      <c r="L16" s="403" t="s">
        <v>325</v>
      </c>
      <c r="M16" s="414">
        <f t="shared" si="2"/>
        <v>1070147</v>
      </c>
      <c r="N16" s="414">
        <f t="shared" si="3"/>
        <v>1023358.99</v>
      </c>
    </row>
    <row r="17" spans="1:14" ht="21.75" customHeight="1">
      <c r="A17" s="403" t="s">
        <v>326</v>
      </c>
      <c r="B17" s="1351">
        <v>3424.42</v>
      </c>
      <c r="C17" s="1351">
        <v>2070.58</v>
      </c>
      <c r="D17" s="1351">
        <v>1393.66</v>
      </c>
      <c r="E17" s="1351">
        <v>253886.5</v>
      </c>
      <c r="F17" s="1351">
        <v>1012196</v>
      </c>
      <c r="G17" s="1351">
        <v>3908062.65</v>
      </c>
      <c r="H17" s="631">
        <f t="shared" si="0"/>
        <v>39.728727627559003</v>
      </c>
      <c r="I17" s="631">
        <f t="shared" si="1"/>
        <v>3.8609742085524936</v>
      </c>
      <c r="J17" s="415">
        <v>31</v>
      </c>
      <c r="L17" s="403" t="s">
        <v>326</v>
      </c>
      <c r="M17" s="414">
        <f t="shared" si="2"/>
        <v>1012196</v>
      </c>
      <c r="N17" s="414">
        <f t="shared" si="3"/>
        <v>971160</v>
      </c>
    </row>
    <row r="18" spans="1:14" ht="21.75" customHeight="1">
      <c r="A18" s="403" t="s">
        <v>327</v>
      </c>
      <c r="B18" s="1351">
        <v>2506.64</v>
      </c>
      <c r="C18" s="1351">
        <v>1511.94</v>
      </c>
      <c r="D18" s="1351">
        <v>1352.79</v>
      </c>
      <c r="E18" s="1351">
        <v>185842.29</v>
      </c>
      <c r="F18" s="1351">
        <v>796156.99</v>
      </c>
      <c r="G18" s="1351">
        <v>2989204.8</v>
      </c>
      <c r="H18" s="631">
        <f t="shared" si="0"/>
        <v>44.113777695330093</v>
      </c>
      <c r="I18" s="631">
        <f t="shared" si="1"/>
        <v>3.7545419277170446</v>
      </c>
      <c r="J18" s="415">
        <v>30</v>
      </c>
      <c r="L18" s="403" t="s">
        <v>327</v>
      </c>
      <c r="M18" s="414">
        <f t="shared" si="2"/>
        <v>796156.99</v>
      </c>
      <c r="N18" s="414">
        <f t="shared" si="3"/>
        <v>776381.99</v>
      </c>
    </row>
    <row r="19" spans="1:14" ht="21.75" customHeight="1">
      <c r="A19" s="403" t="s">
        <v>328</v>
      </c>
      <c r="B19" s="1351">
        <v>2382.88</v>
      </c>
      <c r="C19" s="1351">
        <v>1429.73</v>
      </c>
      <c r="D19" s="1351">
        <v>1390.01</v>
      </c>
      <c r="E19" s="1351">
        <v>176666.72</v>
      </c>
      <c r="F19" s="1351">
        <v>635037</v>
      </c>
      <c r="G19" s="1351">
        <v>2314519.19</v>
      </c>
      <c r="H19" s="631">
        <f t="shared" si="0"/>
        <v>35.819863142026023</v>
      </c>
      <c r="I19" s="631">
        <f t="shared" si="1"/>
        <v>3.6446997419048022</v>
      </c>
      <c r="J19" s="415">
        <v>31</v>
      </c>
      <c r="L19" s="403" t="s">
        <v>328</v>
      </c>
      <c r="M19" s="414">
        <f t="shared" si="2"/>
        <v>635037</v>
      </c>
      <c r="N19" s="414">
        <f t="shared" si="3"/>
        <v>702772</v>
      </c>
    </row>
    <row r="20" spans="1:14" ht="21.75" customHeight="1">
      <c r="A20" s="409" t="s">
        <v>356</v>
      </c>
      <c r="B20" s="409"/>
      <c r="C20" s="409"/>
      <c r="D20" s="409"/>
      <c r="E20" s="316">
        <f>SUM(E8:E19)</f>
        <v>2750348.6000000006</v>
      </c>
      <c r="F20" s="316">
        <f>SUM(F8:F19)</f>
        <v>11080735.959999999</v>
      </c>
      <c r="G20" s="316">
        <f>SUM(G8:G19)</f>
        <v>41925116.319999993</v>
      </c>
      <c r="H20" s="316"/>
      <c r="I20" s="316"/>
      <c r="L20" s="29"/>
      <c r="M20" s="416"/>
      <c r="N20" s="416"/>
    </row>
    <row r="21" spans="1:14" ht="21.75" customHeight="1">
      <c r="A21" s="409" t="s">
        <v>367</v>
      </c>
      <c r="B21" s="409"/>
      <c r="C21" s="409"/>
      <c r="D21" s="409"/>
      <c r="E21" s="316">
        <f>AVERAGE(E8:E19)</f>
        <v>229195.7166666667</v>
      </c>
      <c r="F21" s="316">
        <f>AVERAGE(F8:F19)</f>
        <v>923394.66333333321</v>
      </c>
      <c r="G21" s="316">
        <f>AVERAGE(G8:G19)</f>
        <v>3493759.6933333329</v>
      </c>
      <c r="H21" s="316">
        <f>AVERAGE(H8:H19)</f>
        <v>40.90366924131898</v>
      </c>
      <c r="I21" s="316">
        <f>AVERAGE(I8:I19)</f>
        <v>3.779249857640107</v>
      </c>
      <c r="L21" s="29"/>
      <c r="M21" s="416"/>
      <c r="N21" s="416"/>
    </row>
    <row r="22" spans="1:14" s="20" customFormat="1" ht="16.8">
      <c r="A22" s="83" t="s">
        <v>368</v>
      </c>
      <c r="B22" s="83" t="s">
        <v>369</v>
      </c>
      <c r="C22" s="83"/>
      <c r="D22" s="83"/>
      <c r="E22" s="83"/>
      <c r="F22" s="83"/>
      <c r="G22" s="20" t="s">
        <v>967</v>
      </c>
      <c r="H22" s="83"/>
      <c r="I22" s="83"/>
      <c r="L22" s="18"/>
      <c r="M22" s="18"/>
      <c r="N22" s="18"/>
    </row>
    <row r="23" spans="1:14" s="20" customFormat="1" ht="16.8">
      <c r="A23" s="83"/>
      <c r="B23" s="83" t="s">
        <v>370</v>
      </c>
      <c r="C23" s="83"/>
      <c r="D23" s="83"/>
      <c r="E23" s="83"/>
      <c r="F23" s="83"/>
      <c r="G23" s="83"/>
      <c r="H23" s="83"/>
      <c r="I23" s="83"/>
    </row>
    <row r="24" spans="1:14" s="20" customFormat="1" ht="16.8">
      <c r="A24" s="83"/>
      <c r="B24" s="83" t="s">
        <v>371</v>
      </c>
      <c r="C24" s="83"/>
      <c r="D24" s="83"/>
      <c r="E24" s="83"/>
      <c r="F24" s="83"/>
      <c r="G24" s="83"/>
      <c r="H24" s="83"/>
      <c r="I24" s="83"/>
    </row>
    <row r="25" spans="1:14" s="20" customFormat="1" ht="16.8">
      <c r="A25" s="83"/>
      <c r="B25" s="83" t="s">
        <v>779</v>
      </c>
      <c r="C25" s="83"/>
      <c r="D25" s="83"/>
      <c r="E25" s="83"/>
      <c r="F25" s="83"/>
      <c r="G25" s="83"/>
      <c r="H25" s="83"/>
      <c r="I25" s="83"/>
    </row>
    <row r="26" spans="1:14" s="113" customFormat="1" ht="18.600000000000001">
      <c r="A26" s="317"/>
      <c r="B26" s="85" t="s">
        <v>134</v>
      </c>
      <c r="C26" s="318"/>
      <c r="D26" s="319"/>
      <c r="E26" s="319"/>
      <c r="F26" s="319"/>
      <c r="G26" s="319"/>
      <c r="H26" s="319"/>
      <c r="I26" s="319"/>
      <c r="L26" s="100"/>
      <c r="M26" s="114"/>
      <c r="N26" s="114"/>
    </row>
    <row r="27" spans="1:14" s="113" customFormat="1" ht="18" customHeight="1">
      <c r="A27" s="318"/>
      <c r="B27" s="318"/>
      <c r="C27" s="85" t="s">
        <v>135</v>
      </c>
      <c r="D27" s="318"/>
      <c r="E27" s="318"/>
      <c r="F27" s="320"/>
      <c r="G27" s="320"/>
      <c r="H27" s="320"/>
      <c r="I27" s="318"/>
      <c r="M27" s="115"/>
      <c r="N27" s="115"/>
    </row>
    <row r="28" spans="1:14" ht="5.25" customHeight="1">
      <c r="A28" s="315"/>
      <c r="B28" s="315"/>
      <c r="C28" s="315"/>
      <c r="D28" s="315"/>
      <c r="E28" s="315"/>
      <c r="F28" s="315"/>
      <c r="G28" s="315"/>
      <c r="H28" s="315"/>
      <c r="I28" s="315"/>
    </row>
    <row r="29" spans="1:14" ht="20.25" customHeight="1">
      <c r="A29" s="1644" t="s">
        <v>1295</v>
      </c>
      <c r="B29" s="1927"/>
      <c r="C29" s="1927"/>
      <c r="D29" s="1927"/>
      <c r="E29" s="1927"/>
      <c r="F29" s="1927"/>
      <c r="G29" s="1927"/>
      <c r="H29" s="1927"/>
      <c r="I29" s="1927"/>
    </row>
    <row r="30" spans="1:14" s="288" customFormat="1" ht="18.75" customHeight="1">
      <c r="A30" s="321"/>
      <c r="B30" s="322" t="s">
        <v>715</v>
      </c>
      <c r="C30" s="290" t="str">
        <f>C3</f>
        <v>4.1.2</v>
      </c>
      <c r="D30" s="321"/>
      <c r="E30" s="322" t="s">
        <v>713</v>
      </c>
      <c r="F30" s="401" t="str">
        <f>F3</f>
        <v>9806 - 020004562842</v>
      </c>
      <c r="G30" s="689" t="s">
        <v>714</v>
      </c>
      <c r="H30" s="402">
        <f>H3</f>
        <v>23058209</v>
      </c>
      <c r="I30" s="323"/>
      <c r="L30" s="294"/>
      <c r="M30" s="295"/>
      <c r="N30" s="295"/>
    </row>
    <row r="31" spans="1:14" ht="19.5" customHeight="1">
      <c r="A31" s="293"/>
      <c r="B31" s="386" t="s">
        <v>357</v>
      </c>
      <c r="C31" s="386"/>
      <c r="D31" s="386"/>
      <c r="E31" s="386"/>
      <c r="F31" s="386" t="s">
        <v>364</v>
      </c>
      <c r="G31" s="406"/>
      <c r="H31" s="406"/>
      <c r="I31" s="406"/>
      <c r="L31" s="1928"/>
      <c r="M31" s="296"/>
      <c r="N31" s="296"/>
    </row>
    <row r="32" spans="1:14" ht="19.5" customHeight="1">
      <c r="A32" s="405" t="s">
        <v>310</v>
      </c>
      <c r="B32" s="148" t="s">
        <v>358</v>
      </c>
      <c r="C32" s="148" t="s">
        <v>360</v>
      </c>
      <c r="D32" s="148" t="s">
        <v>361</v>
      </c>
      <c r="E32" s="148" t="s">
        <v>362</v>
      </c>
      <c r="F32" s="148" t="s">
        <v>365</v>
      </c>
      <c r="G32" s="407" t="s">
        <v>184</v>
      </c>
      <c r="H32" s="407" t="s">
        <v>185</v>
      </c>
      <c r="I32" s="407" t="s">
        <v>187</v>
      </c>
      <c r="L32" s="1928"/>
      <c r="M32" s="297"/>
      <c r="N32" s="297"/>
    </row>
    <row r="33" spans="1:14" ht="19.5" customHeight="1">
      <c r="A33" s="404"/>
      <c r="B33" s="149" t="s">
        <v>359</v>
      </c>
      <c r="C33" s="149" t="s">
        <v>359</v>
      </c>
      <c r="D33" s="149" t="s">
        <v>359</v>
      </c>
      <c r="E33" s="149" t="s">
        <v>363</v>
      </c>
      <c r="F33" s="149" t="s">
        <v>366</v>
      </c>
      <c r="G33" s="408" t="s">
        <v>363</v>
      </c>
      <c r="H33" s="408" t="s">
        <v>186</v>
      </c>
      <c r="I33" s="408" t="s">
        <v>188</v>
      </c>
      <c r="J33" s="415" t="s">
        <v>712</v>
      </c>
      <c r="L33" s="1928"/>
      <c r="M33" s="297"/>
      <c r="N33" s="297"/>
    </row>
    <row r="34" spans="1:14" ht="21.75" customHeight="1">
      <c r="A34" s="632" t="s">
        <v>317</v>
      </c>
      <c r="B34" s="1351">
        <v>2345.5300000000002</v>
      </c>
      <c r="C34" s="1351">
        <v>1510.68</v>
      </c>
      <c r="D34" s="1351">
        <v>1152.8900000000001</v>
      </c>
      <c r="E34" s="1351">
        <v>173897.59</v>
      </c>
      <c r="F34" s="1351">
        <v>715982</v>
      </c>
      <c r="G34" s="1351">
        <v>2701431.35</v>
      </c>
      <c r="H34" s="631">
        <f t="shared" ref="H34:H45" si="4">F34*100/(B34*24*J34)</f>
        <v>41.028739681413683</v>
      </c>
      <c r="I34" s="631">
        <f t="shared" ref="I34:I45" si="5">G34/F34</f>
        <v>3.7730436659022155</v>
      </c>
      <c r="J34" s="415">
        <v>31</v>
      </c>
      <c r="L34" s="298"/>
      <c r="M34" s="299"/>
      <c r="N34" s="299"/>
    </row>
    <row r="35" spans="1:14" ht="21.75" customHeight="1">
      <c r="A35" s="632" t="s">
        <v>318</v>
      </c>
      <c r="B35" s="1351">
        <v>2705.44</v>
      </c>
      <c r="C35" s="1351">
        <v>1432.29</v>
      </c>
      <c r="D35" s="1351">
        <v>1193.58</v>
      </c>
      <c r="E35" s="1351">
        <v>200581.32</v>
      </c>
      <c r="F35" s="1351">
        <v>767073</v>
      </c>
      <c r="G35" s="1351">
        <v>2890637.67</v>
      </c>
      <c r="H35" s="631">
        <f t="shared" si="4"/>
        <v>42.191942108175695</v>
      </c>
      <c r="I35" s="631">
        <f t="shared" si="5"/>
        <v>3.7683997090237824</v>
      </c>
      <c r="J35" s="415">
        <v>28</v>
      </c>
      <c r="L35" s="298"/>
      <c r="M35" s="299"/>
      <c r="N35" s="299"/>
    </row>
    <row r="36" spans="1:14" ht="21.75" customHeight="1">
      <c r="A36" s="632" t="s">
        <v>319</v>
      </c>
      <c r="B36" s="1351">
        <v>3064.81</v>
      </c>
      <c r="C36" s="1351">
        <v>1711.52</v>
      </c>
      <c r="D36" s="1351">
        <v>1233.8900000000001</v>
      </c>
      <c r="E36" s="1351">
        <v>227225.01</v>
      </c>
      <c r="F36" s="1351">
        <v>841032</v>
      </c>
      <c r="G36" s="1351">
        <v>2318212.5499999998</v>
      </c>
      <c r="H36" s="631">
        <f t="shared" si="4"/>
        <v>36.883831455741451</v>
      </c>
      <c r="I36" s="631">
        <f t="shared" si="5"/>
        <v>2.7563904227187548</v>
      </c>
      <c r="J36" s="415">
        <v>31</v>
      </c>
      <c r="L36" s="298"/>
      <c r="M36" s="299"/>
      <c r="N36" s="299"/>
    </row>
    <row r="37" spans="1:14" ht="21.75" customHeight="1">
      <c r="A37" s="632" t="s">
        <v>320</v>
      </c>
      <c r="B37" s="1351">
        <v>2505.21</v>
      </c>
      <c r="C37" s="1351">
        <v>1431.55</v>
      </c>
      <c r="D37" s="1351">
        <v>2067.79</v>
      </c>
      <c r="E37" s="1351">
        <v>182202.02</v>
      </c>
      <c r="F37" s="1351">
        <v>679934</v>
      </c>
      <c r="G37" s="1351">
        <v>2525807.34</v>
      </c>
      <c r="H37" s="631">
        <f t="shared" si="4"/>
        <v>37.695553577455698</v>
      </c>
      <c r="I37" s="631">
        <f t="shared" si="5"/>
        <v>3.7147831113019789</v>
      </c>
      <c r="J37" s="415">
        <v>30</v>
      </c>
      <c r="L37" s="298"/>
      <c r="M37" s="299"/>
      <c r="N37" s="299"/>
    </row>
    <row r="38" spans="1:14" ht="21.75" customHeight="1">
      <c r="A38" s="632" t="s">
        <v>321</v>
      </c>
      <c r="B38" s="1351">
        <v>2823.4</v>
      </c>
      <c r="C38" s="1351">
        <v>1749.71</v>
      </c>
      <c r="D38" s="1351">
        <v>1789.48</v>
      </c>
      <c r="E38" s="1351">
        <v>209242.36</v>
      </c>
      <c r="F38" s="1351">
        <v>757308.99</v>
      </c>
      <c r="G38" s="1351">
        <v>2769414.31</v>
      </c>
      <c r="H38" s="631">
        <f t="shared" si="4"/>
        <v>36.051867515029919</v>
      </c>
      <c r="I38" s="631">
        <f t="shared" si="5"/>
        <v>3.6569146102438319</v>
      </c>
      <c r="J38" s="415">
        <v>31</v>
      </c>
      <c r="L38" s="298"/>
      <c r="M38" s="299"/>
      <c r="N38" s="299"/>
    </row>
    <row r="39" spans="1:14" ht="21.75" customHeight="1">
      <c r="A39" s="632" t="s">
        <v>322</v>
      </c>
      <c r="B39" s="1351">
        <v>2661.81</v>
      </c>
      <c r="C39" s="1351">
        <v>1748.05</v>
      </c>
      <c r="D39" s="1351">
        <v>1032.94</v>
      </c>
      <c r="E39" s="1351">
        <v>194125.95</v>
      </c>
      <c r="F39" s="1351">
        <v>742413</v>
      </c>
      <c r="G39" s="1351">
        <v>2781199.74</v>
      </c>
      <c r="H39" s="631">
        <f t="shared" si="4"/>
        <v>38.737895141526501</v>
      </c>
      <c r="I39" s="631">
        <f t="shared" si="5"/>
        <v>3.7461624998484675</v>
      </c>
      <c r="J39" s="415">
        <v>30</v>
      </c>
      <c r="L39" s="298"/>
      <c r="M39" s="299"/>
      <c r="N39" s="299"/>
    </row>
    <row r="40" spans="1:14" ht="21.75" customHeight="1">
      <c r="A40" s="632" t="s">
        <v>323</v>
      </c>
      <c r="B40" s="1351">
        <v>3000</v>
      </c>
      <c r="C40" s="1351">
        <v>2000</v>
      </c>
      <c r="D40" s="1351">
        <v>960</v>
      </c>
      <c r="E40" s="1351">
        <v>218892.42</v>
      </c>
      <c r="F40" s="1351">
        <v>766320</v>
      </c>
      <c r="G40" s="1351">
        <v>2936584.23</v>
      </c>
      <c r="H40" s="631">
        <f t="shared" si="4"/>
        <v>34.333333333333336</v>
      </c>
      <c r="I40" s="631">
        <f t="shared" si="5"/>
        <v>3.832060014093329</v>
      </c>
      <c r="J40" s="415">
        <v>31</v>
      </c>
      <c r="L40" s="298"/>
      <c r="M40" s="299"/>
      <c r="N40" s="299"/>
    </row>
    <row r="41" spans="1:14" ht="21.75" customHeight="1">
      <c r="A41" s="632" t="s">
        <v>324</v>
      </c>
      <c r="B41" s="1351">
        <v>3561.46</v>
      </c>
      <c r="C41" s="1351">
        <v>2532.6</v>
      </c>
      <c r="D41" s="1351">
        <v>1741.16</v>
      </c>
      <c r="E41" s="1351">
        <v>264046.64</v>
      </c>
      <c r="F41" s="1351">
        <v>996418</v>
      </c>
      <c r="G41" s="1351">
        <v>3745337.19</v>
      </c>
      <c r="H41" s="631">
        <f t="shared" si="4"/>
        <v>37.604564009601233</v>
      </c>
      <c r="I41" s="631">
        <f t="shared" si="5"/>
        <v>3.7588012159555526</v>
      </c>
      <c r="J41" s="415">
        <v>31</v>
      </c>
      <c r="L41" s="298"/>
      <c r="M41" s="299"/>
      <c r="N41" s="299"/>
    </row>
    <row r="42" spans="1:14" ht="21.75" customHeight="1">
      <c r="A42" s="632" t="s">
        <v>325</v>
      </c>
      <c r="B42" s="1351">
        <v>3978.27</v>
      </c>
      <c r="C42" s="1351">
        <v>2665.44</v>
      </c>
      <c r="D42" s="1351">
        <v>1471.96</v>
      </c>
      <c r="E42" s="1351">
        <v>289138.27</v>
      </c>
      <c r="F42" s="1351">
        <v>1023358.99</v>
      </c>
      <c r="G42" s="1351">
        <v>3911881.72</v>
      </c>
      <c r="H42" s="631">
        <f t="shared" si="4"/>
        <v>35.727387295370995</v>
      </c>
      <c r="I42" s="631">
        <f t="shared" si="5"/>
        <v>3.8225898811911549</v>
      </c>
      <c r="J42" s="415">
        <v>30</v>
      </c>
      <c r="L42" s="298"/>
      <c r="M42" s="299"/>
      <c r="N42" s="299"/>
    </row>
    <row r="43" spans="1:14" ht="21.75" customHeight="1">
      <c r="A43" s="632" t="s">
        <v>326</v>
      </c>
      <c r="B43" s="1351">
        <v>3738.29</v>
      </c>
      <c r="C43" s="1351">
        <v>2505.4499999999998</v>
      </c>
      <c r="D43" s="1351">
        <v>1431.69</v>
      </c>
      <c r="E43" s="1351">
        <v>277156.82</v>
      </c>
      <c r="F43" s="1351">
        <v>971160</v>
      </c>
      <c r="G43" s="1351">
        <v>3665551.24</v>
      </c>
      <c r="H43" s="631">
        <f t="shared" si="4"/>
        <v>34.917638295722412</v>
      </c>
      <c r="I43" s="631">
        <f t="shared" si="5"/>
        <v>3.7744050825816551</v>
      </c>
      <c r="J43" s="415">
        <v>31</v>
      </c>
      <c r="L43" s="298"/>
      <c r="M43" s="300"/>
      <c r="N43" s="300"/>
    </row>
    <row r="44" spans="1:14" ht="21.75" customHeight="1">
      <c r="A44" s="632" t="s">
        <v>327</v>
      </c>
      <c r="B44" s="1351">
        <v>2622.38</v>
      </c>
      <c r="C44" s="1351">
        <v>1708.52</v>
      </c>
      <c r="D44" s="1351">
        <v>1311.19</v>
      </c>
      <c r="E44" s="1351">
        <v>194423.25</v>
      </c>
      <c r="F44" s="1351">
        <v>776381.99</v>
      </c>
      <c r="G44" s="1351">
        <v>2864749.57</v>
      </c>
      <c r="H44" s="631">
        <f t="shared" si="4"/>
        <v>41.119453299843819</v>
      </c>
      <c r="I44" s="631">
        <f t="shared" si="5"/>
        <v>3.6898712320722429</v>
      </c>
      <c r="J44" s="415">
        <v>30</v>
      </c>
      <c r="L44" s="298"/>
      <c r="M44" s="300"/>
      <c r="N44" s="300"/>
    </row>
    <row r="45" spans="1:14" ht="21.75" customHeight="1">
      <c r="A45" s="632" t="s">
        <v>328</v>
      </c>
      <c r="B45" s="1351">
        <v>2301.5700000000002</v>
      </c>
      <c r="C45" s="1351">
        <v>1626.97</v>
      </c>
      <c r="D45" s="1351">
        <v>1150.78</v>
      </c>
      <c r="E45" s="1351">
        <v>170638.4</v>
      </c>
      <c r="F45" s="1351">
        <v>702772</v>
      </c>
      <c r="G45" s="1351">
        <v>2570611.4700000002</v>
      </c>
      <c r="H45" s="631">
        <f t="shared" si="4"/>
        <v>41.040942552491394</v>
      </c>
      <c r="I45" s="631">
        <f t="shared" si="5"/>
        <v>3.6578171441093272</v>
      </c>
      <c r="J45" s="415">
        <v>31</v>
      </c>
      <c r="L45" s="298"/>
      <c r="M45" s="300"/>
      <c r="N45" s="300"/>
    </row>
    <row r="46" spans="1:14" ht="21.75" customHeight="1">
      <c r="A46" s="409" t="s">
        <v>356</v>
      </c>
      <c r="B46" s="409"/>
      <c r="C46" s="409"/>
      <c r="D46" s="409"/>
      <c r="E46" s="316">
        <f>SUM(E34:E45)</f>
        <v>2601570.0499999998</v>
      </c>
      <c r="F46" s="316">
        <f>SUM(F34:F45)</f>
        <v>9740153.9700000007</v>
      </c>
      <c r="G46" s="316">
        <f>SUM(G34:G45)</f>
        <v>35681418.380000003</v>
      </c>
      <c r="H46" s="316"/>
      <c r="I46" s="316"/>
      <c r="L46" s="296"/>
      <c r="M46" s="299"/>
      <c r="N46" s="299"/>
    </row>
    <row r="47" spans="1:14" ht="21" customHeight="1">
      <c r="A47" s="409" t="s">
        <v>367</v>
      </c>
      <c r="B47" s="409"/>
      <c r="C47" s="409"/>
      <c r="D47" s="409"/>
      <c r="E47" s="316">
        <f>AVERAGE(E34:E45)</f>
        <v>216797.50416666665</v>
      </c>
      <c r="F47" s="316">
        <f>AVERAGE(F34:F45)</f>
        <v>811679.49750000006</v>
      </c>
      <c r="G47" s="316">
        <f>AVERAGE(G34:G45)</f>
        <v>2973451.5316666667</v>
      </c>
      <c r="H47" s="316">
        <f>AVERAGE(H34:H45)</f>
        <v>38.111095688808838</v>
      </c>
      <c r="I47" s="316">
        <f>AVERAGE(I34:I45)</f>
        <v>3.6626032157535247</v>
      </c>
      <c r="L47" s="296"/>
      <c r="M47" s="299"/>
      <c r="N47" s="299"/>
    </row>
    <row r="48" spans="1:14" s="20" customFormat="1" ht="15.75" customHeight="1">
      <c r="A48" s="324" t="s">
        <v>368</v>
      </c>
      <c r="B48" s="324" t="s">
        <v>369</v>
      </c>
      <c r="C48" s="324"/>
      <c r="D48" s="324"/>
      <c r="E48" s="324"/>
      <c r="F48" s="324"/>
      <c r="G48" s="20" t="s">
        <v>967</v>
      </c>
      <c r="L48" s="301"/>
      <c r="M48" s="301"/>
      <c r="N48" s="301"/>
    </row>
    <row r="49" spans="1:14" s="20" customFormat="1" ht="16.8">
      <c r="A49" s="324"/>
      <c r="B49" s="324" t="s">
        <v>370</v>
      </c>
      <c r="C49" s="324"/>
      <c r="D49" s="324"/>
      <c r="E49" s="324"/>
      <c r="F49" s="324"/>
      <c r="L49" s="301"/>
      <c r="M49" s="301"/>
      <c r="N49" s="301"/>
    </row>
    <row r="50" spans="1:14" s="20" customFormat="1" ht="16.8">
      <c r="A50" s="324"/>
      <c r="B50" s="324" t="s">
        <v>371</v>
      </c>
      <c r="C50" s="324"/>
      <c r="D50" s="324"/>
      <c r="E50" s="324"/>
      <c r="F50" s="324"/>
      <c r="L50" s="301"/>
      <c r="M50" s="301"/>
      <c r="N50" s="301"/>
    </row>
    <row r="51" spans="1:14" s="20" customFormat="1" ht="15.75" customHeight="1">
      <c r="A51" s="324"/>
      <c r="B51" s="324" t="s">
        <v>779</v>
      </c>
      <c r="C51" s="324"/>
      <c r="D51" s="324"/>
      <c r="E51" s="324"/>
      <c r="F51" s="324"/>
    </row>
    <row r="52" spans="1:14" s="113" customFormat="1" ht="12.75" customHeight="1">
      <c r="B52" s="113" t="s">
        <v>134</v>
      </c>
      <c r="D52" s="114"/>
      <c r="E52" s="114"/>
      <c r="F52" s="114"/>
      <c r="G52" s="114"/>
      <c r="H52" s="114"/>
      <c r="I52" s="114"/>
      <c r="L52" s="100"/>
      <c r="M52" s="114"/>
      <c r="N52" s="114"/>
    </row>
    <row r="53" spans="1:14" s="113" customFormat="1" ht="14.25" customHeight="1">
      <c r="C53" s="113" t="s">
        <v>135</v>
      </c>
      <c r="F53" s="325"/>
      <c r="G53" s="115"/>
      <c r="H53" s="115"/>
      <c r="M53" s="115"/>
      <c r="N53" s="115"/>
    </row>
  </sheetData>
  <mergeCells count="3">
    <mergeCell ref="A29:I29"/>
    <mergeCell ref="L31:L33"/>
    <mergeCell ref="B1:C1"/>
  </mergeCells>
  <phoneticPr fontId="5" type="noConversion"/>
  <pageMargins left="0.78740157480314965" right="0.78740157480314965" top="0.43307086614173229" bottom="0.39370078740157483" header="0.31496062992125984" footer="0.31496062992125984"/>
  <pageSetup paperSize="9" scale="93" firstPageNumber="90" orientation="landscape" useFirstPageNumber="1" r:id="rId1"/>
  <headerFooter>
    <oddFooter xml:space="preserve">&amp;C90
</oddFooter>
  </headerFooter>
  <rowBreaks count="1" manualBreakCount="1">
    <brk id="27" max="9" man="1"/>
  </rowBreaks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5">
    <tabColor rgb="FFFFFF00"/>
  </sheetPr>
  <dimension ref="A1:M30"/>
  <sheetViews>
    <sheetView showGridLines="0" view="pageBreakPreview" zoomScaleNormal="100" zoomScaleSheetLayoutView="100" workbookViewId="0">
      <selection activeCell="A13" sqref="A13"/>
    </sheetView>
  </sheetViews>
  <sheetFormatPr defaultColWidth="9" defaultRowHeight="24.6"/>
  <cols>
    <col min="1" max="1" width="21.59765625" style="720" customWidth="1"/>
    <col min="2" max="2" width="17.8984375" style="720" customWidth="1"/>
    <col min="3" max="3" width="15.59765625" style="720" customWidth="1"/>
    <col min="4" max="4" width="11.59765625" style="720" customWidth="1"/>
    <col min="5" max="5" width="12.3984375" style="720" customWidth="1"/>
    <col min="6" max="6" width="2.8984375" style="720" customWidth="1"/>
    <col min="7" max="7" width="2" style="720" customWidth="1"/>
    <col min="8" max="8" width="1.19921875" style="720" customWidth="1"/>
    <col min="9" max="9" width="18.09765625" style="720" customWidth="1"/>
    <col min="10" max="10" width="14.8984375" style="720" customWidth="1"/>
    <col min="11" max="11" width="15.19921875" style="720" customWidth="1"/>
    <col min="12" max="12" width="12.8984375" style="720" customWidth="1"/>
    <col min="13" max="13" width="14.19921875" style="720" customWidth="1"/>
    <col min="14" max="16384" width="9" style="720"/>
  </cols>
  <sheetData>
    <row r="1" spans="1:13">
      <c r="A1" s="736" t="s">
        <v>128</v>
      </c>
    </row>
    <row r="2" spans="1:13" s="719" customFormat="1" ht="9.75" customHeight="1"/>
    <row r="3" spans="1:13" s="738" customFormat="1">
      <c r="A3" s="1929" t="s">
        <v>1296</v>
      </c>
      <c r="B3" s="1929"/>
      <c r="C3" s="1929"/>
      <c r="D3" s="1929"/>
      <c r="E3" s="1929"/>
      <c r="I3" s="719"/>
    </row>
    <row r="4" spans="1:13" ht="11.25" customHeight="1"/>
    <row r="5" spans="1:13">
      <c r="A5" s="783" t="s">
        <v>403</v>
      </c>
      <c r="B5" s="784" t="s">
        <v>404</v>
      </c>
      <c r="C5" s="784"/>
      <c r="D5" s="784" t="s">
        <v>928</v>
      </c>
      <c r="E5" s="784"/>
      <c r="I5" s="783" t="s">
        <v>403</v>
      </c>
      <c r="J5" s="785" t="s">
        <v>405</v>
      </c>
      <c r="K5" s="786"/>
      <c r="L5" s="785" t="s">
        <v>406</v>
      </c>
      <c r="M5" s="787"/>
    </row>
    <row r="6" spans="1:13">
      <c r="A6" s="788"/>
      <c r="B6" s="789" t="s">
        <v>405</v>
      </c>
      <c r="C6" s="789" t="s">
        <v>406</v>
      </c>
      <c r="D6" s="790" t="s">
        <v>929</v>
      </c>
      <c r="E6" s="791" t="s">
        <v>930</v>
      </c>
      <c r="G6" s="722"/>
      <c r="I6" s="791"/>
      <c r="J6" s="792">
        <v>2561</v>
      </c>
      <c r="K6" s="789">
        <v>2562</v>
      </c>
      <c r="L6" s="792">
        <v>2561</v>
      </c>
      <c r="M6" s="789">
        <v>2562</v>
      </c>
    </row>
    <row r="7" spans="1:13">
      <c r="A7" s="767" t="s">
        <v>784</v>
      </c>
      <c r="B7" s="1467">
        <v>102826</v>
      </c>
      <c r="C7" s="793">
        <f>(B7/B$11)*100</f>
        <v>0.92797085293962744</v>
      </c>
      <c r="D7" s="794" t="s">
        <v>260</v>
      </c>
      <c r="E7" s="795"/>
      <c r="G7" s="796"/>
      <c r="H7" s="797"/>
      <c r="I7" s="767" t="s">
        <v>266</v>
      </c>
      <c r="J7" s="798">
        <f>B7</f>
        <v>102826</v>
      </c>
      <c r="K7" s="798">
        <f>B18</f>
        <v>102826</v>
      </c>
      <c r="L7" s="798">
        <f>C7</f>
        <v>0.92797085293962744</v>
      </c>
      <c r="M7" s="793">
        <f>C18</f>
        <v>1.0556917305076237</v>
      </c>
    </row>
    <row r="8" spans="1:13">
      <c r="A8" s="767" t="s">
        <v>927</v>
      </c>
      <c r="B8" s="1467">
        <v>8361864</v>
      </c>
      <c r="C8" s="793">
        <f t="shared" ref="C8:C10" si="0">(B8/B$11)*100</f>
        <v>75.463074205406841</v>
      </c>
      <c r="D8" s="794" t="s">
        <v>260</v>
      </c>
      <c r="E8" s="775"/>
      <c r="G8" s="796"/>
      <c r="H8" s="797"/>
      <c r="I8" s="767" t="s">
        <v>267</v>
      </c>
      <c r="J8" s="798">
        <f>B8</f>
        <v>8361864</v>
      </c>
      <c r="K8" s="798">
        <f>B19</f>
        <v>5322003.75</v>
      </c>
      <c r="L8" s="798">
        <f>C8</f>
        <v>75.463074205406841</v>
      </c>
      <c r="M8" s="793">
        <f>C19</f>
        <v>54.63983183830512</v>
      </c>
    </row>
    <row r="9" spans="1:13">
      <c r="A9" s="767" t="s">
        <v>407</v>
      </c>
      <c r="B9" s="1467">
        <v>2613411.5625</v>
      </c>
      <c r="C9" s="793">
        <f t="shared" si="0"/>
        <v>23.585180370095202</v>
      </c>
      <c r="D9" s="794" t="s">
        <v>260</v>
      </c>
      <c r="E9" s="775"/>
      <c r="G9" s="796"/>
      <c r="H9" s="797"/>
      <c r="I9" s="767" t="s">
        <v>407</v>
      </c>
      <c r="J9" s="798">
        <f>B9</f>
        <v>2613411.5625</v>
      </c>
      <c r="K9" s="798">
        <f>B20</f>
        <v>1509093.375</v>
      </c>
      <c r="L9" s="798">
        <f>C9</f>
        <v>23.585180370095202</v>
      </c>
      <c r="M9" s="793">
        <f>C20</f>
        <v>15.49352689544804</v>
      </c>
    </row>
    <row r="10" spans="1:13">
      <c r="A10" s="767" t="s">
        <v>408</v>
      </c>
      <c r="B10" s="798">
        <f>B11-SUM(B7:B9)</f>
        <v>2634.3974999990314</v>
      </c>
      <c r="C10" s="793">
        <f t="shared" si="0"/>
        <v>2.3774571558323025E-2</v>
      </c>
      <c r="D10" s="794" t="s">
        <v>260</v>
      </c>
      <c r="E10" s="775"/>
      <c r="G10" s="796"/>
      <c r="H10" s="797"/>
      <c r="I10" s="767" t="s">
        <v>408</v>
      </c>
      <c r="J10" s="798">
        <f>B10</f>
        <v>2634.3974999990314</v>
      </c>
      <c r="K10" s="798">
        <f>B21</f>
        <v>2806230.8450000007</v>
      </c>
      <c r="L10" s="798">
        <f>C10</f>
        <v>2.3774571558323025E-2</v>
      </c>
      <c r="M10" s="793">
        <f>C21</f>
        <v>28.810949535739223</v>
      </c>
    </row>
    <row r="11" spans="1:13" ht="25.2" thickBot="1">
      <c r="A11" s="799" t="s">
        <v>356</v>
      </c>
      <c r="B11" s="800">
        <f>' ข้อมูลการใช้ไฟฟ้า '!$F$20</f>
        <v>11080735.959999999</v>
      </c>
      <c r="C11" s="800">
        <f>SUM(C7:C10)</f>
        <v>99.999999999999986</v>
      </c>
      <c r="D11" s="801"/>
      <c r="E11" s="802"/>
      <c r="G11" s="803"/>
      <c r="I11" s="799" t="s">
        <v>356</v>
      </c>
      <c r="J11" s="800">
        <f>SUM(J7:J10)</f>
        <v>11080735.959999999</v>
      </c>
      <c r="K11" s="800">
        <f>SUM(K7:K10)</f>
        <v>9740153.9700000007</v>
      </c>
      <c r="L11" s="800">
        <f>C11</f>
        <v>99.999999999999986</v>
      </c>
      <c r="M11" s="804">
        <f>C22</f>
        <v>100.00000000000001</v>
      </c>
    </row>
    <row r="12" spans="1:13">
      <c r="A12" s="737" t="s">
        <v>26</v>
      </c>
      <c r="E12" s="805"/>
      <c r="G12" s="722"/>
    </row>
    <row r="13" spans="1:13">
      <c r="D13" s="797"/>
      <c r="E13" s="806"/>
      <c r="G13" s="807"/>
    </row>
    <row r="14" spans="1:13" s="738" customFormat="1">
      <c r="A14" s="1929" t="s">
        <v>1297</v>
      </c>
      <c r="B14" s="1929"/>
      <c r="C14" s="1929"/>
      <c r="D14" s="1929"/>
      <c r="E14" s="1929"/>
    </row>
    <row r="15" spans="1:13" ht="11.25" customHeight="1"/>
    <row r="16" spans="1:13">
      <c r="A16" s="783" t="s">
        <v>403</v>
      </c>
      <c r="B16" s="784" t="s">
        <v>404</v>
      </c>
      <c r="C16" s="784"/>
      <c r="D16" s="784" t="s">
        <v>928</v>
      </c>
      <c r="E16" s="784"/>
    </row>
    <row r="17" spans="1:13">
      <c r="A17" s="788"/>
      <c r="B17" s="789" t="s">
        <v>405</v>
      </c>
      <c r="C17" s="789" t="s">
        <v>406</v>
      </c>
      <c r="D17" s="790" t="s">
        <v>929</v>
      </c>
      <c r="E17" s="791" t="s">
        <v>930</v>
      </c>
      <c r="G17" s="722"/>
    </row>
    <row r="18" spans="1:13">
      <c r="A18" s="767" t="s">
        <v>784</v>
      </c>
      <c r="B18" s="798">
        <f>ข้อมูลไฟฟ้าเครื่องจักร!X11</f>
        <v>102826</v>
      </c>
      <c r="C18" s="793">
        <f>(B18/B$22)*100</f>
        <v>1.0556917305076237</v>
      </c>
      <c r="D18" s="794" t="s">
        <v>260</v>
      </c>
      <c r="E18" s="795"/>
      <c r="G18" s="796"/>
      <c r="H18" s="797"/>
    </row>
    <row r="19" spans="1:13">
      <c r="A19" s="767" t="s">
        <v>927</v>
      </c>
      <c r="B19" s="798">
        <f>ข้อมูลไฟฟ้าเครื่องจักร!X12</f>
        <v>5322003.75</v>
      </c>
      <c r="C19" s="793">
        <f>(B19/B$22)*100</f>
        <v>54.63983183830512</v>
      </c>
      <c r="D19" s="794" t="s">
        <v>260</v>
      </c>
      <c r="E19" s="775"/>
      <c r="G19" s="796"/>
      <c r="H19" s="797"/>
    </row>
    <row r="20" spans="1:13">
      <c r="A20" s="767" t="s">
        <v>407</v>
      </c>
      <c r="B20" s="798">
        <f>ข้อมูลไฟฟ้าเครื่องจักร!X13</f>
        <v>1509093.375</v>
      </c>
      <c r="C20" s="793">
        <f>(B20/B$22)*100</f>
        <v>15.49352689544804</v>
      </c>
      <c r="D20" s="794" t="s">
        <v>260</v>
      </c>
      <c r="E20" s="775"/>
      <c r="G20" s="796"/>
      <c r="H20" s="797"/>
    </row>
    <row r="21" spans="1:13">
      <c r="A21" s="767" t="s">
        <v>408</v>
      </c>
      <c r="B21" s="798">
        <f>B22-SUM(B18:B20)</f>
        <v>2806230.8450000007</v>
      </c>
      <c r="C21" s="793">
        <f>(B21/B$22)*100</f>
        <v>28.810949535739223</v>
      </c>
      <c r="D21" s="794" t="s">
        <v>260</v>
      </c>
      <c r="E21" s="775"/>
      <c r="G21" s="796"/>
      <c r="H21" s="797"/>
    </row>
    <row r="22" spans="1:13" ht="25.2" thickBot="1">
      <c r="A22" s="799" t="s">
        <v>356</v>
      </c>
      <c r="B22" s="800">
        <f>' ข้อมูลการใช้ไฟฟ้า '!F46</f>
        <v>9740153.9700000007</v>
      </c>
      <c r="C22" s="800">
        <f>SUM(C18:C21)</f>
        <v>100.00000000000001</v>
      </c>
      <c r="D22" s="801"/>
      <c r="E22" s="802"/>
      <c r="G22" s="803"/>
    </row>
    <row r="23" spans="1:13">
      <c r="A23" s="737" t="s">
        <v>26</v>
      </c>
      <c r="C23" s="806"/>
      <c r="G23" s="722"/>
    </row>
    <row r="26" spans="1:13">
      <c r="I26" s="783" t="s">
        <v>403</v>
      </c>
      <c r="J26" s="785" t="s">
        <v>405</v>
      </c>
      <c r="K26" s="786"/>
      <c r="L26" s="785" t="s">
        <v>406</v>
      </c>
      <c r="M26" s="787"/>
    </row>
    <row r="27" spans="1:13">
      <c r="I27" s="791"/>
      <c r="J27" s="792">
        <v>2562</v>
      </c>
      <c r="K27" s="789">
        <v>2563</v>
      </c>
      <c r="L27" s="792">
        <v>2562</v>
      </c>
      <c r="M27" s="789">
        <v>2563</v>
      </c>
    </row>
    <row r="28" spans="1:13">
      <c r="I28" s="767" t="s">
        <v>410</v>
      </c>
      <c r="J28" s="798">
        <f>B11</f>
        <v>11080735.959999999</v>
      </c>
      <c r="K28" s="798">
        <f>B22</f>
        <v>9740153.9700000007</v>
      </c>
      <c r="L28" s="798">
        <v>1</v>
      </c>
      <c r="M28" s="793">
        <v>1</v>
      </c>
    </row>
    <row r="29" spans="1:13">
      <c r="I29" s="767" t="s">
        <v>411</v>
      </c>
      <c r="J29" s="798">
        <v>0</v>
      </c>
      <c r="K29" s="798">
        <v>0</v>
      </c>
      <c r="L29" s="798">
        <f>C30</f>
        <v>0</v>
      </c>
      <c r="M29" s="793">
        <f>C41</f>
        <v>0</v>
      </c>
    </row>
    <row r="30" spans="1:13" ht="25.2" thickBot="1">
      <c r="I30" s="799" t="s">
        <v>356</v>
      </c>
      <c r="J30" s="800">
        <f>SUM(J28:J29)</f>
        <v>11080735.959999999</v>
      </c>
      <c r="K30" s="800">
        <f>SUM(K28:K29)</f>
        <v>9740153.9700000007</v>
      </c>
      <c r="L30" s="800">
        <f>C33</f>
        <v>0</v>
      </c>
      <c r="M30" s="804">
        <f>C44</f>
        <v>0</v>
      </c>
    </row>
  </sheetData>
  <mergeCells count="2">
    <mergeCell ref="A3:E3"/>
    <mergeCell ref="A14:E14"/>
  </mergeCells>
  <phoneticPr fontId="5" type="noConversion"/>
  <pageMargins left="0.78740157480314965" right="0.59055118110236227" top="0.78740157480314965" bottom="0.59055118110236227" header="0.31496062992125984" footer="0.31496062992125984"/>
  <pageSetup paperSize="9" firstPageNumber="94" orientation="portrait" useFirstPageNumber="1" r:id="rId1"/>
  <headerFooter>
    <oddFooter xml:space="preserve">&amp;C
95
</oddFooter>
  </headerFooter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tabColor indexed="10"/>
  </sheetPr>
  <dimension ref="A1:J188"/>
  <sheetViews>
    <sheetView showGridLines="0" view="pageBreakPreview" topLeftCell="A172" zoomScaleNormal="100" zoomScaleSheetLayoutView="100" workbookViewId="0">
      <selection activeCell="G4" sqref="G4"/>
    </sheetView>
  </sheetViews>
  <sheetFormatPr defaultColWidth="9" defaultRowHeight="24.6"/>
  <cols>
    <col min="1" max="9" width="9" style="43"/>
    <col min="10" max="10" width="3.5" style="43" customWidth="1"/>
    <col min="11" max="16384" width="9" style="43"/>
  </cols>
  <sheetData>
    <row r="1" spans="1:10" s="42" customFormat="1" ht="30">
      <c r="A1" s="67" t="s">
        <v>107</v>
      </c>
    </row>
    <row r="2" spans="1:10" s="42" customFormat="1" ht="9.75" customHeight="1">
      <c r="A2" s="67"/>
    </row>
    <row r="3" spans="1:10">
      <c r="A3" s="68" t="s">
        <v>643</v>
      </c>
    </row>
    <row r="4" spans="1:10" ht="22.5" customHeight="1">
      <c r="B4" s="193" t="s">
        <v>53</v>
      </c>
      <c r="C4" s="91"/>
      <c r="D4" s="91"/>
      <c r="E4" s="91"/>
      <c r="F4" s="91"/>
      <c r="G4" s="91"/>
      <c r="H4" s="91"/>
      <c r="I4" s="91"/>
      <c r="J4" s="91"/>
    </row>
    <row r="5" spans="1:10" ht="22.5" customHeight="1" thickBot="1">
      <c r="B5" s="193"/>
      <c r="C5" s="91"/>
      <c r="D5" s="91"/>
      <c r="E5" s="91"/>
      <c r="F5" s="91"/>
      <c r="G5" s="91"/>
      <c r="H5" s="91"/>
      <c r="I5" s="91"/>
      <c r="J5" s="91"/>
    </row>
    <row r="6" spans="1:10" ht="24.75" customHeight="1">
      <c r="A6" s="1930" t="s">
        <v>791</v>
      </c>
      <c r="B6" s="1590"/>
      <c r="C6" s="1590"/>
      <c r="D6" s="1590"/>
      <c r="E6" s="1590"/>
      <c r="F6" s="1590"/>
      <c r="G6" s="1590"/>
      <c r="H6" s="1590"/>
      <c r="I6" s="1591"/>
    </row>
    <row r="7" spans="1:10" ht="24.75" customHeight="1">
      <c r="A7" s="1592"/>
      <c r="B7" s="1587"/>
      <c r="C7" s="1587"/>
      <c r="D7" s="1587"/>
      <c r="E7" s="1587"/>
      <c r="F7" s="1587"/>
      <c r="G7" s="1587"/>
      <c r="H7" s="1587"/>
      <c r="I7" s="1593"/>
    </row>
    <row r="8" spans="1:10" ht="24.75" customHeight="1">
      <c r="A8" s="1592"/>
      <c r="B8" s="1587"/>
      <c r="C8" s="1587"/>
      <c r="D8" s="1587"/>
      <c r="E8" s="1587"/>
      <c r="F8" s="1587"/>
      <c r="G8" s="1587"/>
      <c r="H8" s="1587"/>
      <c r="I8" s="1593"/>
    </row>
    <row r="9" spans="1:10" ht="24.75" customHeight="1">
      <c r="A9" s="1592"/>
      <c r="B9" s="1587"/>
      <c r="C9" s="1587"/>
      <c r="D9" s="1587"/>
      <c r="E9" s="1587"/>
      <c r="F9" s="1587"/>
      <c r="G9" s="1587"/>
      <c r="H9" s="1587"/>
      <c r="I9" s="1593"/>
    </row>
    <row r="10" spans="1:10" ht="24.75" customHeight="1">
      <c r="A10" s="1592"/>
      <c r="B10" s="1587"/>
      <c r="C10" s="1587"/>
      <c r="D10" s="1587"/>
      <c r="E10" s="1587"/>
      <c r="F10" s="1587"/>
      <c r="G10" s="1587"/>
      <c r="H10" s="1587"/>
      <c r="I10" s="1593"/>
    </row>
    <row r="11" spans="1:10" ht="24.75" customHeight="1">
      <c r="A11" s="1592"/>
      <c r="B11" s="1587"/>
      <c r="C11" s="1587"/>
      <c r="D11" s="1587"/>
      <c r="E11" s="1587"/>
      <c r="F11" s="1587"/>
      <c r="G11" s="1587"/>
      <c r="H11" s="1587"/>
      <c r="I11" s="1593"/>
    </row>
    <row r="12" spans="1:10" ht="24.75" customHeight="1">
      <c r="A12" s="1592"/>
      <c r="B12" s="1587"/>
      <c r="C12" s="1587"/>
      <c r="D12" s="1587"/>
      <c r="E12" s="1587"/>
      <c r="F12" s="1587"/>
      <c r="G12" s="1587"/>
      <c r="H12" s="1587"/>
      <c r="I12" s="1593"/>
    </row>
    <row r="13" spans="1:10" ht="24.75" customHeight="1">
      <c r="A13" s="1592"/>
      <c r="B13" s="1587"/>
      <c r="C13" s="1587"/>
      <c r="D13" s="1587"/>
      <c r="E13" s="1587"/>
      <c r="F13" s="1587"/>
      <c r="G13" s="1587"/>
      <c r="H13" s="1587"/>
      <c r="I13" s="1593"/>
    </row>
    <row r="14" spans="1:10" ht="24.75" customHeight="1">
      <c r="A14" s="1592"/>
      <c r="B14" s="1587"/>
      <c r="C14" s="1587"/>
      <c r="D14" s="1587"/>
      <c r="E14" s="1587"/>
      <c r="F14" s="1587"/>
      <c r="G14" s="1587"/>
      <c r="H14" s="1587"/>
      <c r="I14" s="1593"/>
    </row>
    <row r="15" spans="1:10" ht="24.75" customHeight="1">
      <c r="A15" s="1592"/>
      <c r="B15" s="1587"/>
      <c r="C15" s="1587"/>
      <c r="D15" s="1587"/>
      <c r="E15" s="1587"/>
      <c r="F15" s="1587"/>
      <c r="G15" s="1587"/>
      <c r="H15" s="1587"/>
      <c r="I15" s="1593"/>
    </row>
    <row r="16" spans="1:10" ht="24.75" customHeight="1">
      <c r="A16" s="1592"/>
      <c r="B16" s="1587"/>
      <c r="C16" s="1587"/>
      <c r="D16" s="1587"/>
      <c r="E16" s="1587"/>
      <c r="F16" s="1587"/>
      <c r="G16" s="1587"/>
      <c r="H16" s="1587"/>
      <c r="I16" s="1593"/>
    </row>
    <row r="17" spans="1:9" ht="24.75" customHeight="1">
      <c r="A17" s="1592"/>
      <c r="B17" s="1587"/>
      <c r="C17" s="1587"/>
      <c r="D17" s="1587"/>
      <c r="E17" s="1587"/>
      <c r="F17" s="1587"/>
      <c r="G17" s="1587"/>
      <c r="H17" s="1587"/>
      <c r="I17" s="1593"/>
    </row>
    <row r="18" spans="1:9" ht="24.75" customHeight="1">
      <c r="A18" s="1592"/>
      <c r="B18" s="1587"/>
      <c r="C18" s="1587"/>
      <c r="D18" s="1587"/>
      <c r="E18" s="1587"/>
      <c r="F18" s="1587"/>
      <c r="G18" s="1587"/>
      <c r="H18" s="1587"/>
      <c r="I18" s="1593"/>
    </row>
    <row r="19" spans="1:9" ht="24.75" customHeight="1">
      <c r="A19" s="1592"/>
      <c r="B19" s="1587"/>
      <c r="C19" s="1587"/>
      <c r="D19" s="1587"/>
      <c r="E19" s="1587"/>
      <c r="F19" s="1587"/>
      <c r="G19" s="1587"/>
      <c r="H19" s="1587"/>
      <c r="I19" s="1593"/>
    </row>
    <row r="20" spans="1:9" ht="24.75" customHeight="1">
      <c r="A20" s="1592"/>
      <c r="B20" s="1587"/>
      <c r="C20" s="1587"/>
      <c r="D20" s="1587"/>
      <c r="E20" s="1587"/>
      <c r="F20" s="1587"/>
      <c r="G20" s="1587"/>
      <c r="H20" s="1587"/>
      <c r="I20" s="1593"/>
    </row>
    <row r="21" spans="1:9" ht="24.75" customHeight="1">
      <c r="A21" s="1592"/>
      <c r="B21" s="1587"/>
      <c r="C21" s="1587"/>
      <c r="D21" s="1587"/>
      <c r="E21" s="1587"/>
      <c r="F21" s="1587"/>
      <c r="G21" s="1587"/>
      <c r="H21" s="1587"/>
      <c r="I21" s="1593"/>
    </row>
    <row r="22" spans="1:9" ht="24.75" customHeight="1">
      <c r="A22" s="1592"/>
      <c r="B22" s="1587"/>
      <c r="C22" s="1587"/>
      <c r="D22" s="1587"/>
      <c r="E22" s="1587"/>
      <c r="F22" s="1587"/>
      <c r="G22" s="1587"/>
      <c r="H22" s="1587"/>
      <c r="I22" s="1593"/>
    </row>
    <row r="23" spans="1:9" ht="24.75" customHeight="1">
      <c r="A23" s="1592"/>
      <c r="B23" s="1587"/>
      <c r="C23" s="1587"/>
      <c r="D23" s="1587"/>
      <c r="E23" s="1587"/>
      <c r="F23" s="1587"/>
      <c r="G23" s="1587"/>
      <c r="H23" s="1587"/>
      <c r="I23" s="1593"/>
    </row>
    <row r="24" spans="1:9" ht="24.75" customHeight="1">
      <c r="A24" s="1592"/>
      <c r="B24" s="1587"/>
      <c r="C24" s="1587"/>
      <c r="D24" s="1587"/>
      <c r="E24" s="1587"/>
      <c r="F24" s="1587"/>
      <c r="G24" s="1587"/>
      <c r="H24" s="1587"/>
      <c r="I24" s="1593"/>
    </row>
    <row r="25" spans="1:9" ht="24.75" customHeight="1">
      <c r="A25" s="1592"/>
      <c r="B25" s="1587"/>
      <c r="C25" s="1587"/>
      <c r="D25" s="1587"/>
      <c r="E25" s="1587"/>
      <c r="F25" s="1587"/>
      <c r="G25" s="1587"/>
      <c r="H25" s="1587"/>
      <c r="I25" s="1593"/>
    </row>
    <row r="26" spans="1:9" ht="24.75" customHeight="1">
      <c r="A26" s="1592"/>
      <c r="B26" s="1587"/>
      <c r="C26" s="1587"/>
      <c r="D26" s="1587"/>
      <c r="E26" s="1587"/>
      <c r="F26" s="1587"/>
      <c r="G26" s="1587"/>
      <c r="H26" s="1587"/>
      <c r="I26" s="1593"/>
    </row>
    <row r="27" spans="1:9" ht="24.75" customHeight="1">
      <c r="A27" s="1592"/>
      <c r="B27" s="1587"/>
      <c r="C27" s="1587"/>
      <c r="D27" s="1587"/>
      <c r="E27" s="1587"/>
      <c r="F27" s="1587"/>
      <c r="G27" s="1587"/>
      <c r="H27" s="1587"/>
      <c r="I27" s="1593"/>
    </row>
    <row r="28" spans="1:9" ht="24.75" customHeight="1">
      <c r="A28" s="1592"/>
      <c r="B28" s="1587"/>
      <c r="C28" s="1587"/>
      <c r="D28" s="1587"/>
      <c r="E28" s="1587"/>
      <c r="F28" s="1587"/>
      <c r="G28" s="1587"/>
      <c r="H28" s="1587"/>
      <c r="I28" s="1593"/>
    </row>
    <row r="29" spans="1:9" ht="24.75" customHeight="1">
      <c r="A29" s="1592"/>
      <c r="B29" s="1587"/>
      <c r="C29" s="1587"/>
      <c r="D29" s="1587"/>
      <c r="E29" s="1587"/>
      <c r="F29" s="1587"/>
      <c r="G29" s="1587"/>
      <c r="H29" s="1587"/>
      <c r="I29" s="1593"/>
    </row>
    <row r="30" spans="1:9" ht="24.75" customHeight="1">
      <c r="A30" s="1592"/>
      <c r="B30" s="1587"/>
      <c r="C30" s="1587"/>
      <c r="D30" s="1587"/>
      <c r="E30" s="1587"/>
      <c r="F30" s="1587"/>
      <c r="G30" s="1587"/>
      <c r="H30" s="1587"/>
      <c r="I30" s="1593"/>
    </row>
    <row r="31" spans="1:9" ht="24.75" customHeight="1" thickBot="1">
      <c r="A31" s="1931"/>
      <c r="B31" s="1932"/>
      <c r="C31" s="1932"/>
      <c r="D31" s="1932"/>
      <c r="E31" s="1932"/>
      <c r="F31" s="1932"/>
      <c r="G31" s="1932"/>
      <c r="H31" s="1932"/>
      <c r="I31" s="1933"/>
    </row>
    <row r="32" spans="1:9" ht="24.75" customHeight="1">
      <c r="A32" s="1934" t="s">
        <v>583</v>
      </c>
      <c r="B32" s="1594"/>
      <c r="C32" s="1594"/>
      <c r="D32" s="1594"/>
      <c r="E32" s="1594"/>
      <c r="F32" s="1594"/>
      <c r="G32" s="1594"/>
      <c r="H32" s="1594"/>
      <c r="I32" s="1594"/>
    </row>
    <row r="33" spans="1:10" ht="22.5" customHeight="1" thickBot="1">
      <c r="B33" s="193"/>
      <c r="C33" s="91"/>
      <c r="D33" s="91"/>
      <c r="E33" s="91"/>
      <c r="F33" s="91"/>
      <c r="G33" s="91"/>
      <c r="H33" s="91"/>
      <c r="I33" s="91"/>
      <c r="J33" s="91"/>
    </row>
    <row r="34" spans="1:10" ht="24.75" customHeight="1">
      <c r="A34" s="1589" t="s">
        <v>791</v>
      </c>
      <c r="B34" s="1590"/>
      <c r="C34" s="1590"/>
      <c r="D34" s="1590"/>
      <c r="E34" s="1590"/>
      <c r="F34" s="1590"/>
      <c r="G34" s="1590"/>
      <c r="H34" s="1590"/>
      <c r="I34" s="1591"/>
    </row>
    <row r="35" spans="1:10" ht="24.75" customHeight="1">
      <c r="A35" s="1592"/>
      <c r="B35" s="1587"/>
      <c r="C35" s="1587"/>
      <c r="D35" s="1587"/>
      <c r="E35" s="1587"/>
      <c r="F35" s="1587"/>
      <c r="G35" s="1587"/>
      <c r="H35" s="1587"/>
      <c r="I35" s="1593"/>
    </row>
    <row r="36" spans="1:10" ht="24.75" customHeight="1">
      <c r="A36" s="1592"/>
      <c r="B36" s="1587"/>
      <c r="C36" s="1587"/>
      <c r="D36" s="1587"/>
      <c r="E36" s="1587"/>
      <c r="F36" s="1587"/>
      <c r="G36" s="1587"/>
      <c r="H36" s="1587"/>
      <c r="I36" s="1593"/>
    </row>
    <row r="37" spans="1:10" ht="24.75" customHeight="1">
      <c r="A37" s="1592"/>
      <c r="B37" s="1587"/>
      <c r="C37" s="1587"/>
      <c r="D37" s="1587"/>
      <c r="E37" s="1587"/>
      <c r="F37" s="1587"/>
      <c r="G37" s="1587"/>
      <c r="H37" s="1587"/>
      <c r="I37" s="1593"/>
    </row>
    <row r="38" spans="1:10" ht="24.75" customHeight="1">
      <c r="A38" s="1592"/>
      <c r="B38" s="1587"/>
      <c r="C38" s="1587"/>
      <c r="D38" s="1587"/>
      <c r="E38" s="1587"/>
      <c r="F38" s="1587"/>
      <c r="G38" s="1587"/>
      <c r="H38" s="1587"/>
      <c r="I38" s="1593"/>
    </row>
    <row r="39" spans="1:10" ht="24.75" customHeight="1">
      <c r="A39" s="1592"/>
      <c r="B39" s="1587"/>
      <c r="C39" s="1587"/>
      <c r="D39" s="1587"/>
      <c r="E39" s="1587"/>
      <c r="F39" s="1587"/>
      <c r="G39" s="1587"/>
      <c r="H39" s="1587"/>
      <c r="I39" s="1593"/>
    </row>
    <row r="40" spans="1:10" ht="24.75" customHeight="1">
      <c r="A40" s="1592"/>
      <c r="B40" s="1587"/>
      <c r="C40" s="1587"/>
      <c r="D40" s="1587"/>
      <c r="E40" s="1587"/>
      <c r="F40" s="1587"/>
      <c r="G40" s="1587"/>
      <c r="H40" s="1587"/>
      <c r="I40" s="1593"/>
    </row>
    <row r="41" spans="1:10" ht="24.75" customHeight="1">
      <c r="A41" s="1592"/>
      <c r="B41" s="1587"/>
      <c r="C41" s="1587"/>
      <c r="D41" s="1587"/>
      <c r="E41" s="1587"/>
      <c r="F41" s="1587"/>
      <c r="G41" s="1587"/>
      <c r="H41" s="1587"/>
      <c r="I41" s="1593"/>
    </row>
    <row r="42" spans="1:10" ht="24.75" customHeight="1">
      <c r="A42" s="1592"/>
      <c r="B42" s="1587"/>
      <c r="C42" s="1587"/>
      <c r="D42" s="1587"/>
      <c r="E42" s="1587"/>
      <c r="F42" s="1587"/>
      <c r="G42" s="1587"/>
      <c r="H42" s="1587"/>
      <c r="I42" s="1593"/>
    </row>
    <row r="43" spans="1:10" ht="24.75" customHeight="1">
      <c r="A43" s="1592"/>
      <c r="B43" s="1587"/>
      <c r="C43" s="1587"/>
      <c r="D43" s="1587"/>
      <c r="E43" s="1587"/>
      <c r="F43" s="1587"/>
      <c r="G43" s="1587"/>
      <c r="H43" s="1587"/>
      <c r="I43" s="1593"/>
    </row>
    <row r="44" spans="1:10" ht="24.75" customHeight="1">
      <c r="A44" s="1592"/>
      <c r="B44" s="1587"/>
      <c r="C44" s="1587"/>
      <c r="D44" s="1587"/>
      <c r="E44" s="1587"/>
      <c r="F44" s="1587"/>
      <c r="G44" s="1587"/>
      <c r="H44" s="1587"/>
      <c r="I44" s="1593"/>
    </row>
    <row r="45" spans="1:10" ht="24.75" customHeight="1">
      <c r="A45" s="1592"/>
      <c r="B45" s="1587"/>
      <c r="C45" s="1587"/>
      <c r="D45" s="1587"/>
      <c r="E45" s="1587"/>
      <c r="F45" s="1587"/>
      <c r="G45" s="1587"/>
      <c r="H45" s="1587"/>
      <c r="I45" s="1593"/>
    </row>
    <row r="46" spans="1:10" ht="24.75" customHeight="1">
      <c r="A46" s="1592"/>
      <c r="B46" s="1587"/>
      <c r="C46" s="1587"/>
      <c r="D46" s="1587"/>
      <c r="E46" s="1587"/>
      <c r="F46" s="1587"/>
      <c r="G46" s="1587"/>
      <c r="H46" s="1587"/>
      <c r="I46" s="1593"/>
    </row>
    <row r="47" spans="1:10" ht="24.75" customHeight="1">
      <c r="A47" s="1592"/>
      <c r="B47" s="1587"/>
      <c r="C47" s="1587"/>
      <c r="D47" s="1587"/>
      <c r="E47" s="1587"/>
      <c r="F47" s="1587"/>
      <c r="G47" s="1587"/>
      <c r="H47" s="1587"/>
      <c r="I47" s="1593"/>
    </row>
    <row r="48" spans="1:10" ht="24.75" customHeight="1">
      <c r="A48" s="1592"/>
      <c r="B48" s="1587"/>
      <c r="C48" s="1587"/>
      <c r="D48" s="1587"/>
      <c r="E48" s="1587"/>
      <c r="F48" s="1587"/>
      <c r="G48" s="1587"/>
      <c r="H48" s="1587"/>
      <c r="I48" s="1593"/>
    </row>
    <row r="49" spans="1:9" ht="24.75" customHeight="1">
      <c r="A49" s="1592"/>
      <c r="B49" s="1587"/>
      <c r="C49" s="1587"/>
      <c r="D49" s="1587"/>
      <c r="E49" s="1587"/>
      <c r="F49" s="1587"/>
      <c r="G49" s="1587"/>
      <c r="H49" s="1587"/>
      <c r="I49" s="1593"/>
    </row>
    <row r="50" spans="1:9" ht="24.75" customHeight="1">
      <c r="A50" s="1592"/>
      <c r="B50" s="1587"/>
      <c r="C50" s="1587"/>
      <c r="D50" s="1587"/>
      <c r="E50" s="1587"/>
      <c r="F50" s="1587"/>
      <c r="G50" s="1587"/>
      <c r="H50" s="1587"/>
      <c r="I50" s="1593"/>
    </row>
    <row r="51" spans="1:9" ht="24.75" customHeight="1">
      <c r="A51" s="1592"/>
      <c r="B51" s="1587"/>
      <c r="C51" s="1587"/>
      <c r="D51" s="1587"/>
      <c r="E51" s="1587"/>
      <c r="F51" s="1587"/>
      <c r="G51" s="1587"/>
      <c r="H51" s="1587"/>
      <c r="I51" s="1593"/>
    </row>
    <row r="52" spans="1:9" ht="24.75" customHeight="1">
      <c r="A52" s="1592"/>
      <c r="B52" s="1587"/>
      <c r="C52" s="1587"/>
      <c r="D52" s="1587"/>
      <c r="E52" s="1587"/>
      <c r="F52" s="1587"/>
      <c r="G52" s="1587"/>
      <c r="H52" s="1587"/>
      <c r="I52" s="1593"/>
    </row>
    <row r="53" spans="1:9" ht="24.75" customHeight="1">
      <c r="A53" s="1592"/>
      <c r="B53" s="1587"/>
      <c r="C53" s="1587"/>
      <c r="D53" s="1587"/>
      <c r="E53" s="1587"/>
      <c r="F53" s="1587"/>
      <c r="G53" s="1587"/>
      <c r="H53" s="1587"/>
      <c r="I53" s="1593"/>
    </row>
    <row r="54" spans="1:9" ht="24.75" customHeight="1">
      <c r="A54" s="1592"/>
      <c r="B54" s="1587"/>
      <c r="C54" s="1587"/>
      <c r="D54" s="1587"/>
      <c r="E54" s="1587"/>
      <c r="F54" s="1587"/>
      <c r="G54" s="1587"/>
      <c r="H54" s="1587"/>
      <c r="I54" s="1593"/>
    </row>
    <row r="55" spans="1:9" ht="24.75" customHeight="1">
      <c r="A55" s="1592"/>
      <c r="B55" s="1587"/>
      <c r="C55" s="1587"/>
      <c r="D55" s="1587"/>
      <c r="E55" s="1587"/>
      <c r="F55" s="1587"/>
      <c r="G55" s="1587"/>
      <c r="H55" s="1587"/>
      <c r="I55" s="1593"/>
    </row>
    <row r="56" spans="1:9" ht="24.75" customHeight="1">
      <c r="A56" s="1592"/>
      <c r="B56" s="1587"/>
      <c r="C56" s="1587"/>
      <c r="D56" s="1587"/>
      <c r="E56" s="1587"/>
      <c r="F56" s="1587"/>
      <c r="G56" s="1587"/>
      <c r="H56" s="1587"/>
      <c r="I56" s="1593"/>
    </row>
    <row r="57" spans="1:9" ht="24.75" customHeight="1">
      <c r="A57" s="1592"/>
      <c r="B57" s="1587"/>
      <c r="C57" s="1587"/>
      <c r="D57" s="1587"/>
      <c r="E57" s="1587"/>
      <c r="F57" s="1587"/>
      <c r="G57" s="1587"/>
      <c r="H57" s="1587"/>
      <c r="I57" s="1593"/>
    </row>
    <row r="58" spans="1:9" ht="24.75" customHeight="1">
      <c r="A58" s="1592"/>
      <c r="B58" s="1587"/>
      <c r="C58" s="1587"/>
      <c r="D58" s="1587"/>
      <c r="E58" s="1587"/>
      <c r="F58" s="1587"/>
      <c r="G58" s="1587"/>
      <c r="H58" s="1587"/>
      <c r="I58" s="1593"/>
    </row>
    <row r="59" spans="1:9" ht="24.75" customHeight="1">
      <c r="A59" s="1592"/>
      <c r="B59" s="1587"/>
      <c r="C59" s="1587"/>
      <c r="D59" s="1587"/>
      <c r="E59" s="1587"/>
      <c r="F59" s="1587"/>
      <c r="G59" s="1587"/>
      <c r="H59" s="1587"/>
      <c r="I59" s="1593"/>
    </row>
    <row r="60" spans="1:9" ht="24.75" customHeight="1">
      <c r="A60" s="1592"/>
      <c r="B60" s="1587"/>
      <c r="C60" s="1587"/>
      <c r="D60" s="1587"/>
      <c r="E60" s="1587"/>
      <c r="F60" s="1587"/>
      <c r="G60" s="1587"/>
      <c r="H60" s="1587"/>
      <c r="I60" s="1593"/>
    </row>
    <row r="61" spans="1:9" ht="24.75" customHeight="1">
      <c r="A61" s="1592"/>
      <c r="B61" s="1587"/>
      <c r="C61" s="1587"/>
      <c r="D61" s="1587"/>
      <c r="E61" s="1587"/>
      <c r="F61" s="1587"/>
      <c r="G61" s="1587"/>
      <c r="H61" s="1587"/>
      <c r="I61" s="1593"/>
    </row>
    <row r="62" spans="1:9" ht="15.6" customHeight="1">
      <c r="A62" s="1592"/>
      <c r="B62" s="1587"/>
      <c r="C62" s="1587"/>
      <c r="D62" s="1587"/>
      <c r="E62" s="1587"/>
      <c r="F62" s="1587"/>
      <c r="G62" s="1587"/>
      <c r="H62" s="1587"/>
      <c r="I62" s="1593"/>
    </row>
    <row r="63" spans="1:9" ht="24.75" customHeight="1" thickBot="1">
      <c r="A63" s="1931"/>
      <c r="B63" s="1932"/>
      <c r="C63" s="1932"/>
      <c r="D63" s="1932"/>
      <c r="E63" s="1932"/>
      <c r="F63" s="1932"/>
      <c r="G63" s="1932"/>
      <c r="H63" s="1932"/>
      <c r="I63" s="1933"/>
    </row>
    <row r="64" spans="1:9" ht="24.75" customHeight="1">
      <c r="A64" s="1934" t="s">
        <v>1084</v>
      </c>
      <c r="B64" s="1594"/>
      <c r="C64" s="1594"/>
      <c r="D64" s="1594"/>
      <c r="E64" s="1594"/>
      <c r="F64" s="1594"/>
      <c r="G64" s="1594"/>
      <c r="H64" s="1594"/>
      <c r="I64" s="1594"/>
    </row>
    <row r="65" spans="1:10" ht="22.5" customHeight="1" thickBot="1">
      <c r="B65" s="193"/>
      <c r="C65" s="91"/>
      <c r="D65" s="91"/>
      <c r="E65" s="91"/>
      <c r="F65" s="91"/>
      <c r="G65" s="91"/>
      <c r="H65" s="91"/>
      <c r="I65" s="91"/>
      <c r="J65" s="91"/>
    </row>
    <row r="66" spans="1:10" ht="24.75" customHeight="1">
      <c r="A66" s="1589" t="s">
        <v>791</v>
      </c>
      <c r="B66" s="1590"/>
      <c r="C66" s="1590"/>
      <c r="D66" s="1590"/>
      <c r="E66" s="1590"/>
      <c r="F66" s="1590"/>
      <c r="G66" s="1590"/>
      <c r="H66" s="1590"/>
      <c r="I66" s="1591"/>
    </row>
    <row r="67" spans="1:10" ht="24.75" customHeight="1">
      <c r="A67" s="1592"/>
      <c r="B67" s="1587"/>
      <c r="C67" s="1587"/>
      <c r="D67" s="1587"/>
      <c r="E67" s="1587"/>
      <c r="F67" s="1587"/>
      <c r="G67" s="1587"/>
      <c r="H67" s="1587"/>
      <c r="I67" s="1593"/>
    </row>
    <row r="68" spans="1:10" ht="24.75" customHeight="1">
      <c r="A68" s="1592"/>
      <c r="B68" s="1587"/>
      <c r="C68" s="1587"/>
      <c r="D68" s="1587"/>
      <c r="E68" s="1587"/>
      <c r="F68" s="1587"/>
      <c r="G68" s="1587"/>
      <c r="H68" s="1587"/>
      <c r="I68" s="1593"/>
    </row>
    <row r="69" spans="1:10" ht="24.75" customHeight="1">
      <c r="A69" s="1592"/>
      <c r="B69" s="1587"/>
      <c r="C69" s="1587"/>
      <c r="D69" s="1587"/>
      <c r="E69" s="1587"/>
      <c r="F69" s="1587"/>
      <c r="G69" s="1587"/>
      <c r="H69" s="1587"/>
      <c r="I69" s="1593"/>
    </row>
    <row r="70" spans="1:10" ht="24.75" customHeight="1">
      <c r="A70" s="1592"/>
      <c r="B70" s="1587"/>
      <c r="C70" s="1587"/>
      <c r="D70" s="1587"/>
      <c r="E70" s="1587"/>
      <c r="F70" s="1587"/>
      <c r="G70" s="1587"/>
      <c r="H70" s="1587"/>
      <c r="I70" s="1593"/>
    </row>
    <row r="71" spans="1:10" ht="24.75" customHeight="1">
      <c r="A71" s="1592"/>
      <c r="B71" s="1587"/>
      <c r="C71" s="1587"/>
      <c r="D71" s="1587"/>
      <c r="E71" s="1587"/>
      <c r="F71" s="1587"/>
      <c r="G71" s="1587"/>
      <c r="H71" s="1587"/>
      <c r="I71" s="1593"/>
    </row>
    <row r="72" spans="1:10" ht="24.75" customHeight="1">
      <c r="A72" s="1592"/>
      <c r="B72" s="1587"/>
      <c r="C72" s="1587"/>
      <c r="D72" s="1587"/>
      <c r="E72" s="1587"/>
      <c r="F72" s="1587"/>
      <c r="G72" s="1587"/>
      <c r="H72" s="1587"/>
      <c r="I72" s="1593"/>
    </row>
    <row r="73" spans="1:10" ht="24.75" customHeight="1">
      <c r="A73" s="1592"/>
      <c r="B73" s="1587"/>
      <c r="C73" s="1587"/>
      <c r="D73" s="1587"/>
      <c r="E73" s="1587"/>
      <c r="F73" s="1587"/>
      <c r="G73" s="1587"/>
      <c r="H73" s="1587"/>
      <c r="I73" s="1593"/>
    </row>
    <row r="74" spans="1:10" ht="24.75" customHeight="1">
      <c r="A74" s="1592"/>
      <c r="B74" s="1587"/>
      <c r="C74" s="1587"/>
      <c r="D74" s="1587"/>
      <c r="E74" s="1587"/>
      <c r="F74" s="1587"/>
      <c r="G74" s="1587"/>
      <c r="H74" s="1587"/>
      <c r="I74" s="1593"/>
    </row>
    <row r="75" spans="1:10" ht="24.75" customHeight="1">
      <c r="A75" s="1592"/>
      <c r="B75" s="1587"/>
      <c r="C75" s="1587"/>
      <c r="D75" s="1587"/>
      <c r="E75" s="1587"/>
      <c r="F75" s="1587"/>
      <c r="G75" s="1587"/>
      <c r="H75" s="1587"/>
      <c r="I75" s="1593"/>
    </row>
    <row r="76" spans="1:10" ht="24.75" customHeight="1">
      <c r="A76" s="1592"/>
      <c r="B76" s="1587"/>
      <c r="C76" s="1587"/>
      <c r="D76" s="1587"/>
      <c r="E76" s="1587"/>
      <c r="F76" s="1587"/>
      <c r="G76" s="1587"/>
      <c r="H76" s="1587"/>
      <c r="I76" s="1593"/>
    </row>
    <row r="77" spans="1:10" ht="24.75" customHeight="1">
      <c r="A77" s="1592"/>
      <c r="B77" s="1587"/>
      <c r="C77" s="1587"/>
      <c r="D77" s="1587"/>
      <c r="E77" s="1587"/>
      <c r="F77" s="1587"/>
      <c r="G77" s="1587"/>
      <c r="H77" s="1587"/>
      <c r="I77" s="1593"/>
    </row>
    <row r="78" spans="1:10" ht="24.75" customHeight="1">
      <c r="A78" s="1592"/>
      <c r="B78" s="1587"/>
      <c r="C78" s="1587"/>
      <c r="D78" s="1587"/>
      <c r="E78" s="1587"/>
      <c r="F78" s="1587"/>
      <c r="G78" s="1587"/>
      <c r="H78" s="1587"/>
      <c r="I78" s="1593"/>
    </row>
    <row r="79" spans="1:10" ht="24.75" customHeight="1">
      <c r="A79" s="1592"/>
      <c r="B79" s="1587"/>
      <c r="C79" s="1587"/>
      <c r="D79" s="1587"/>
      <c r="E79" s="1587"/>
      <c r="F79" s="1587"/>
      <c r="G79" s="1587"/>
      <c r="H79" s="1587"/>
      <c r="I79" s="1593"/>
    </row>
    <row r="80" spans="1:10" ht="24.75" customHeight="1">
      <c r="A80" s="1592"/>
      <c r="B80" s="1587"/>
      <c r="C80" s="1587"/>
      <c r="D80" s="1587"/>
      <c r="E80" s="1587"/>
      <c r="F80" s="1587"/>
      <c r="G80" s="1587"/>
      <c r="H80" s="1587"/>
      <c r="I80" s="1593"/>
    </row>
    <row r="81" spans="1:9" ht="24.75" customHeight="1">
      <c r="A81" s="1592"/>
      <c r="B81" s="1587"/>
      <c r="C81" s="1587"/>
      <c r="D81" s="1587"/>
      <c r="E81" s="1587"/>
      <c r="F81" s="1587"/>
      <c r="G81" s="1587"/>
      <c r="H81" s="1587"/>
      <c r="I81" s="1593"/>
    </row>
    <row r="82" spans="1:9" ht="24.75" customHeight="1">
      <c r="A82" s="1592"/>
      <c r="B82" s="1587"/>
      <c r="C82" s="1587"/>
      <c r="D82" s="1587"/>
      <c r="E82" s="1587"/>
      <c r="F82" s="1587"/>
      <c r="G82" s="1587"/>
      <c r="H82" s="1587"/>
      <c r="I82" s="1593"/>
    </row>
    <row r="83" spans="1:9" ht="24.75" customHeight="1">
      <c r="A83" s="1592"/>
      <c r="B83" s="1587"/>
      <c r="C83" s="1587"/>
      <c r="D83" s="1587"/>
      <c r="E83" s="1587"/>
      <c r="F83" s="1587"/>
      <c r="G83" s="1587"/>
      <c r="H83" s="1587"/>
      <c r="I83" s="1593"/>
    </row>
    <row r="84" spans="1:9" ht="24.75" customHeight="1">
      <c r="A84" s="1592"/>
      <c r="B84" s="1587"/>
      <c r="C84" s="1587"/>
      <c r="D84" s="1587"/>
      <c r="E84" s="1587"/>
      <c r="F84" s="1587"/>
      <c r="G84" s="1587"/>
      <c r="H84" s="1587"/>
      <c r="I84" s="1593"/>
    </row>
    <row r="85" spans="1:9" ht="24.75" customHeight="1">
      <c r="A85" s="1592"/>
      <c r="B85" s="1587"/>
      <c r="C85" s="1587"/>
      <c r="D85" s="1587"/>
      <c r="E85" s="1587"/>
      <c r="F85" s="1587"/>
      <c r="G85" s="1587"/>
      <c r="H85" s="1587"/>
      <c r="I85" s="1593"/>
    </row>
    <row r="86" spans="1:9" ht="24.75" customHeight="1">
      <c r="A86" s="1592"/>
      <c r="B86" s="1587"/>
      <c r="C86" s="1587"/>
      <c r="D86" s="1587"/>
      <c r="E86" s="1587"/>
      <c r="F86" s="1587"/>
      <c r="G86" s="1587"/>
      <c r="H86" s="1587"/>
      <c r="I86" s="1593"/>
    </row>
    <row r="87" spans="1:9" ht="24.75" customHeight="1">
      <c r="A87" s="1592"/>
      <c r="B87" s="1587"/>
      <c r="C87" s="1587"/>
      <c r="D87" s="1587"/>
      <c r="E87" s="1587"/>
      <c r="F87" s="1587"/>
      <c r="G87" s="1587"/>
      <c r="H87" s="1587"/>
      <c r="I87" s="1593"/>
    </row>
    <row r="88" spans="1:9" ht="24.75" customHeight="1">
      <c r="A88" s="1592"/>
      <c r="B88" s="1587"/>
      <c r="C88" s="1587"/>
      <c r="D88" s="1587"/>
      <c r="E88" s="1587"/>
      <c r="F88" s="1587"/>
      <c r="G88" s="1587"/>
      <c r="H88" s="1587"/>
      <c r="I88" s="1593"/>
    </row>
    <row r="89" spans="1:9" ht="24.75" customHeight="1">
      <c r="A89" s="1592"/>
      <c r="B89" s="1587"/>
      <c r="C89" s="1587"/>
      <c r="D89" s="1587"/>
      <c r="E89" s="1587"/>
      <c r="F89" s="1587"/>
      <c r="G89" s="1587"/>
      <c r="H89" s="1587"/>
      <c r="I89" s="1593"/>
    </row>
    <row r="90" spans="1:9" ht="24.75" customHeight="1">
      <c r="A90" s="1592"/>
      <c r="B90" s="1587"/>
      <c r="C90" s="1587"/>
      <c r="D90" s="1587"/>
      <c r="E90" s="1587"/>
      <c r="F90" s="1587"/>
      <c r="G90" s="1587"/>
      <c r="H90" s="1587"/>
      <c r="I90" s="1593"/>
    </row>
    <row r="91" spans="1:9" ht="24.75" customHeight="1">
      <c r="A91" s="1592"/>
      <c r="B91" s="1587"/>
      <c r="C91" s="1587"/>
      <c r="D91" s="1587"/>
      <c r="E91" s="1587"/>
      <c r="F91" s="1587"/>
      <c r="G91" s="1587"/>
      <c r="H91" s="1587"/>
      <c r="I91" s="1593"/>
    </row>
    <row r="92" spans="1:9" ht="24.75" customHeight="1">
      <c r="A92" s="1592"/>
      <c r="B92" s="1587"/>
      <c r="C92" s="1587"/>
      <c r="D92" s="1587"/>
      <c r="E92" s="1587"/>
      <c r="F92" s="1587"/>
      <c r="G92" s="1587"/>
      <c r="H92" s="1587"/>
      <c r="I92" s="1593"/>
    </row>
    <row r="93" spans="1:9" ht="24.75" customHeight="1">
      <c r="A93" s="1592"/>
      <c r="B93" s="1587"/>
      <c r="C93" s="1587"/>
      <c r="D93" s="1587"/>
      <c r="E93" s="1587"/>
      <c r="F93" s="1587"/>
      <c r="G93" s="1587"/>
      <c r="H93" s="1587"/>
      <c r="I93" s="1593"/>
    </row>
    <row r="94" spans="1:9" ht="24.75" customHeight="1" thickBot="1">
      <c r="A94" s="1592"/>
      <c r="B94" s="1587"/>
      <c r="C94" s="1587"/>
      <c r="D94" s="1587"/>
      <c r="E94" s="1587"/>
      <c r="F94" s="1587"/>
      <c r="G94" s="1587"/>
      <c r="H94" s="1587"/>
      <c r="I94" s="1593"/>
    </row>
    <row r="95" spans="1:9" ht="24.75" customHeight="1">
      <c r="A95" s="1934" t="s">
        <v>1085</v>
      </c>
      <c r="B95" s="1594"/>
      <c r="C95" s="1594"/>
      <c r="D95" s="1594"/>
      <c r="E95" s="1594"/>
      <c r="F95" s="1594"/>
      <c r="G95" s="1594"/>
      <c r="H95" s="1594"/>
      <c r="I95" s="1594"/>
    </row>
    <row r="96" spans="1:9" ht="24.75" customHeight="1" thickBot="1">
      <c r="A96" s="872"/>
      <c r="B96" s="869"/>
      <c r="C96" s="869"/>
      <c r="D96" s="869"/>
      <c r="E96" s="869"/>
      <c r="F96" s="869"/>
      <c r="G96" s="869"/>
      <c r="H96" s="869"/>
      <c r="I96" s="869"/>
    </row>
    <row r="97" spans="1:9" ht="24.75" customHeight="1">
      <c r="A97" s="1589" t="s">
        <v>791</v>
      </c>
      <c r="B97" s="1590"/>
      <c r="C97" s="1590"/>
      <c r="D97" s="1590"/>
      <c r="E97" s="1590"/>
      <c r="F97" s="1590"/>
      <c r="G97" s="1590"/>
      <c r="H97" s="1590"/>
      <c r="I97" s="1591"/>
    </row>
    <row r="98" spans="1:9" ht="24.75" customHeight="1">
      <c r="A98" s="1592"/>
      <c r="B98" s="1587"/>
      <c r="C98" s="1587"/>
      <c r="D98" s="1587"/>
      <c r="E98" s="1587"/>
      <c r="F98" s="1587"/>
      <c r="G98" s="1587"/>
      <c r="H98" s="1587"/>
      <c r="I98" s="1593"/>
    </row>
    <row r="99" spans="1:9" ht="24.75" customHeight="1">
      <c r="A99" s="1592"/>
      <c r="B99" s="1587"/>
      <c r="C99" s="1587"/>
      <c r="D99" s="1587"/>
      <c r="E99" s="1587"/>
      <c r="F99" s="1587"/>
      <c r="G99" s="1587"/>
      <c r="H99" s="1587"/>
      <c r="I99" s="1593"/>
    </row>
    <row r="100" spans="1:9" ht="24.75" customHeight="1">
      <c r="A100" s="1592"/>
      <c r="B100" s="1587"/>
      <c r="C100" s="1587"/>
      <c r="D100" s="1587"/>
      <c r="E100" s="1587"/>
      <c r="F100" s="1587"/>
      <c r="G100" s="1587"/>
      <c r="H100" s="1587"/>
      <c r="I100" s="1593"/>
    </row>
    <row r="101" spans="1:9" ht="24.75" customHeight="1">
      <c r="A101" s="1592"/>
      <c r="B101" s="1587"/>
      <c r="C101" s="1587"/>
      <c r="D101" s="1587"/>
      <c r="E101" s="1587"/>
      <c r="F101" s="1587"/>
      <c r="G101" s="1587"/>
      <c r="H101" s="1587"/>
      <c r="I101" s="1593"/>
    </row>
    <row r="102" spans="1:9" ht="24.75" customHeight="1">
      <c r="A102" s="1592"/>
      <c r="B102" s="1587"/>
      <c r="C102" s="1587"/>
      <c r="D102" s="1587"/>
      <c r="E102" s="1587"/>
      <c r="F102" s="1587"/>
      <c r="G102" s="1587"/>
      <c r="H102" s="1587"/>
      <c r="I102" s="1593"/>
    </row>
    <row r="103" spans="1:9" ht="24.75" customHeight="1">
      <c r="A103" s="1592"/>
      <c r="B103" s="1587"/>
      <c r="C103" s="1587"/>
      <c r="D103" s="1587"/>
      <c r="E103" s="1587"/>
      <c r="F103" s="1587"/>
      <c r="G103" s="1587"/>
      <c r="H103" s="1587"/>
      <c r="I103" s="1593"/>
    </row>
    <row r="104" spans="1:9" ht="24.75" customHeight="1">
      <c r="A104" s="1592"/>
      <c r="B104" s="1587"/>
      <c r="C104" s="1587"/>
      <c r="D104" s="1587"/>
      <c r="E104" s="1587"/>
      <c r="F104" s="1587"/>
      <c r="G104" s="1587"/>
      <c r="H104" s="1587"/>
      <c r="I104" s="1593"/>
    </row>
    <row r="105" spans="1:9" ht="24.75" customHeight="1">
      <c r="A105" s="1592"/>
      <c r="B105" s="1587"/>
      <c r="C105" s="1587"/>
      <c r="D105" s="1587"/>
      <c r="E105" s="1587"/>
      <c r="F105" s="1587"/>
      <c r="G105" s="1587"/>
      <c r="H105" s="1587"/>
      <c r="I105" s="1593"/>
    </row>
    <row r="106" spans="1:9" ht="24.75" customHeight="1">
      <c r="A106" s="1592"/>
      <c r="B106" s="1587"/>
      <c r="C106" s="1587"/>
      <c r="D106" s="1587"/>
      <c r="E106" s="1587"/>
      <c r="F106" s="1587"/>
      <c r="G106" s="1587"/>
      <c r="H106" s="1587"/>
      <c r="I106" s="1593"/>
    </row>
    <row r="107" spans="1:9" ht="24.75" customHeight="1">
      <c r="A107" s="1592"/>
      <c r="B107" s="1587"/>
      <c r="C107" s="1587"/>
      <c r="D107" s="1587"/>
      <c r="E107" s="1587"/>
      <c r="F107" s="1587"/>
      <c r="G107" s="1587"/>
      <c r="H107" s="1587"/>
      <c r="I107" s="1593"/>
    </row>
    <row r="108" spans="1:9" ht="24.75" customHeight="1">
      <c r="A108" s="1592"/>
      <c r="B108" s="1587"/>
      <c r="C108" s="1587"/>
      <c r="D108" s="1587"/>
      <c r="E108" s="1587"/>
      <c r="F108" s="1587"/>
      <c r="G108" s="1587"/>
      <c r="H108" s="1587"/>
      <c r="I108" s="1593"/>
    </row>
    <row r="109" spans="1:9" ht="24.75" customHeight="1">
      <c r="A109" s="1592"/>
      <c r="B109" s="1587"/>
      <c r="C109" s="1587"/>
      <c r="D109" s="1587"/>
      <c r="E109" s="1587"/>
      <c r="F109" s="1587"/>
      <c r="G109" s="1587"/>
      <c r="H109" s="1587"/>
      <c r="I109" s="1593"/>
    </row>
    <row r="110" spans="1:9" ht="24.75" customHeight="1">
      <c r="A110" s="1592"/>
      <c r="B110" s="1587"/>
      <c r="C110" s="1587"/>
      <c r="D110" s="1587"/>
      <c r="E110" s="1587"/>
      <c r="F110" s="1587"/>
      <c r="G110" s="1587"/>
      <c r="H110" s="1587"/>
      <c r="I110" s="1593"/>
    </row>
    <row r="111" spans="1:9" ht="24.75" customHeight="1">
      <c r="A111" s="1592"/>
      <c r="B111" s="1587"/>
      <c r="C111" s="1587"/>
      <c r="D111" s="1587"/>
      <c r="E111" s="1587"/>
      <c r="F111" s="1587"/>
      <c r="G111" s="1587"/>
      <c r="H111" s="1587"/>
      <c r="I111" s="1593"/>
    </row>
    <row r="112" spans="1:9" ht="24.75" customHeight="1">
      <c r="A112" s="1592"/>
      <c r="B112" s="1587"/>
      <c r="C112" s="1587"/>
      <c r="D112" s="1587"/>
      <c r="E112" s="1587"/>
      <c r="F112" s="1587"/>
      <c r="G112" s="1587"/>
      <c r="H112" s="1587"/>
      <c r="I112" s="1593"/>
    </row>
    <row r="113" spans="1:9" ht="24.75" customHeight="1">
      <c r="A113" s="1592"/>
      <c r="B113" s="1587"/>
      <c r="C113" s="1587"/>
      <c r="D113" s="1587"/>
      <c r="E113" s="1587"/>
      <c r="F113" s="1587"/>
      <c r="G113" s="1587"/>
      <c r="H113" s="1587"/>
      <c r="I113" s="1593"/>
    </row>
    <row r="114" spans="1:9" ht="24.75" customHeight="1">
      <c r="A114" s="1592"/>
      <c r="B114" s="1587"/>
      <c r="C114" s="1587"/>
      <c r="D114" s="1587"/>
      <c r="E114" s="1587"/>
      <c r="F114" s="1587"/>
      <c r="G114" s="1587"/>
      <c r="H114" s="1587"/>
      <c r="I114" s="1593"/>
    </row>
    <row r="115" spans="1:9" ht="24.75" customHeight="1">
      <c r="A115" s="1592"/>
      <c r="B115" s="1587"/>
      <c r="C115" s="1587"/>
      <c r="D115" s="1587"/>
      <c r="E115" s="1587"/>
      <c r="F115" s="1587"/>
      <c r="G115" s="1587"/>
      <c r="H115" s="1587"/>
      <c r="I115" s="1593"/>
    </row>
    <row r="116" spans="1:9" ht="24.75" customHeight="1">
      <c r="A116" s="1592"/>
      <c r="B116" s="1587"/>
      <c r="C116" s="1587"/>
      <c r="D116" s="1587"/>
      <c r="E116" s="1587"/>
      <c r="F116" s="1587"/>
      <c r="G116" s="1587"/>
      <c r="H116" s="1587"/>
      <c r="I116" s="1593"/>
    </row>
    <row r="117" spans="1:9" ht="24.75" customHeight="1">
      <c r="A117" s="1592"/>
      <c r="B117" s="1587"/>
      <c r="C117" s="1587"/>
      <c r="D117" s="1587"/>
      <c r="E117" s="1587"/>
      <c r="F117" s="1587"/>
      <c r="G117" s="1587"/>
      <c r="H117" s="1587"/>
      <c r="I117" s="1593"/>
    </row>
    <row r="118" spans="1:9" ht="24.75" customHeight="1">
      <c r="A118" s="1592"/>
      <c r="B118" s="1587"/>
      <c r="C118" s="1587"/>
      <c r="D118" s="1587"/>
      <c r="E118" s="1587"/>
      <c r="F118" s="1587"/>
      <c r="G118" s="1587"/>
      <c r="H118" s="1587"/>
      <c r="I118" s="1593"/>
    </row>
    <row r="119" spans="1:9" ht="24.75" customHeight="1">
      <c r="A119" s="1592"/>
      <c r="B119" s="1587"/>
      <c r="C119" s="1587"/>
      <c r="D119" s="1587"/>
      <c r="E119" s="1587"/>
      <c r="F119" s="1587"/>
      <c r="G119" s="1587"/>
      <c r="H119" s="1587"/>
      <c r="I119" s="1593"/>
    </row>
    <row r="120" spans="1:9" ht="24.75" customHeight="1">
      <c r="A120" s="1592"/>
      <c r="B120" s="1587"/>
      <c r="C120" s="1587"/>
      <c r="D120" s="1587"/>
      <c r="E120" s="1587"/>
      <c r="F120" s="1587"/>
      <c r="G120" s="1587"/>
      <c r="H120" s="1587"/>
      <c r="I120" s="1593"/>
    </row>
    <row r="121" spans="1:9" ht="24.75" customHeight="1">
      <c r="A121" s="1592"/>
      <c r="B121" s="1587"/>
      <c r="C121" s="1587"/>
      <c r="D121" s="1587"/>
      <c r="E121" s="1587"/>
      <c r="F121" s="1587"/>
      <c r="G121" s="1587"/>
      <c r="H121" s="1587"/>
      <c r="I121" s="1593"/>
    </row>
    <row r="122" spans="1:9" ht="24.75" customHeight="1">
      <c r="A122" s="1592"/>
      <c r="B122" s="1587"/>
      <c r="C122" s="1587"/>
      <c r="D122" s="1587"/>
      <c r="E122" s="1587"/>
      <c r="F122" s="1587"/>
      <c r="G122" s="1587"/>
      <c r="H122" s="1587"/>
      <c r="I122" s="1593"/>
    </row>
    <row r="123" spans="1:9" ht="24.75" customHeight="1">
      <c r="A123" s="1592"/>
      <c r="B123" s="1587"/>
      <c r="C123" s="1587"/>
      <c r="D123" s="1587"/>
      <c r="E123" s="1587"/>
      <c r="F123" s="1587"/>
      <c r="G123" s="1587"/>
      <c r="H123" s="1587"/>
      <c r="I123" s="1593"/>
    </row>
    <row r="124" spans="1:9" ht="24.75" customHeight="1">
      <c r="A124" s="1592"/>
      <c r="B124" s="1587"/>
      <c r="C124" s="1587"/>
      <c r="D124" s="1587"/>
      <c r="E124" s="1587"/>
      <c r="F124" s="1587"/>
      <c r="G124" s="1587"/>
      <c r="H124" s="1587"/>
      <c r="I124" s="1593"/>
    </row>
    <row r="125" spans="1:9" ht="24.75" customHeight="1" thickBot="1">
      <c r="A125" s="1592"/>
      <c r="B125" s="1587"/>
      <c r="C125" s="1587"/>
      <c r="D125" s="1587"/>
      <c r="E125" s="1587"/>
      <c r="F125" s="1587"/>
      <c r="G125" s="1587"/>
      <c r="H125" s="1587"/>
      <c r="I125" s="1593"/>
    </row>
    <row r="126" spans="1:9" ht="24.75" customHeight="1">
      <c r="A126" s="1934" t="s">
        <v>1086</v>
      </c>
      <c r="B126" s="1594"/>
      <c r="C126" s="1594"/>
      <c r="D126" s="1594"/>
      <c r="E126" s="1594"/>
      <c r="F126" s="1594"/>
      <c r="G126" s="1594"/>
      <c r="H126" s="1594"/>
      <c r="I126" s="1594"/>
    </row>
    <row r="127" spans="1:9" ht="24.75" customHeight="1" thickBot="1">
      <c r="A127" s="872"/>
      <c r="B127" s="869"/>
      <c r="C127" s="869"/>
      <c r="D127" s="869"/>
      <c r="E127" s="869"/>
      <c r="F127" s="869"/>
      <c r="G127" s="869"/>
      <c r="H127" s="869"/>
      <c r="I127" s="869"/>
    </row>
    <row r="128" spans="1:9" ht="24.75" customHeight="1">
      <c r="A128" s="1589" t="s">
        <v>791</v>
      </c>
      <c r="B128" s="1590"/>
      <c r="C128" s="1590"/>
      <c r="D128" s="1590"/>
      <c r="E128" s="1590"/>
      <c r="F128" s="1590"/>
      <c r="G128" s="1590"/>
      <c r="H128" s="1590"/>
      <c r="I128" s="1591"/>
    </row>
    <row r="129" spans="1:9" ht="24.75" customHeight="1">
      <c r="A129" s="1592"/>
      <c r="B129" s="1587"/>
      <c r="C129" s="1587"/>
      <c r="D129" s="1587"/>
      <c r="E129" s="1587"/>
      <c r="F129" s="1587"/>
      <c r="G129" s="1587"/>
      <c r="H129" s="1587"/>
      <c r="I129" s="1593"/>
    </row>
    <row r="130" spans="1:9" ht="24.75" customHeight="1">
      <c r="A130" s="1592"/>
      <c r="B130" s="1587"/>
      <c r="C130" s="1587"/>
      <c r="D130" s="1587"/>
      <c r="E130" s="1587"/>
      <c r="F130" s="1587"/>
      <c r="G130" s="1587"/>
      <c r="H130" s="1587"/>
      <c r="I130" s="1593"/>
    </row>
    <row r="131" spans="1:9" ht="24.75" customHeight="1">
      <c r="A131" s="1592"/>
      <c r="B131" s="1587"/>
      <c r="C131" s="1587"/>
      <c r="D131" s="1587"/>
      <c r="E131" s="1587"/>
      <c r="F131" s="1587"/>
      <c r="G131" s="1587"/>
      <c r="H131" s="1587"/>
      <c r="I131" s="1593"/>
    </row>
    <row r="132" spans="1:9" ht="24.75" customHeight="1">
      <c r="A132" s="1592"/>
      <c r="B132" s="1587"/>
      <c r="C132" s="1587"/>
      <c r="D132" s="1587"/>
      <c r="E132" s="1587"/>
      <c r="F132" s="1587"/>
      <c r="G132" s="1587"/>
      <c r="H132" s="1587"/>
      <c r="I132" s="1593"/>
    </row>
    <row r="133" spans="1:9" ht="24.75" customHeight="1">
      <c r="A133" s="1592"/>
      <c r="B133" s="1587"/>
      <c r="C133" s="1587"/>
      <c r="D133" s="1587"/>
      <c r="E133" s="1587"/>
      <c r="F133" s="1587"/>
      <c r="G133" s="1587"/>
      <c r="H133" s="1587"/>
      <c r="I133" s="1593"/>
    </row>
    <row r="134" spans="1:9" ht="24.75" customHeight="1">
      <c r="A134" s="1592"/>
      <c r="B134" s="1587"/>
      <c r="C134" s="1587"/>
      <c r="D134" s="1587"/>
      <c r="E134" s="1587"/>
      <c r="F134" s="1587"/>
      <c r="G134" s="1587"/>
      <c r="H134" s="1587"/>
      <c r="I134" s="1593"/>
    </row>
    <row r="135" spans="1:9" ht="24.75" customHeight="1">
      <c r="A135" s="1592"/>
      <c r="B135" s="1587"/>
      <c r="C135" s="1587"/>
      <c r="D135" s="1587"/>
      <c r="E135" s="1587"/>
      <c r="F135" s="1587"/>
      <c r="G135" s="1587"/>
      <c r="H135" s="1587"/>
      <c r="I135" s="1593"/>
    </row>
    <row r="136" spans="1:9" ht="24.75" customHeight="1">
      <c r="A136" s="1592"/>
      <c r="B136" s="1587"/>
      <c r="C136" s="1587"/>
      <c r="D136" s="1587"/>
      <c r="E136" s="1587"/>
      <c r="F136" s="1587"/>
      <c r="G136" s="1587"/>
      <c r="H136" s="1587"/>
      <c r="I136" s="1593"/>
    </row>
    <row r="137" spans="1:9" ht="24.75" customHeight="1">
      <c r="A137" s="1592"/>
      <c r="B137" s="1587"/>
      <c r="C137" s="1587"/>
      <c r="D137" s="1587"/>
      <c r="E137" s="1587"/>
      <c r="F137" s="1587"/>
      <c r="G137" s="1587"/>
      <c r="H137" s="1587"/>
      <c r="I137" s="1593"/>
    </row>
    <row r="138" spans="1:9" ht="24.75" customHeight="1">
      <c r="A138" s="1592"/>
      <c r="B138" s="1587"/>
      <c r="C138" s="1587"/>
      <c r="D138" s="1587"/>
      <c r="E138" s="1587"/>
      <c r="F138" s="1587"/>
      <c r="G138" s="1587"/>
      <c r="H138" s="1587"/>
      <c r="I138" s="1593"/>
    </row>
    <row r="139" spans="1:9" ht="24.75" customHeight="1">
      <c r="A139" s="1592"/>
      <c r="B139" s="1587"/>
      <c r="C139" s="1587"/>
      <c r="D139" s="1587"/>
      <c r="E139" s="1587"/>
      <c r="F139" s="1587"/>
      <c r="G139" s="1587"/>
      <c r="H139" s="1587"/>
      <c r="I139" s="1593"/>
    </row>
    <row r="140" spans="1:9" ht="24.75" customHeight="1">
      <c r="A140" s="1592"/>
      <c r="B140" s="1587"/>
      <c r="C140" s="1587"/>
      <c r="D140" s="1587"/>
      <c r="E140" s="1587"/>
      <c r="F140" s="1587"/>
      <c r="G140" s="1587"/>
      <c r="H140" s="1587"/>
      <c r="I140" s="1593"/>
    </row>
    <row r="141" spans="1:9" ht="24.75" customHeight="1">
      <c r="A141" s="1592"/>
      <c r="B141" s="1587"/>
      <c r="C141" s="1587"/>
      <c r="D141" s="1587"/>
      <c r="E141" s="1587"/>
      <c r="F141" s="1587"/>
      <c r="G141" s="1587"/>
      <c r="H141" s="1587"/>
      <c r="I141" s="1593"/>
    </row>
    <row r="142" spans="1:9" ht="24.75" customHeight="1">
      <c r="A142" s="1592"/>
      <c r="B142" s="1587"/>
      <c r="C142" s="1587"/>
      <c r="D142" s="1587"/>
      <c r="E142" s="1587"/>
      <c r="F142" s="1587"/>
      <c r="G142" s="1587"/>
      <c r="H142" s="1587"/>
      <c r="I142" s="1593"/>
    </row>
    <row r="143" spans="1:9" ht="24.75" customHeight="1">
      <c r="A143" s="1592"/>
      <c r="B143" s="1587"/>
      <c r="C143" s="1587"/>
      <c r="D143" s="1587"/>
      <c r="E143" s="1587"/>
      <c r="F143" s="1587"/>
      <c r="G143" s="1587"/>
      <c r="H143" s="1587"/>
      <c r="I143" s="1593"/>
    </row>
    <row r="144" spans="1:9" ht="24.75" customHeight="1">
      <c r="A144" s="1592"/>
      <c r="B144" s="1587"/>
      <c r="C144" s="1587"/>
      <c r="D144" s="1587"/>
      <c r="E144" s="1587"/>
      <c r="F144" s="1587"/>
      <c r="G144" s="1587"/>
      <c r="H144" s="1587"/>
      <c r="I144" s="1593"/>
    </row>
    <row r="145" spans="1:9" ht="24.75" customHeight="1">
      <c r="A145" s="1592"/>
      <c r="B145" s="1587"/>
      <c r="C145" s="1587"/>
      <c r="D145" s="1587"/>
      <c r="E145" s="1587"/>
      <c r="F145" s="1587"/>
      <c r="G145" s="1587"/>
      <c r="H145" s="1587"/>
      <c r="I145" s="1593"/>
    </row>
    <row r="146" spans="1:9" ht="24.75" customHeight="1">
      <c r="A146" s="1592"/>
      <c r="B146" s="1587"/>
      <c r="C146" s="1587"/>
      <c r="D146" s="1587"/>
      <c r="E146" s="1587"/>
      <c r="F146" s="1587"/>
      <c r="G146" s="1587"/>
      <c r="H146" s="1587"/>
      <c r="I146" s="1593"/>
    </row>
    <row r="147" spans="1:9" ht="24.75" customHeight="1">
      <c r="A147" s="1592"/>
      <c r="B147" s="1587"/>
      <c r="C147" s="1587"/>
      <c r="D147" s="1587"/>
      <c r="E147" s="1587"/>
      <c r="F147" s="1587"/>
      <c r="G147" s="1587"/>
      <c r="H147" s="1587"/>
      <c r="I147" s="1593"/>
    </row>
    <row r="148" spans="1:9" ht="24.75" customHeight="1">
      <c r="A148" s="1592"/>
      <c r="B148" s="1587"/>
      <c r="C148" s="1587"/>
      <c r="D148" s="1587"/>
      <c r="E148" s="1587"/>
      <c r="F148" s="1587"/>
      <c r="G148" s="1587"/>
      <c r="H148" s="1587"/>
      <c r="I148" s="1593"/>
    </row>
    <row r="149" spans="1:9" ht="24.75" customHeight="1">
      <c r="A149" s="1592"/>
      <c r="B149" s="1587"/>
      <c r="C149" s="1587"/>
      <c r="D149" s="1587"/>
      <c r="E149" s="1587"/>
      <c r="F149" s="1587"/>
      <c r="G149" s="1587"/>
      <c r="H149" s="1587"/>
      <c r="I149" s="1593"/>
    </row>
    <row r="150" spans="1:9" ht="24.75" customHeight="1">
      <c r="A150" s="1592"/>
      <c r="B150" s="1587"/>
      <c r="C150" s="1587"/>
      <c r="D150" s="1587"/>
      <c r="E150" s="1587"/>
      <c r="F150" s="1587"/>
      <c r="G150" s="1587"/>
      <c r="H150" s="1587"/>
      <c r="I150" s="1593"/>
    </row>
    <row r="151" spans="1:9" ht="24.75" customHeight="1">
      <c r="A151" s="1592"/>
      <c r="B151" s="1587"/>
      <c r="C151" s="1587"/>
      <c r="D151" s="1587"/>
      <c r="E151" s="1587"/>
      <c r="F151" s="1587"/>
      <c r="G151" s="1587"/>
      <c r="H151" s="1587"/>
      <c r="I151" s="1593"/>
    </row>
    <row r="152" spans="1:9" ht="24.75" customHeight="1">
      <c r="A152" s="1592"/>
      <c r="B152" s="1587"/>
      <c r="C152" s="1587"/>
      <c r="D152" s="1587"/>
      <c r="E152" s="1587"/>
      <c r="F152" s="1587"/>
      <c r="G152" s="1587"/>
      <c r="H152" s="1587"/>
      <c r="I152" s="1593"/>
    </row>
    <row r="153" spans="1:9" ht="24.75" customHeight="1">
      <c r="A153" s="1592"/>
      <c r="B153" s="1587"/>
      <c r="C153" s="1587"/>
      <c r="D153" s="1587"/>
      <c r="E153" s="1587"/>
      <c r="F153" s="1587"/>
      <c r="G153" s="1587"/>
      <c r="H153" s="1587"/>
      <c r="I153" s="1593"/>
    </row>
    <row r="154" spans="1:9" ht="24.75" customHeight="1">
      <c r="A154" s="1592"/>
      <c r="B154" s="1587"/>
      <c r="C154" s="1587"/>
      <c r="D154" s="1587"/>
      <c r="E154" s="1587"/>
      <c r="F154" s="1587"/>
      <c r="G154" s="1587"/>
      <c r="H154" s="1587"/>
      <c r="I154" s="1593"/>
    </row>
    <row r="155" spans="1:9" ht="24.75" customHeight="1">
      <c r="A155" s="1592"/>
      <c r="B155" s="1587"/>
      <c r="C155" s="1587"/>
      <c r="D155" s="1587"/>
      <c r="E155" s="1587"/>
      <c r="F155" s="1587"/>
      <c r="G155" s="1587"/>
      <c r="H155" s="1587"/>
      <c r="I155" s="1593"/>
    </row>
    <row r="156" spans="1:9" ht="24.75" customHeight="1" thickBot="1">
      <c r="A156" s="1592"/>
      <c r="B156" s="1587"/>
      <c r="C156" s="1587"/>
      <c r="D156" s="1587"/>
      <c r="E156" s="1587"/>
      <c r="F156" s="1587"/>
      <c r="G156" s="1587"/>
      <c r="H156" s="1587"/>
      <c r="I156" s="1593"/>
    </row>
    <row r="157" spans="1:9" ht="24.75" customHeight="1">
      <c r="A157" s="1934" t="s">
        <v>1087</v>
      </c>
      <c r="B157" s="1594"/>
      <c r="C157" s="1594"/>
      <c r="D157" s="1594"/>
      <c r="E157" s="1594"/>
      <c r="F157" s="1594"/>
      <c r="G157" s="1594"/>
      <c r="H157" s="1594"/>
      <c r="I157" s="1594"/>
    </row>
    <row r="158" spans="1:9" ht="24.75" customHeight="1" thickBot="1">
      <c r="A158" s="872"/>
      <c r="B158" s="869"/>
      <c r="C158" s="869"/>
      <c r="D158" s="869"/>
      <c r="E158" s="869"/>
      <c r="F158" s="869"/>
      <c r="G158" s="869"/>
      <c r="H158" s="869"/>
      <c r="I158" s="869"/>
    </row>
    <row r="159" spans="1:9" ht="24.75" customHeight="1">
      <c r="A159" s="1589" t="s">
        <v>791</v>
      </c>
      <c r="B159" s="1590"/>
      <c r="C159" s="1590"/>
      <c r="D159" s="1590"/>
      <c r="E159" s="1590"/>
      <c r="F159" s="1590"/>
      <c r="G159" s="1590"/>
      <c r="H159" s="1590"/>
      <c r="I159" s="1591"/>
    </row>
    <row r="160" spans="1:9" ht="24.75" customHeight="1">
      <c r="A160" s="1592"/>
      <c r="B160" s="1587"/>
      <c r="C160" s="1587"/>
      <c r="D160" s="1587"/>
      <c r="E160" s="1587"/>
      <c r="F160" s="1587"/>
      <c r="G160" s="1587"/>
      <c r="H160" s="1587"/>
      <c r="I160" s="1593"/>
    </row>
    <row r="161" spans="1:9" ht="24.75" customHeight="1">
      <c r="A161" s="1592"/>
      <c r="B161" s="1587"/>
      <c r="C161" s="1587"/>
      <c r="D161" s="1587"/>
      <c r="E161" s="1587"/>
      <c r="F161" s="1587"/>
      <c r="G161" s="1587"/>
      <c r="H161" s="1587"/>
      <c r="I161" s="1593"/>
    </row>
    <row r="162" spans="1:9" ht="24.75" customHeight="1">
      <c r="A162" s="1592"/>
      <c r="B162" s="1587"/>
      <c r="C162" s="1587"/>
      <c r="D162" s="1587"/>
      <c r="E162" s="1587"/>
      <c r="F162" s="1587"/>
      <c r="G162" s="1587"/>
      <c r="H162" s="1587"/>
      <c r="I162" s="1593"/>
    </row>
    <row r="163" spans="1:9" ht="24.75" customHeight="1">
      <c r="A163" s="1592"/>
      <c r="B163" s="1587"/>
      <c r="C163" s="1587"/>
      <c r="D163" s="1587"/>
      <c r="E163" s="1587"/>
      <c r="F163" s="1587"/>
      <c r="G163" s="1587"/>
      <c r="H163" s="1587"/>
      <c r="I163" s="1593"/>
    </row>
    <row r="164" spans="1:9" ht="24.75" customHeight="1">
      <c r="A164" s="1592"/>
      <c r="B164" s="1587"/>
      <c r="C164" s="1587"/>
      <c r="D164" s="1587"/>
      <c r="E164" s="1587"/>
      <c r="F164" s="1587"/>
      <c r="G164" s="1587"/>
      <c r="H164" s="1587"/>
      <c r="I164" s="1593"/>
    </row>
    <row r="165" spans="1:9" ht="24.75" customHeight="1">
      <c r="A165" s="1592"/>
      <c r="B165" s="1587"/>
      <c r="C165" s="1587"/>
      <c r="D165" s="1587"/>
      <c r="E165" s="1587"/>
      <c r="F165" s="1587"/>
      <c r="G165" s="1587"/>
      <c r="H165" s="1587"/>
      <c r="I165" s="1593"/>
    </row>
    <row r="166" spans="1:9" ht="24.75" customHeight="1">
      <c r="A166" s="1592"/>
      <c r="B166" s="1587"/>
      <c r="C166" s="1587"/>
      <c r="D166" s="1587"/>
      <c r="E166" s="1587"/>
      <c r="F166" s="1587"/>
      <c r="G166" s="1587"/>
      <c r="H166" s="1587"/>
      <c r="I166" s="1593"/>
    </row>
    <row r="167" spans="1:9" ht="24.75" customHeight="1">
      <c r="A167" s="1592"/>
      <c r="B167" s="1587"/>
      <c r="C167" s="1587"/>
      <c r="D167" s="1587"/>
      <c r="E167" s="1587"/>
      <c r="F167" s="1587"/>
      <c r="G167" s="1587"/>
      <c r="H167" s="1587"/>
      <c r="I167" s="1593"/>
    </row>
    <row r="168" spans="1:9" ht="24.75" customHeight="1">
      <c r="A168" s="1592"/>
      <c r="B168" s="1587"/>
      <c r="C168" s="1587"/>
      <c r="D168" s="1587"/>
      <c r="E168" s="1587"/>
      <c r="F168" s="1587"/>
      <c r="G168" s="1587"/>
      <c r="H168" s="1587"/>
      <c r="I168" s="1593"/>
    </row>
    <row r="169" spans="1:9" ht="24.75" customHeight="1">
      <c r="A169" s="1592"/>
      <c r="B169" s="1587"/>
      <c r="C169" s="1587"/>
      <c r="D169" s="1587"/>
      <c r="E169" s="1587"/>
      <c r="F169" s="1587"/>
      <c r="G169" s="1587"/>
      <c r="H169" s="1587"/>
      <c r="I169" s="1593"/>
    </row>
    <row r="170" spans="1:9" ht="24.75" customHeight="1">
      <c r="A170" s="1592"/>
      <c r="B170" s="1587"/>
      <c r="C170" s="1587"/>
      <c r="D170" s="1587"/>
      <c r="E170" s="1587"/>
      <c r="F170" s="1587"/>
      <c r="G170" s="1587"/>
      <c r="H170" s="1587"/>
      <c r="I170" s="1593"/>
    </row>
    <row r="171" spans="1:9" ht="24.75" customHeight="1">
      <c r="A171" s="1592"/>
      <c r="B171" s="1587"/>
      <c r="C171" s="1587"/>
      <c r="D171" s="1587"/>
      <c r="E171" s="1587"/>
      <c r="F171" s="1587"/>
      <c r="G171" s="1587"/>
      <c r="H171" s="1587"/>
      <c r="I171" s="1593"/>
    </row>
    <row r="172" spans="1:9" ht="24.75" customHeight="1">
      <c r="A172" s="1592"/>
      <c r="B172" s="1587"/>
      <c r="C172" s="1587"/>
      <c r="D172" s="1587"/>
      <c r="E172" s="1587"/>
      <c r="F172" s="1587"/>
      <c r="G172" s="1587"/>
      <c r="H172" s="1587"/>
      <c r="I172" s="1593"/>
    </row>
    <row r="173" spans="1:9" ht="24.75" customHeight="1">
      <c r="A173" s="1592"/>
      <c r="B173" s="1587"/>
      <c r="C173" s="1587"/>
      <c r="D173" s="1587"/>
      <c r="E173" s="1587"/>
      <c r="F173" s="1587"/>
      <c r="G173" s="1587"/>
      <c r="H173" s="1587"/>
      <c r="I173" s="1593"/>
    </row>
    <row r="174" spans="1:9" ht="24.75" customHeight="1">
      <c r="A174" s="1592"/>
      <c r="B174" s="1587"/>
      <c r="C174" s="1587"/>
      <c r="D174" s="1587"/>
      <c r="E174" s="1587"/>
      <c r="F174" s="1587"/>
      <c r="G174" s="1587"/>
      <c r="H174" s="1587"/>
      <c r="I174" s="1593"/>
    </row>
    <row r="175" spans="1:9" ht="24.75" customHeight="1">
      <c r="A175" s="1592"/>
      <c r="B175" s="1587"/>
      <c r="C175" s="1587"/>
      <c r="D175" s="1587"/>
      <c r="E175" s="1587"/>
      <c r="F175" s="1587"/>
      <c r="G175" s="1587"/>
      <c r="H175" s="1587"/>
      <c r="I175" s="1593"/>
    </row>
    <row r="176" spans="1:9" ht="24.75" customHeight="1">
      <c r="A176" s="1592"/>
      <c r="B176" s="1587"/>
      <c r="C176" s="1587"/>
      <c r="D176" s="1587"/>
      <c r="E176" s="1587"/>
      <c r="F176" s="1587"/>
      <c r="G176" s="1587"/>
      <c r="H176" s="1587"/>
      <c r="I176" s="1593"/>
    </row>
    <row r="177" spans="1:9" ht="24.75" customHeight="1">
      <c r="A177" s="1592"/>
      <c r="B177" s="1587"/>
      <c r="C177" s="1587"/>
      <c r="D177" s="1587"/>
      <c r="E177" s="1587"/>
      <c r="F177" s="1587"/>
      <c r="G177" s="1587"/>
      <c r="H177" s="1587"/>
      <c r="I177" s="1593"/>
    </row>
    <row r="178" spans="1:9" ht="24.75" customHeight="1">
      <c r="A178" s="1592"/>
      <c r="B178" s="1587"/>
      <c r="C178" s="1587"/>
      <c r="D178" s="1587"/>
      <c r="E178" s="1587"/>
      <c r="F178" s="1587"/>
      <c r="G178" s="1587"/>
      <c r="H178" s="1587"/>
      <c r="I178" s="1593"/>
    </row>
    <row r="179" spans="1:9" ht="24.75" customHeight="1">
      <c r="A179" s="1592"/>
      <c r="B179" s="1587"/>
      <c r="C179" s="1587"/>
      <c r="D179" s="1587"/>
      <c r="E179" s="1587"/>
      <c r="F179" s="1587"/>
      <c r="G179" s="1587"/>
      <c r="H179" s="1587"/>
      <c r="I179" s="1593"/>
    </row>
    <row r="180" spans="1:9" ht="24.75" customHeight="1">
      <c r="A180" s="1592"/>
      <c r="B180" s="1587"/>
      <c r="C180" s="1587"/>
      <c r="D180" s="1587"/>
      <c r="E180" s="1587"/>
      <c r="F180" s="1587"/>
      <c r="G180" s="1587"/>
      <c r="H180" s="1587"/>
      <c r="I180" s="1593"/>
    </row>
    <row r="181" spans="1:9" ht="24.75" customHeight="1">
      <c r="A181" s="1592"/>
      <c r="B181" s="1587"/>
      <c r="C181" s="1587"/>
      <c r="D181" s="1587"/>
      <c r="E181" s="1587"/>
      <c r="F181" s="1587"/>
      <c r="G181" s="1587"/>
      <c r="H181" s="1587"/>
      <c r="I181" s="1593"/>
    </row>
    <row r="182" spans="1:9" ht="24.75" customHeight="1">
      <c r="A182" s="1592"/>
      <c r="B182" s="1587"/>
      <c r="C182" s="1587"/>
      <c r="D182" s="1587"/>
      <c r="E182" s="1587"/>
      <c r="F182" s="1587"/>
      <c r="G182" s="1587"/>
      <c r="H182" s="1587"/>
      <c r="I182" s="1593"/>
    </row>
    <row r="183" spans="1:9" ht="24.75" customHeight="1">
      <c r="A183" s="1592"/>
      <c r="B183" s="1587"/>
      <c r="C183" s="1587"/>
      <c r="D183" s="1587"/>
      <c r="E183" s="1587"/>
      <c r="F183" s="1587"/>
      <c r="G183" s="1587"/>
      <c r="H183" s="1587"/>
      <c r="I183" s="1593"/>
    </row>
    <row r="184" spans="1:9" ht="24.75" customHeight="1">
      <c r="A184" s="1592"/>
      <c r="B184" s="1587"/>
      <c r="C184" s="1587"/>
      <c r="D184" s="1587"/>
      <c r="E184" s="1587"/>
      <c r="F184" s="1587"/>
      <c r="G184" s="1587"/>
      <c r="H184" s="1587"/>
      <c r="I184" s="1593"/>
    </row>
    <row r="185" spans="1:9" ht="24.75" customHeight="1">
      <c r="A185" s="1592"/>
      <c r="B185" s="1587"/>
      <c r="C185" s="1587"/>
      <c r="D185" s="1587"/>
      <c r="E185" s="1587"/>
      <c r="F185" s="1587"/>
      <c r="G185" s="1587"/>
      <c r="H185" s="1587"/>
      <c r="I185" s="1593"/>
    </row>
    <row r="186" spans="1:9" ht="24.75" customHeight="1">
      <c r="A186" s="1592"/>
      <c r="B186" s="1587"/>
      <c r="C186" s="1587"/>
      <c r="D186" s="1587"/>
      <c r="E186" s="1587"/>
      <c r="F186" s="1587"/>
      <c r="G186" s="1587"/>
      <c r="H186" s="1587"/>
      <c r="I186" s="1593"/>
    </row>
    <row r="187" spans="1:9" ht="24.75" customHeight="1" thickBot="1">
      <c r="A187" s="1592"/>
      <c r="B187" s="1587"/>
      <c r="C187" s="1587"/>
      <c r="D187" s="1587"/>
      <c r="E187" s="1587"/>
      <c r="F187" s="1587"/>
      <c r="G187" s="1587"/>
      <c r="H187" s="1587"/>
      <c r="I187" s="1593"/>
    </row>
    <row r="188" spans="1:9" ht="24.75" customHeight="1">
      <c r="A188" s="1934" t="s">
        <v>1088</v>
      </c>
      <c r="B188" s="1594"/>
      <c r="C188" s="1594"/>
      <c r="D188" s="1594"/>
      <c r="E188" s="1594"/>
      <c r="F188" s="1594"/>
      <c r="G188" s="1594"/>
      <c r="H188" s="1594"/>
      <c r="I188" s="1594"/>
    </row>
  </sheetData>
  <mergeCells count="12">
    <mergeCell ref="A6:I31"/>
    <mergeCell ref="A32:I32"/>
    <mergeCell ref="A159:I187"/>
    <mergeCell ref="A188:I188"/>
    <mergeCell ref="A34:I63"/>
    <mergeCell ref="A64:I64"/>
    <mergeCell ref="A66:I94"/>
    <mergeCell ref="A95:I95"/>
    <mergeCell ref="A97:I125"/>
    <mergeCell ref="A126:I126"/>
    <mergeCell ref="A128:I156"/>
    <mergeCell ref="A157:I157"/>
  </mergeCells>
  <phoneticPr fontId="5" type="noConversion"/>
  <pageMargins left="0.78740157480314965" right="0.59055118110236227" top="0.78740157480314965" bottom="0.59055118110236227" header="0.31496062992125984" footer="0.31496062992125984"/>
  <pageSetup paperSize="9" scale="91" firstPageNumber="95" orientation="portrait" useFirstPageNumber="1" r:id="rId1"/>
  <headerFooter>
    <oddFooter>&amp;C&amp;"TH SarabunPSK,ตัวหนา"&amp;16&amp;P</oddFooter>
  </headerFooter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4">
    <tabColor theme="0" tint="-0.14999847407452621"/>
  </sheetPr>
  <dimension ref="A1:L121"/>
  <sheetViews>
    <sheetView showGridLines="0" view="pageBreakPreview" zoomScaleNormal="100" zoomScaleSheetLayoutView="100" workbookViewId="0">
      <selection activeCell="O83" sqref="O83"/>
    </sheetView>
  </sheetViews>
  <sheetFormatPr defaultColWidth="9" defaultRowHeight="16.8"/>
  <cols>
    <col min="1" max="1" width="5.59765625" style="355" customWidth="1"/>
    <col min="2" max="9" width="9" style="355"/>
    <col min="10" max="10" width="8.09765625" style="355" customWidth="1"/>
    <col min="11" max="16384" width="9" style="355"/>
  </cols>
  <sheetData>
    <row r="1" spans="1:12" s="489" customFormat="1" ht="24.6">
      <c r="A1" s="489" t="s">
        <v>731</v>
      </c>
    </row>
    <row r="2" spans="1:12" s="489" customFormat="1" ht="24.6">
      <c r="B2" s="1935" t="s">
        <v>75</v>
      </c>
      <c r="C2" s="1936"/>
      <c r="D2" s="1936"/>
      <c r="E2" s="1936"/>
      <c r="F2" s="1936"/>
      <c r="G2" s="1936"/>
      <c r="H2" s="1936"/>
      <c r="I2" s="1936"/>
      <c r="J2" s="1936"/>
      <c r="L2" s="193"/>
    </row>
    <row r="3" spans="1:12" s="489" customFormat="1" ht="24.6">
      <c r="B3" s="1936"/>
      <c r="C3" s="1936"/>
      <c r="D3" s="1936"/>
      <c r="E3" s="1936"/>
      <c r="F3" s="1936"/>
      <c r="G3" s="1936"/>
      <c r="H3" s="1936"/>
      <c r="I3" s="1936"/>
      <c r="J3" s="1936"/>
      <c r="L3" s="239"/>
    </row>
    <row r="4" spans="1:12" s="50" customFormat="1" ht="24.6">
      <c r="A4" s="50" t="s">
        <v>54</v>
      </c>
    </row>
    <row r="5" spans="1:12" s="50" customFormat="1" ht="24.6">
      <c r="C5" s="617" t="s">
        <v>815</v>
      </c>
      <c r="D5" s="618" t="s">
        <v>816</v>
      </c>
      <c r="E5" s="618"/>
      <c r="F5" s="618"/>
      <c r="G5" s="619"/>
      <c r="H5" s="620" t="s">
        <v>817</v>
      </c>
      <c r="I5" s="620"/>
      <c r="J5" s="620"/>
    </row>
    <row r="6" spans="1:12" s="50" customFormat="1" ht="24.6">
      <c r="C6" s="617"/>
      <c r="D6" s="618" t="s">
        <v>578</v>
      </c>
      <c r="E6" s="618"/>
      <c r="F6" s="618"/>
      <c r="G6" s="88"/>
      <c r="H6" s="618" t="s">
        <v>1353</v>
      </c>
      <c r="I6" s="620"/>
      <c r="J6" s="620"/>
    </row>
    <row r="7" spans="1:12" s="50" customFormat="1" ht="24.6">
      <c r="C7" s="617"/>
      <c r="D7" s="618" t="s">
        <v>974</v>
      </c>
      <c r="E7" s="618"/>
      <c r="F7" s="618"/>
      <c r="G7" s="88"/>
      <c r="H7" s="618" t="s">
        <v>1354</v>
      </c>
      <c r="I7" s="620"/>
      <c r="J7" s="620"/>
    </row>
    <row r="8" spans="1:12" s="50" customFormat="1" ht="24.6">
      <c r="C8" s="617"/>
      <c r="D8" s="618" t="s">
        <v>1350</v>
      </c>
      <c r="E8" s="618"/>
      <c r="F8" s="618"/>
      <c r="G8" s="88"/>
      <c r="H8" s="618" t="s">
        <v>1355</v>
      </c>
      <c r="I8" s="620"/>
      <c r="J8" s="620"/>
    </row>
    <row r="9" spans="1:12" s="50" customFormat="1" ht="24.6">
      <c r="C9" s="617"/>
      <c r="D9" s="618" t="s">
        <v>1351</v>
      </c>
      <c r="E9" s="618"/>
      <c r="F9" s="618"/>
      <c r="G9" s="88"/>
      <c r="H9" s="618" t="s">
        <v>1356</v>
      </c>
      <c r="I9" s="620"/>
      <c r="J9" s="620"/>
    </row>
    <row r="10" spans="1:12" s="50" customFormat="1" ht="24.6">
      <c r="C10" s="88"/>
      <c r="D10" s="618" t="s">
        <v>818</v>
      </c>
      <c r="E10" s="618"/>
      <c r="F10" s="618"/>
      <c r="G10" s="88"/>
      <c r="H10" s="620" t="s">
        <v>819</v>
      </c>
      <c r="I10" s="620"/>
      <c r="J10" s="620"/>
    </row>
    <row r="11" spans="1:12" s="50" customFormat="1" ht="24.6">
      <c r="C11" s="88"/>
      <c r="D11" s="618" t="s">
        <v>820</v>
      </c>
      <c r="E11" s="618"/>
      <c r="F11" s="618"/>
      <c r="H11" s="618" t="s">
        <v>821</v>
      </c>
      <c r="I11" s="620"/>
      <c r="J11" s="620"/>
    </row>
    <row r="12" spans="1:12" s="50" customFormat="1" ht="24.6">
      <c r="C12" s="617" t="s">
        <v>822</v>
      </c>
      <c r="D12" s="620" t="s">
        <v>799</v>
      </c>
      <c r="E12" s="620"/>
      <c r="F12" s="620"/>
      <c r="H12" s="620" t="s">
        <v>964</v>
      </c>
      <c r="I12" s="620"/>
      <c r="J12" s="620"/>
    </row>
    <row r="13" spans="1:12" s="50" customFormat="1" ht="24.6">
      <c r="C13" s="617"/>
      <c r="D13" s="618" t="s">
        <v>1352</v>
      </c>
      <c r="E13" s="620"/>
      <c r="F13" s="620"/>
      <c r="H13" s="620" t="s">
        <v>965</v>
      </c>
      <c r="I13" s="620"/>
      <c r="J13" s="620"/>
    </row>
    <row r="14" spans="1:12" s="50" customFormat="1" ht="24.6">
      <c r="C14" s="617"/>
      <c r="D14" s="618" t="s">
        <v>823</v>
      </c>
      <c r="E14" s="620"/>
      <c r="F14" s="620"/>
      <c r="H14" s="618"/>
      <c r="I14" s="618"/>
      <c r="J14" s="620"/>
    </row>
    <row r="15" spans="1:12" s="50" customFormat="1" ht="24.6">
      <c r="C15" s="617" t="s">
        <v>822</v>
      </c>
      <c r="D15" s="620" t="s">
        <v>580</v>
      </c>
      <c r="E15" s="620"/>
      <c r="F15" s="620"/>
      <c r="H15" s="88"/>
      <c r="I15" s="1600"/>
      <c r="J15" s="1600"/>
    </row>
    <row r="16" spans="1:12" s="50" customFormat="1" ht="24.6">
      <c r="C16" s="617" t="s">
        <v>822</v>
      </c>
      <c r="D16" s="620" t="s">
        <v>571</v>
      </c>
      <c r="E16" s="620"/>
      <c r="F16" s="620"/>
      <c r="H16" s="88"/>
      <c r="I16" s="1600"/>
      <c r="J16" s="1600"/>
    </row>
    <row r="17" spans="1:10" s="50" customFormat="1" ht="24.6">
      <c r="B17" s="724" t="s">
        <v>1160</v>
      </c>
      <c r="F17" s="51"/>
      <c r="G17" s="51"/>
    </row>
    <row r="18" spans="1:10" ht="24.6" customHeight="1">
      <c r="A18" s="51"/>
      <c r="B18" s="1631" t="s">
        <v>39</v>
      </c>
      <c r="C18" s="1632"/>
      <c r="D18" s="1632"/>
      <c r="E18" s="1632"/>
      <c r="F18" s="1632"/>
      <c r="G18" s="1632"/>
      <c r="H18" s="1632"/>
      <c r="I18" s="1633"/>
      <c r="J18" s="481"/>
    </row>
    <row r="19" spans="1:10" ht="24.6" customHeight="1">
      <c r="A19" s="51"/>
      <c r="B19" s="1634"/>
      <c r="C19" s="1635"/>
      <c r="D19" s="1635"/>
      <c r="E19" s="1635"/>
      <c r="F19" s="1635"/>
      <c r="G19" s="1635"/>
      <c r="H19" s="1635"/>
      <c r="I19" s="1636"/>
      <c r="J19" s="481"/>
    </row>
    <row r="20" spans="1:10" ht="24.6" customHeight="1">
      <c r="A20" s="51"/>
      <c r="B20" s="1634"/>
      <c r="C20" s="1635"/>
      <c r="D20" s="1635"/>
      <c r="E20" s="1635"/>
      <c r="F20" s="1635"/>
      <c r="G20" s="1635"/>
      <c r="H20" s="1635"/>
      <c r="I20" s="1636"/>
      <c r="J20" s="481"/>
    </row>
    <row r="21" spans="1:10" ht="24.6" customHeight="1">
      <c r="A21" s="51"/>
      <c r="B21" s="1634"/>
      <c r="C21" s="1635"/>
      <c r="D21" s="1635"/>
      <c r="E21" s="1635"/>
      <c r="F21" s="1635"/>
      <c r="G21" s="1635"/>
      <c r="H21" s="1635"/>
      <c r="I21" s="1636"/>
      <c r="J21" s="481"/>
    </row>
    <row r="22" spans="1:10" ht="24.6" customHeight="1">
      <c r="A22" s="51"/>
      <c r="B22" s="1634"/>
      <c r="C22" s="1635"/>
      <c r="D22" s="1635"/>
      <c r="E22" s="1635"/>
      <c r="F22" s="1635"/>
      <c r="G22" s="1635"/>
      <c r="H22" s="1635"/>
      <c r="I22" s="1636"/>
      <c r="J22" s="481"/>
    </row>
    <row r="23" spans="1:10" ht="24.6" customHeight="1">
      <c r="A23" s="51"/>
      <c r="B23" s="1634"/>
      <c r="C23" s="1635"/>
      <c r="D23" s="1635"/>
      <c r="E23" s="1635"/>
      <c r="F23" s="1635"/>
      <c r="G23" s="1635"/>
      <c r="H23" s="1635"/>
      <c r="I23" s="1636"/>
      <c r="J23" s="481"/>
    </row>
    <row r="24" spans="1:10" ht="24.6" customHeight="1">
      <c r="A24" s="51"/>
      <c r="B24" s="1634"/>
      <c r="C24" s="1635"/>
      <c r="D24" s="1635"/>
      <c r="E24" s="1635"/>
      <c r="F24" s="1635"/>
      <c r="G24" s="1635"/>
      <c r="H24" s="1635"/>
      <c r="I24" s="1636"/>
      <c r="J24" s="481"/>
    </row>
    <row r="25" spans="1:10" ht="24.6" customHeight="1">
      <c r="A25" s="51"/>
      <c r="B25" s="1634"/>
      <c r="C25" s="1635"/>
      <c r="D25" s="1635"/>
      <c r="E25" s="1635"/>
      <c r="F25" s="1635"/>
      <c r="G25" s="1635"/>
      <c r="H25" s="1635"/>
      <c r="I25" s="1636"/>
      <c r="J25" s="481"/>
    </row>
    <row r="26" spans="1:10" ht="24.6" customHeight="1">
      <c r="A26" s="50"/>
      <c r="B26" s="1634"/>
      <c r="C26" s="1635"/>
      <c r="D26" s="1635"/>
      <c r="E26" s="1635"/>
      <c r="F26" s="1635"/>
      <c r="G26" s="1635"/>
      <c r="H26" s="1635"/>
      <c r="I26" s="1636"/>
      <c r="J26" s="481"/>
    </row>
    <row r="27" spans="1:10" ht="24.6" customHeight="1">
      <c r="A27" s="51"/>
      <c r="B27" s="1634"/>
      <c r="C27" s="1635"/>
      <c r="D27" s="1635"/>
      <c r="E27" s="1635"/>
      <c r="F27" s="1635"/>
      <c r="G27" s="1635"/>
      <c r="H27" s="1635"/>
      <c r="I27" s="1636"/>
      <c r="J27" s="481"/>
    </row>
    <row r="28" spans="1:10" ht="24.6" customHeight="1">
      <c r="A28" s="51"/>
      <c r="B28" s="1634"/>
      <c r="C28" s="1635"/>
      <c r="D28" s="1635"/>
      <c r="E28" s="1635"/>
      <c r="F28" s="1635"/>
      <c r="G28" s="1635"/>
      <c r="H28" s="1635"/>
      <c r="I28" s="1636"/>
      <c r="J28" s="481"/>
    </row>
    <row r="29" spans="1:10" ht="24.6" customHeight="1">
      <c r="A29" s="366"/>
      <c r="B29" s="1637"/>
      <c r="C29" s="1638"/>
      <c r="D29" s="1638"/>
      <c r="E29" s="1638"/>
      <c r="F29" s="1638"/>
      <c r="G29" s="1638"/>
      <c r="H29" s="1638"/>
      <c r="I29" s="1639"/>
      <c r="J29" s="481"/>
    </row>
    <row r="30" spans="1:10" ht="24.6">
      <c r="A30" s="1629" t="s">
        <v>145</v>
      </c>
      <c r="B30" s="1629"/>
      <c r="C30" s="1629"/>
      <c r="D30" s="1629"/>
      <c r="E30" s="1629"/>
      <c r="F30" s="1629"/>
      <c r="G30" s="1629"/>
      <c r="H30" s="1629"/>
      <c r="I30" s="1629"/>
    </row>
    <row r="31" spans="1:10" ht="24.6">
      <c r="A31" s="1045"/>
      <c r="B31" s="1045"/>
      <c r="C31" s="1045"/>
      <c r="D31" s="1045"/>
      <c r="E31" s="1045"/>
      <c r="F31" s="1045"/>
      <c r="G31" s="1045"/>
      <c r="H31" s="1045"/>
      <c r="I31" s="1045"/>
    </row>
    <row r="32" spans="1:10" s="43" customFormat="1" ht="24.75" customHeight="1">
      <c r="A32" s="37"/>
      <c r="B32" s="1631" t="s">
        <v>39</v>
      </c>
      <c r="C32" s="1632"/>
      <c r="D32" s="1632"/>
      <c r="E32" s="1632"/>
      <c r="F32" s="1632"/>
      <c r="G32" s="1632"/>
      <c r="H32" s="1632"/>
      <c r="I32" s="1633"/>
    </row>
    <row r="33" spans="1:10" s="43" customFormat="1" ht="24.75" customHeight="1">
      <c r="A33" s="37"/>
      <c r="B33" s="1634"/>
      <c r="C33" s="1635"/>
      <c r="D33" s="1635"/>
      <c r="E33" s="1635"/>
      <c r="F33" s="1635"/>
      <c r="G33" s="1635"/>
      <c r="H33" s="1635"/>
      <c r="I33" s="1636"/>
    </row>
    <row r="34" spans="1:10" s="43" customFormat="1" ht="24.75" customHeight="1">
      <c r="A34" s="37"/>
      <c r="B34" s="1634"/>
      <c r="C34" s="1635"/>
      <c r="D34" s="1635"/>
      <c r="E34" s="1635"/>
      <c r="F34" s="1635"/>
      <c r="G34" s="1635"/>
      <c r="H34" s="1635"/>
      <c r="I34" s="1636"/>
    </row>
    <row r="35" spans="1:10" s="43" customFormat="1" ht="24.75" customHeight="1">
      <c r="A35" s="37"/>
      <c r="B35" s="1634"/>
      <c r="C35" s="1635"/>
      <c r="D35" s="1635"/>
      <c r="E35" s="1635"/>
      <c r="F35" s="1635"/>
      <c r="G35" s="1635"/>
      <c r="H35" s="1635"/>
      <c r="I35" s="1636"/>
    </row>
    <row r="36" spans="1:10" s="43" customFormat="1" ht="24.75" customHeight="1">
      <c r="A36" s="37"/>
      <c r="B36" s="1634"/>
      <c r="C36" s="1635"/>
      <c r="D36" s="1635"/>
      <c r="E36" s="1635"/>
      <c r="F36" s="1635"/>
      <c r="G36" s="1635"/>
      <c r="H36" s="1635"/>
      <c r="I36" s="1636"/>
    </row>
    <row r="37" spans="1:10" s="43" customFormat="1" ht="24.75" customHeight="1">
      <c r="A37" s="37"/>
      <c r="B37" s="1634"/>
      <c r="C37" s="1635"/>
      <c r="D37" s="1635"/>
      <c r="E37" s="1635"/>
      <c r="F37" s="1635"/>
      <c r="G37" s="1635"/>
      <c r="H37" s="1635"/>
      <c r="I37" s="1636"/>
    </row>
    <row r="38" spans="1:10" s="43" customFormat="1" ht="24.75" customHeight="1">
      <c r="A38" s="37"/>
      <c r="B38" s="1634"/>
      <c r="C38" s="1635"/>
      <c r="D38" s="1635"/>
      <c r="E38" s="1635"/>
      <c r="F38" s="1635"/>
      <c r="G38" s="1635"/>
      <c r="H38" s="1635"/>
      <c r="I38" s="1636"/>
    </row>
    <row r="39" spans="1:10" s="43" customFormat="1" ht="24.75" customHeight="1">
      <c r="A39" s="37"/>
      <c r="B39" s="1634"/>
      <c r="C39" s="1635"/>
      <c r="D39" s="1635"/>
      <c r="E39" s="1635"/>
      <c r="F39" s="1635"/>
      <c r="G39" s="1635"/>
      <c r="H39" s="1635"/>
      <c r="I39" s="1636"/>
    </row>
    <row r="40" spans="1:10" s="43" customFormat="1" ht="24.75" customHeight="1">
      <c r="A40" s="37"/>
      <c r="B40" s="1634"/>
      <c r="C40" s="1635"/>
      <c r="D40" s="1635"/>
      <c r="E40" s="1635"/>
      <c r="F40" s="1635"/>
      <c r="G40" s="1635"/>
      <c r="H40" s="1635"/>
      <c r="I40" s="1636"/>
    </row>
    <row r="41" spans="1:10" s="43" customFormat="1" ht="24.75" customHeight="1">
      <c r="A41" s="37"/>
      <c r="B41" s="1634"/>
      <c r="C41" s="1635"/>
      <c r="D41" s="1635"/>
      <c r="E41" s="1635"/>
      <c r="F41" s="1635"/>
      <c r="G41" s="1635"/>
      <c r="H41" s="1635"/>
      <c r="I41" s="1636"/>
    </row>
    <row r="42" spans="1:10" s="43" customFormat="1" ht="24.75" customHeight="1">
      <c r="A42" s="37"/>
      <c r="B42" s="1634"/>
      <c r="C42" s="1635"/>
      <c r="D42" s="1635"/>
      <c r="E42" s="1635"/>
      <c r="F42" s="1635"/>
      <c r="G42" s="1635"/>
      <c r="H42" s="1635"/>
      <c r="I42" s="1636"/>
    </row>
    <row r="43" spans="1:10" ht="21" customHeight="1">
      <c r="A43" s="51"/>
      <c r="B43" s="1637"/>
      <c r="C43" s="1638"/>
      <c r="D43" s="1638"/>
      <c r="E43" s="1638"/>
      <c r="F43" s="1638"/>
      <c r="G43" s="1638"/>
      <c r="H43" s="1638"/>
      <c r="I43" s="1639"/>
      <c r="J43" s="43"/>
    </row>
    <row r="44" spans="1:10" ht="15" customHeight="1">
      <c r="A44" s="51"/>
      <c r="B44" s="1046"/>
      <c r="C44" s="1046"/>
      <c r="D44" s="1046"/>
      <c r="E44" s="1046"/>
      <c r="F44" s="1046"/>
      <c r="G44" s="1046"/>
      <c r="H44" s="1046"/>
      <c r="I44" s="1046"/>
      <c r="J44" s="43"/>
    </row>
    <row r="45" spans="1:10" ht="21" customHeight="1">
      <c r="A45" s="1629" t="s">
        <v>1089</v>
      </c>
      <c r="B45" s="1629"/>
      <c r="C45" s="1629"/>
      <c r="D45" s="1629"/>
      <c r="E45" s="1629"/>
      <c r="F45" s="1629"/>
      <c r="G45" s="1629"/>
      <c r="H45" s="1629"/>
      <c r="I45" s="1629"/>
      <c r="J45" s="43"/>
    </row>
    <row r="46" spans="1:10" ht="21" customHeight="1">
      <c r="A46" s="870"/>
      <c r="B46" s="870"/>
      <c r="C46" s="870"/>
      <c r="D46" s="870"/>
      <c r="E46" s="870"/>
      <c r="F46" s="870"/>
      <c r="G46" s="870"/>
      <c r="H46" s="870"/>
      <c r="I46" s="870"/>
      <c r="J46" s="43"/>
    </row>
    <row r="47" spans="1:10" s="43" customFormat="1" ht="24.75" customHeight="1">
      <c r="A47" s="37"/>
      <c r="B47" s="1631" t="s">
        <v>39</v>
      </c>
      <c r="C47" s="1632"/>
      <c r="D47" s="1632"/>
      <c r="E47" s="1632"/>
      <c r="F47" s="1632"/>
      <c r="G47" s="1632"/>
      <c r="H47" s="1632"/>
      <c r="I47" s="1633"/>
    </row>
    <row r="48" spans="1:10" s="43" customFormat="1" ht="24.75" customHeight="1">
      <c r="A48" s="37"/>
      <c r="B48" s="1634"/>
      <c r="C48" s="1635"/>
      <c r="D48" s="1635"/>
      <c r="E48" s="1635"/>
      <c r="F48" s="1635"/>
      <c r="G48" s="1635"/>
      <c r="H48" s="1635"/>
      <c r="I48" s="1636"/>
    </row>
    <row r="49" spans="1:10" s="43" customFormat="1" ht="24.75" customHeight="1">
      <c r="A49" s="37"/>
      <c r="B49" s="1634"/>
      <c r="C49" s="1635"/>
      <c r="D49" s="1635"/>
      <c r="E49" s="1635"/>
      <c r="F49" s="1635"/>
      <c r="G49" s="1635"/>
      <c r="H49" s="1635"/>
      <c r="I49" s="1636"/>
    </row>
    <row r="50" spans="1:10" s="43" customFormat="1" ht="24.75" customHeight="1">
      <c r="A50" s="37"/>
      <c r="B50" s="1634"/>
      <c r="C50" s="1635"/>
      <c r="D50" s="1635"/>
      <c r="E50" s="1635"/>
      <c r="F50" s="1635"/>
      <c r="G50" s="1635"/>
      <c r="H50" s="1635"/>
      <c r="I50" s="1636"/>
    </row>
    <row r="51" spans="1:10" s="43" customFormat="1" ht="24.75" customHeight="1">
      <c r="A51" s="37"/>
      <c r="B51" s="1634"/>
      <c r="C51" s="1635"/>
      <c r="D51" s="1635"/>
      <c r="E51" s="1635"/>
      <c r="F51" s="1635"/>
      <c r="G51" s="1635"/>
      <c r="H51" s="1635"/>
      <c r="I51" s="1636"/>
    </row>
    <row r="52" spans="1:10" s="43" customFormat="1" ht="24.75" customHeight="1">
      <c r="A52" s="37"/>
      <c r="B52" s="1634"/>
      <c r="C52" s="1635"/>
      <c r="D52" s="1635"/>
      <c r="E52" s="1635"/>
      <c r="F52" s="1635"/>
      <c r="G52" s="1635"/>
      <c r="H52" s="1635"/>
      <c r="I52" s="1636"/>
    </row>
    <row r="53" spans="1:10" s="43" customFormat="1" ht="24.75" customHeight="1">
      <c r="A53" s="37"/>
      <c r="B53" s="1634"/>
      <c r="C53" s="1635"/>
      <c r="D53" s="1635"/>
      <c r="E53" s="1635"/>
      <c r="F53" s="1635"/>
      <c r="G53" s="1635"/>
      <c r="H53" s="1635"/>
      <c r="I53" s="1636"/>
    </row>
    <row r="54" spans="1:10" s="43" customFormat="1" ht="24.75" customHeight="1">
      <c r="A54" s="37"/>
      <c r="B54" s="1634"/>
      <c r="C54" s="1635"/>
      <c r="D54" s="1635"/>
      <c r="E54" s="1635"/>
      <c r="F54" s="1635"/>
      <c r="G54" s="1635"/>
      <c r="H54" s="1635"/>
      <c r="I54" s="1636"/>
    </row>
    <row r="55" spans="1:10" s="43" customFormat="1" ht="24.75" customHeight="1">
      <c r="A55" s="37"/>
      <c r="B55" s="1634"/>
      <c r="C55" s="1635"/>
      <c r="D55" s="1635"/>
      <c r="E55" s="1635"/>
      <c r="F55" s="1635"/>
      <c r="G55" s="1635"/>
      <c r="H55" s="1635"/>
      <c r="I55" s="1636"/>
    </row>
    <row r="56" spans="1:10" s="43" customFormat="1" ht="24.75" customHeight="1">
      <c r="A56" s="37"/>
      <c r="B56" s="1634"/>
      <c r="C56" s="1635"/>
      <c r="D56" s="1635"/>
      <c r="E56" s="1635"/>
      <c r="F56" s="1635"/>
      <c r="G56" s="1635"/>
      <c r="H56" s="1635"/>
      <c r="I56" s="1636"/>
    </row>
    <row r="57" spans="1:10" s="43" customFormat="1" ht="24.75" customHeight="1">
      <c r="A57" s="37"/>
      <c r="B57" s="1634"/>
      <c r="C57" s="1635"/>
      <c r="D57" s="1635"/>
      <c r="E57" s="1635"/>
      <c r="F57" s="1635"/>
      <c r="G57" s="1635"/>
      <c r="H57" s="1635"/>
      <c r="I57" s="1636"/>
    </row>
    <row r="58" spans="1:10" ht="21" customHeight="1">
      <c r="A58" s="51"/>
      <c r="B58" s="1637"/>
      <c r="C58" s="1638"/>
      <c r="D58" s="1638"/>
      <c r="E58" s="1638"/>
      <c r="F58" s="1638"/>
      <c r="G58" s="1638"/>
      <c r="H58" s="1638"/>
      <c r="I58" s="1639"/>
      <c r="J58" s="43"/>
    </row>
    <row r="59" spans="1:10" ht="13.95" customHeight="1">
      <c r="A59" s="51"/>
      <c r="B59" s="1046"/>
      <c r="C59" s="1046"/>
      <c r="D59" s="1046"/>
      <c r="E59" s="1046"/>
      <c r="F59" s="1046"/>
      <c r="G59" s="1046"/>
      <c r="H59" s="1046"/>
      <c r="I59" s="1046"/>
      <c r="J59" s="43"/>
    </row>
    <row r="60" spans="1:10" ht="21" customHeight="1">
      <c r="A60" s="1597" t="s">
        <v>1093</v>
      </c>
      <c r="B60" s="1597"/>
      <c r="C60" s="1597"/>
      <c r="D60" s="1597"/>
      <c r="E60" s="1597"/>
      <c r="F60" s="1597"/>
      <c r="G60" s="1597"/>
      <c r="H60" s="1597"/>
      <c r="I60" s="1597"/>
    </row>
    <row r="61" spans="1:10" ht="21" customHeight="1"/>
    <row r="62" spans="1:10" ht="21" customHeight="1"/>
    <row r="63" spans="1:10" ht="21" customHeight="1"/>
    <row r="64" spans="1:10" ht="21" customHeight="1">
      <c r="A64" s="51"/>
      <c r="B64" s="1631" t="s">
        <v>39</v>
      </c>
      <c r="C64" s="1632"/>
      <c r="D64" s="1632"/>
      <c r="E64" s="1632"/>
      <c r="F64" s="1632"/>
      <c r="G64" s="1632"/>
      <c r="H64" s="1632"/>
      <c r="I64" s="1633"/>
      <c r="J64" s="43"/>
    </row>
    <row r="65" spans="1:10" ht="21" customHeight="1">
      <c r="A65" s="51"/>
      <c r="B65" s="1634"/>
      <c r="C65" s="1635"/>
      <c r="D65" s="1635"/>
      <c r="E65" s="1635"/>
      <c r="F65" s="1635"/>
      <c r="G65" s="1635"/>
      <c r="H65" s="1635"/>
      <c r="I65" s="1636"/>
      <c r="J65" s="43"/>
    </row>
    <row r="66" spans="1:10" ht="21" customHeight="1">
      <c r="A66" s="51"/>
      <c r="B66" s="1634"/>
      <c r="C66" s="1635"/>
      <c r="D66" s="1635"/>
      <c r="E66" s="1635"/>
      <c r="F66" s="1635"/>
      <c r="G66" s="1635"/>
      <c r="H66" s="1635"/>
      <c r="I66" s="1636"/>
      <c r="J66" s="43"/>
    </row>
    <row r="67" spans="1:10" ht="21" customHeight="1">
      <c r="A67" s="51"/>
      <c r="B67" s="1634"/>
      <c r="C67" s="1635"/>
      <c r="D67" s="1635"/>
      <c r="E67" s="1635"/>
      <c r="F67" s="1635"/>
      <c r="G67" s="1635"/>
      <c r="H67" s="1635"/>
      <c r="I67" s="1636"/>
      <c r="J67" s="43"/>
    </row>
    <row r="68" spans="1:10" ht="21" customHeight="1">
      <c r="A68" s="51"/>
      <c r="B68" s="1634"/>
      <c r="C68" s="1635"/>
      <c r="D68" s="1635"/>
      <c r="E68" s="1635"/>
      <c r="F68" s="1635"/>
      <c r="G68" s="1635"/>
      <c r="H68" s="1635"/>
      <c r="I68" s="1636"/>
      <c r="J68" s="43"/>
    </row>
    <row r="69" spans="1:10" ht="21" customHeight="1">
      <c r="A69" s="51"/>
      <c r="B69" s="1634"/>
      <c r="C69" s="1635"/>
      <c r="D69" s="1635"/>
      <c r="E69" s="1635"/>
      <c r="F69" s="1635"/>
      <c r="G69" s="1635"/>
      <c r="H69" s="1635"/>
      <c r="I69" s="1636"/>
      <c r="J69" s="43"/>
    </row>
    <row r="70" spans="1:10" ht="21" customHeight="1">
      <c r="A70" s="51"/>
      <c r="B70" s="1634"/>
      <c r="C70" s="1635"/>
      <c r="D70" s="1635"/>
      <c r="E70" s="1635"/>
      <c r="F70" s="1635"/>
      <c r="G70" s="1635"/>
      <c r="H70" s="1635"/>
      <c r="I70" s="1636"/>
      <c r="J70" s="43"/>
    </row>
    <row r="71" spans="1:10" ht="21" customHeight="1">
      <c r="A71" s="51"/>
      <c r="B71" s="1634"/>
      <c r="C71" s="1635"/>
      <c r="D71" s="1635"/>
      <c r="E71" s="1635"/>
      <c r="F71" s="1635"/>
      <c r="G71" s="1635"/>
      <c r="H71" s="1635"/>
      <c r="I71" s="1636"/>
      <c r="J71" s="43"/>
    </row>
    <row r="72" spans="1:10" ht="21" customHeight="1">
      <c r="A72" s="50"/>
      <c r="B72" s="1634"/>
      <c r="C72" s="1635"/>
      <c r="D72" s="1635"/>
      <c r="E72" s="1635"/>
      <c r="F72" s="1635"/>
      <c r="G72" s="1635"/>
      <c r="H72" s="1635"/>
      <c r="I72" s="1636"/>
      <c r="J72" s="43"/>
    </row>
    <row r="73" spans="1:10" ht="21" customHeight="1">
      <c r="A73" s="51"/>
      <c r="B73" s="1634"/>
      <c r="C73" s="1635"/>
      <c r="D73" s="1635"/>
      <c r="E73" s="1635"/>
      <c r="F73" s="1635"/>
      <c r="G73" s="1635"/>
      <c r="H73" s="1635"/>
      <c r="I73" s="1636"/>
      <c r="J73" s="43"/>
    </row>
    <row r="74" spans="1:10" ht="21" customHeight="1">
      <c r="A74" s="51"/>
      <c r="B74" s="1634"/>
      <c r="C74" s="1635"/>
      <c r="D74" s="1635"/>
      <c r="E74" s="1635"/>
      <c r="F74" s="1635"/>
      <c r="G74" s="1635"/>
      <c r="H74" s="1635"/>
      <c r="I74" s="1636"/>
      <c r="J74" s="43"/>
    </row>
    <row r="75" spans="1:10" ht="21" customHeight="1">
      <c r="A75" s="366"/>
      <c r="B75" s="1637"/>
      <c r="C75" s="1638"/>
      <c r="D75" s="1638"/>
      <c r="E75" s="1638"/>
      <c r="F75" s="1638"/>
      <c r="G75" s="1638"/>
      <c r="H75" s="1638"/>
      <c r="I75" s="1639"/>
      <c r="J75" s="43"/>
    </row>
    <row r="76" spans="1:10" ht="10.199999999999999" customHeight="1">
      <c r="A76" s="366"/>
      <c r="B76" s="1046"/>
      <c r="C76" s="1046"/>
      <c r="D76" s="1046"/>
      <c r="E76" s="1046"/>
      <c r="F76" s="1046"/>
      <c r="G76" s="1046"/>
      <c r="H76" s="1046"/>
      <c r="I76" s="1046"/>
      <c r="J76" s="43"/>
    </row>
    <row r="77" spans="1:10" ht="21" customHeight="1">
      <c r="A77" s="1628" t="s">
        <v>1094</v>
      </c>
      <c r="B77" s="1628"/>
      <c r="C77" s="1628"/>
      <c r="D77" s="1628"/>
      <c r="E77" s="1628"/>
      <c r="F77" s="1628"/>
      <c r="G77" s="1628"/>
      <c r="H77" s="1628"/>
      <c r="I77" s="1628"/>
    </row>
    <row r="78" spans="1:10" ht="21" customHeight="1"/>
    <row r="79" spans="1:10" ht="21" customHeight="1">
      <c r="A79" s="51"/>
      <c r="B79" s="1631" t="s">
        <v>39</v>
      </c>
      <c r="C79" s="1632"/>
      <c r="D79" s="1632"/>
      <c r="E79" s="1632"/>
      <c r="F79" s="1632"/>
      <c r="G79" s="1632"/>
      <c r="H79" s="1632"/>
      <c r="I79" s="1633"/>
      <c r="J79" s="43"/>
    </row>
    <row r="80" spans="1:10" ht="21" customHeight="1">
      <c r="A80" s="51"/>
      <c r="B80" s="1634"/>
      <c r="C80" s="1635"/>
      <c r="D80" s="1635"/>
      <c r="E80" s="1635"/>
      <c r="F80" s="1635"/>
      <c r="G80" s="1635"/>
      <c r="H80" s="1635"/>
      <c r="I80" s="1636"/>
      <c r="J80" s="43"/>
    </row>
    <row r="81" spans="1:10" ht="21" customHeight="1">
      <c r="A81" s="51"/>
      <c r="B81" s="1634"/>
      <c r="C81" s="1635"/>
      <c r="D81" s="1635"/>
      <c r="E81" s="1635"/>
      <c r="F81" s="1635"/>
      <c r="G81" s="1635"/>
      <c r="H81" s="1635"/>
      <c r="I81" s="1636"/>
      <c r="J81" s="43"/>
    </row>
    <row r="82" spans="1:10" ht="21" customHeight="1">
      <c r="A82" s="51"/>
      <c r="B82" s="1634"/>
      <c r="C82" s="1635"/>
      <c r="D82" s="1635"/>
      <c r="E82" s="1635"/>
      <c r="F82" s="1635"/>
      <c r="G82" s="1635"/>
      <c r="H82" s="1635"/>
      <c r="I82" s="1636"/>
      <c r="J82" s="43"/>
    </row>
    <row r="83" spans="1:10" ht="21" customHeight="1">
      <c r="A83" s="51"/>
      <c r="B83" s="1634"/>
      <c r="C83" s="1635"/>
      <c r="D83" s="1635"/>
      <c r="E83" s="1635"/>
      <c r="F83" s="1635"/>
      <c r="G83" s="1635"/>
      <c r="H83" s="1635"/>
      <c r="I83" s="1636"/>
      <c r="J83" s="43"/>
    </row>
    <row r="84" spans="1:10" ht="21" customHeight="1">
      <c r="A84" s="51"/>
      <c r="B84" s="1634"/>
      <c r="C84" s="1635"/>
      <c r="D84" s="1635"/>
      <c r="E84" s="1635"/>
      <c r="F84" s="1635"/>
      <c r="G84" s="1635"/>
      <c r="H84" s="1635"/>
      <c r="I84" s="1636"/>
      <c r="J84" s="43"/>
    </row>
    <row r="85" spans="1:10" ht="21" customHeight="1">
      <c r="A85" s="51"/>
      <c r="B85" s="1634"/>
      <c r="C85" s="1635"/>
      <c r="D85" s="1635"/>
      <c r="E85" s="1635"/>
      <c r="F85" s="1635"/>
      <c r="G85" s="1635"/>
      <c r="H85" s="1635"/>
      <c r="I85" s="1636"/>
      <c r="J85" s="43"/>
    </row>
    <row r="86" spans="1:10" ht="21" customHeight="1">
      <c r="A86" s="51"/>
      <c r="B86" s="1634"/>
      <c r="C86" s="1635"/>
      <c r="D86" s="1635"/>
      <c r="E86" s="1635"/>
      <c r="F86" s="1635"/>
      <c r="G86" s="1635"/>
      <c r="H86" s="1635"/>
      <c r="I86" s="1636"/>
      <c r="J86" s="43"/>
    </row>
    <row r="87" spans="1:10" ht="21" customHeight="1">
      <c r="A87" s="50"/>
      <c r="B87" s="1634"/>
      <c r="C87" s="1635"/>
      <c r="D87" s="1635"/>
      <c r="E87" s="1635"/>
      <c r="F87" s="1635"/>
      <c r="G87" s="1635"/>
      <c r="H87" s="1635"/>
      <c r="I87" s="1636"/>
      <c r="J87" s="43"/>
    </row>
    <row r="88" spans="1:10" ht="21" customHeight="1">
      <c r="A88" s="51"/>
      <c r="B88" s="1634"/>
      <c r="C88" s="1635"/>
      <c r="D88" s="1635"/>
      <c r="E88" s="1635"/>
      <c r="F88" s="1635"/>
      <c r="G88" s="1635"/>
      <c r="H88" s="1635"/>
      <c r="I88" s="1636"/>
      <c r="J88" s="43"/>
    </row>
    <row r="89" spans="1:10" ht="21" customHeight="1">
      <c r="A89" s="51"/>
      <c r="B89" s="1634"/>
      <c r="C89" s="1635"/>
      <c r="D89" s="1635"/>
      <c r="E89" s="1635"/>
      <c r="F89" s="1635"/>
      <c r="G89" s="1635"/>
      <c r="H89" s="1635"/>
      <c r="I89" s="1636"/>
      <c r="J89" s="43"/>
    </row>
    <row r="90" spans="1:10" ht="21" customHeight="1">
      <c r="A90" s="366"/>
      <c r="B90" s="1637"/>
      <c r="C90" s="1638"/>
      <c r="D90" s="1638"/>
      <c r="E90" s="1638"/>
      <c r="F90" s="1638"/>
      <c r="G90" s="1638"/>
      <c r="H90" s="1638"/>
      <c r="I90" s="1639"/>
      <c r="J90" s="43"/>
    </row>
    <row r="91" spans="1:10" ht="12.6" customHeight="1">
      <c r="A91" s="366"/>
      <c r="B91" s="1046"/>
      <c r="C91" s="1046"/>
      <c r="D91" s="1046"/>
      <c r="E91" s="1046"/>
      <c r="F91" s="1046"/>
      <c r="G91" s="1046"/>
      <c r="H91" s="1046"/>
      <c r="I91" s="1046"/>
      <c r="J91" s="43"/>
    </row>
    <row r="92" spans="1:10" ht="21" customHeight="1">
      <c r="A92" s="1629" t="s">
        <v>1092</v>
      </c>
      <c r="B92" s="1629"/>
      <c r="C92" s="1629"/>
      <c r="D92" s="1629"/>
      <c r="E92" s="1629"/>
      <c r="F92" s="1629"/>
      <c r="G92" s="1629"/>
      <c r="H92" s="1629"/>
      <c r="I92" s="1629"/>
    </row>
    <row r="93" spans="1:10" ht="12.6" customHeight="1">
      <c r="A93" s="622"/>
      <c r="B93" s="622"/>
      <c r="C93" s="622"/>
      <c r="D93" s="622"/>
      <c r="E93" s="622"/>
      <c r="F93" s="622"/>
      <c r="G93" s="622"/>
      <c r="H93" s="622"/>
      <c r="I93" s="622"/>
    </row>
    <row r="94" spans="1:10" ht="21" customHeight="1">
      <c r="A94" s="482" t="s">
        <v>108</v>
      </c>
      <c r="B94" s="624"/>
      <c r="C94" s="624"/>
      <c r="D94" s="624"/>
      <c r="E94" s="624"/>
      <c r="F94" s="624"/>
      <c r="G94" s="624"/>
      <c r="H94" s="624"/>
      <c r="I94" s="624"/>
      <c r="J94" s="625"/>
    </row>
    <row r="95" spans="1:10" ht="21" customHeight="1">
      <c r="A95" s="239" t="s">
        <v>96</v>
      </c>
      <c r="B95" s="622"/>
      <c r="C95" s="622"/>
      <c r="D95" s="622"/>
      <c r="E95" s="622"/>
      <c r="F95" s="622"/>
      <c r="G95" s="622"/>
      <c r="H95" s="622"/>
      <c r="I95" s="622"/>
    </row>
    <row r="96" spans="1:10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</sheetData>
  <mergeCells count="13">
    <mergeCell ref="A92:I92"/>
    <mergeCell ref="A30:I30"/>
    <mergeCell ref="A60:I60"/>
    <mergeCell ref="A77:I77"/>
    <mergeCell ref="B64:I75"/>
    <mergeCell ref="B79:I90"/>
    <mergeCell ref="B32:I43"/>
    <mergeCell ref="A45:I45"/>
    <mergeCell ref="B2:J3"/>
    <mergeCell ref="I15:J15"/>
    <mergeCell ref="I16:J16"/>
    <mergeCell ref="B18:I29"/>
    <mergeCell ref="B47:I58"/>
  </mergeCells>
  <phoneticPr fontId="5" type="noConversion"/>
  <pageMargins left="0.70866141732283472" right="0.19685039370078741" top="0.59055118110236227" bottom="0.31496062992125984" header="0.31496062992125984" footer="0.15748031496062992"/>
  <pageSetup paperSize="9" firstPageNumber="102" orientation="portrait" useFirstPageNumber="1" r:id="rId1"/>
  <headerFooter>
    <oddFooter>&amp;C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77330" r:id="rId4" name="Check Box 50">
              <controlPr defaultSize="0" autoFill="0" autoLine="0" autoPict="0">
                <anchor moveWithCells="1">
                  <from>
                    <xdr:col>2</xdr:col>
                    <xdr:colOff>342900</xdr:colOff>
                    <xdr:row>4</xdr:row>
                    <xdr:rowOff>22860</xdr:rowOff>
                  </from>
                  <to>
                    <xdr:col>2</xdr:col>
                    <xdr:colOff>647700</xdr:colOff>
                    <xdr:row>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331" r:id="rId5" name="Check Box 51">
              <controlPr defaultSize="0" autoFill="0" autoLine="0" autoPict="0">
                <anchor moveWithCells="1">
                  <from>
                    <xdr:col>6</xdr:col>
                    <xdr:colOff>373380</xdr:colOff>
                    <xdr:row>4</xdr:row>
                    <xdr:rowOff>45720</xdr:rowOff>
                  </from>
                  <to>
                    <xdr:col>6</xdr:col>
                    <xdr:colOff>678180</xdr:colOff>
                    <xdr:row>5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332" r:id="rId6" name="Check Box 52">
              <controlPr defaultSize="0" autoFill="0" autoLine="0" autoPict="0">
                <anchor moveWithCells="1">
                  <from>
                    <xdr:col>6</xdr:col>
                    <xdr:colOff>381000</xdr:colOff>
                    <xdr:row>9</xdr:row>
                    <xdr:rowOff>45720</xdr:rowOff>
                  </from>
                  <to>
                    <xdr:col>7</xdr:col>
                    <xdr:colOff>0</xdr:colOff>
                    <xdr:row>10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333" r:id="rId7" name="Check Box 53">
              <controlPr defaultSize="0" autoFill="0" autoLine="0" autoPict="0">
                <anchor moveWithCells="1">
                  <from>
                    <xdr:col>2</xdr:col>
                    <xdr:colOff>342900</xdr:colOff>
                    <xdr:row>9</xdr:row>
                    <xdr:rowOff>60960</xdr:rowOff>
                  </from>
                  <to>
                    <xdr:col>2</xdr:col>
                    <xdr:colOff>647700</xdr:colOff>
                    <xdr:row>10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334" r:id="rId8" name="Check Box 54">
              <controlPr defaultSize="0" autoFill="0" autoLine="0" autoPict="0">
                <anchor moveWithCells="1">
                  <from>
                    <xdr:col>2</xdr:col>
                    <xdr:colOff>365760</xdr:colOff>
                    <xdr:row>13</xdr:row>
                    <xdr:rowOff>274320</xdr:rowOff>
                  </from>
                  <to>
                    <xdr:col>2</xdr:col>
                    <xdr:colOff>670560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335" r:id="rId9" name="Check Box 55">
              <controlPr defaultSize="0" autoFill="0" autoLine="0" autoPict="0">
                <anchor moveWithCells="1">
                  <from>
                    <xdr:col>2</xdr:col>
                    <xdr:colOff>342900</xdr:colOff>
                    <xdr:row>11</xdr:row>
                    <xdr:rowOff>60960</xdr:rowOff>
                  </from>
                  <to>
                    <xdr:col>2</xdr:col>
                    <xdr:colOff>647700</xdr:colOff>
                    <xdr:row>12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336" r:id="rId10" name="Check Box 56">
              <controlPr defaultSize="0" autoFill="0" autoLine="0" autoPict="0">
                <anchor moveWithCells="1">
                  <from>
                    <xdr:col>6</xdr:col>
                    <xdr:colOff>381000</xdr:colOff>
                    <xdr:row>11</xdr:row>
                    <xdr:rowOff>45720</xdr:rowOff>
                  </from>
                  <to>
                    <xdr:col>7</xdr:col>
                    <xdr:colOff>0</xdr:colOff>
                    <xdr:row>12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337" r:id="rId11" name="Check Box 57">
              <controlPr defaultSize="0" autoFill="0" autoLine="0" autoPict="0">
                <anchor moveWithCells="1">
                  <from>
                    <xdr:col>2</xdr:col>
                    <xdr:colOff>365760</xdr:colOff>
                    <xdr:row>14</xdr:row>
                    <xdr:rowOff>274320</xdr:rowOff>
                  </from>
                  <to>
                    <xdr:col>2</xdr:col>
                    <xdr:colOff>670560</xdr:colOff>
                    <xdr:row>16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338" r:id="rId12" name="Check Box 58">
              <controlPr defaultSize="0" autoFill="0" autoLine="0" autoPict="0">
                <anchor moveWithCells="1">
                  <from>
                    <xdr:col>2</xdr:col>
                    <xdr:colOff>365760</xdr:colOff>
                    <xdr:row>13</xdr:row>
                    <xdr:rowOff>274320</xdr:rowOff>
                  </from>
                  <to>
                    <xdr:col>2</xdr:col>
                    <xdr:colOff>670560</xdr:colOff>
                    <xdr:row>15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tabColor rgb="FFFF0000"/>
  </sheetPr>
  <dimension ref="A1:G22"/>
  <sheetViews>
    <sheetView showGridLines="0" view="pageBreakPreview" zoomScale="85" zoomScaleNormal="100" zoomScaleSheetLayoutView="85" zoomScalePageLayoutView="50" workbookViewId="0">
      <selection activeCell="G16" sqref="G16"/>
    </sheetView>
  </sheetViews>
  <sheetFormatPr defaultColWidth="9" defaultRowHeight="21"/>
  <cols>
    <col min="1" max="1" width="27.09765625" style="87" customWidth="1"/>
    <col min="2" max="2" width="44.8984375" style="87" customWidth="1"/>
    <col min="3" max="4" width="5.8984375" style="87" customWidth="1"/>
    <col min="5" max="6" width="8" style="87" customWidth="1"/>
    <col min="7" max="7" width="26.5" style="87" customWidth="1"/>
    <col min="8" max="16384" width="9" style="87"/>
  </cols>
  <sheetData>
    <row r="1" spans="1:7" ht="24.6">
      <c r="A1" s="64" t="s">
        <v>792</v>
      </c>
      <c r="B1" s="30"/>
      <c r="C1" s="30"/>
      <c r="D1" s="30"/>
      <c r="E1" s="30"/>
      <c r="F1" s="30"/>
      <c r="G1" s="30"/>
    </row>
    <row r="2" spans="1:7" ht="8.25" customHeight="1">
      <c r="A2" s="30"/>
      <c r="B2" s="30"/>
      <c r="C2" s="30"/>
      <c r="D2" s="30"/>
      <c r="E2" s="30"/>
      <c r="F2" s="30"/>
      <c r="G2" s="30"/>
    </row>
    <row r="3" spans="1:7" ht="24.6">
      <c r="A3" s="1644" t="s">
        <v>109</v>
      </c>
      <c r="B3" s="1644"/>
      <c r="C3" s="1644"/>
      <c r="D3" s="1644"/>
      <c r="E3" s="1644"/>
      <c r="F3" s="1644"/>
      <c r="G3" s="1644"/>
    </row>
    <row r="4" spans="1:7" ht="10.5" customHeight="1">
      <c r="A4" s="30"/>
      <c r="B4" s="30"/>
      <c r="C4" s="30"/>
      <c r="D4" s="30"/>
      <c r="E4" s="30"/>
      <c r="F4" s="30"/>
      <c r="G4" s="30"/>
    </row>
    <row r="5" spans="1:7">
      <c r="A5" s="1680" t="s">
        <v>704</v>
      </c>
      <c r="B5" s="1680" t="s">
        <v>644</v>
      </c>
      <c r="C5" s="1681" t="s">
        <v>645</v>
      </c>
      <c r="D5" s="1682"/>
      <c r="E5" s="1737" t="s">
        <v>733</v>
      </c>
      <c r="F5" s="1737"/>
      <c r="G5" s="1737" t="s">
        <v>650</v>
      </c>
    </row>
    <row r="6" spans="1:7">
      <c r="A6" s="1680"/>
      <c r="B6" s="1680"/>
      <c r="C6" s="1685"/>
      <c r="D6" s="1686"/>
      <c r="E6" s="1939" t="s">
        <v>732</v>
      </c>
      <c r="F6" s="1940"/>
      <c r="G6" s="1937"/>
    </row>
    <row r="7" spans="1:7">
      <c r="A7" s="1680"/>
      <c r="B7" s="1680"/>
      <c r="C7" s="116" t="s">
        <v>646</v>
      </c>
      <c r="D7" s="116" t="s">
        <v>647</v>
      </c>
      <c r="E7" s="116" t="s">
        <v>648</v>
      </c>
      <c r="F7" s="116" t="s">
        <v>649</v>
      </c>
      <c r="G7" s="1938"/>
    </row>
    <row r="8" spans="1:7">
      <c r="A8" s="196" t="s">
        <v>651</v>
      </c>
      <c r="B8" s="196" t="s">
        <v>652</v>
      </c>
      <c r="C8" s="1941" t="s">
        <v>260</v>
      </c>
      <c r="D8" s="424"/>
      <c r="E8" s="1941" t="s">
        <v>260</v>
      </c>
      <c r="F8" s="284"/>
      <c r="G8" s="664"/>
    </row>
    <row r="9" spans="1:7">
      <c r="A9" s="196"/>
      <c r="B9" s="117" t="s">
        <v>705</v>
      </c>
      <c r="C9" s="1942"/>
      <c r="D9" s="425"/>
      <c r="E9" s="1942"/>
      <c r="F9" s="285"/>
      <c r="G9" s="663"/>
    </row>
    <row r="10" spans="1:7">
      <c r="A10" s="196"/>
      <c r="B10" s="197" t="s">
        <v>653</v>
      </c>
      <c r="C10" s="1941" t="s">
        <v>260</v>
      </c>
      <c r="D10" s="424"/>
      <c r="E10" s="1941" t="s">
        <v>260</v>
      </c>
      <c r="F10" s="286"/>
      <c r="G10" s="655"/>
    </row>
    <row r="11" spans="1:7">
      <c r="A11" s="196"/>
      <c r="B11" s="117" t="s">
        <v>654</v>
      </c>
      <c r="C11" s="1942"/>
      <c r="D11" s="425"/>
      <c r="E11" s="1942"/>
      <c r="F11" s="285"/>
      <c r="G11" s="1163"/>
    </row>
    <row r="12" spans="1:7">
      <c r="A12" s="117"/>
      <c r="B12" s="118" t="s">
        <v>655</v>
      </c>
      <c r="C12" s="427"/>
      <c r="D12" s="427"/>
      <c r="E12" s="427"/>
      <c r="F12" s="246"/>
      <c r="G12" s="287"/>
    </row>
    <row r="13" spans="1:7">
      <c r="A13" s="197" t="s">
        <v>656</v>
      </c>
      <c r="B13" s="197" t="s">
        <v>658</v>
      </c>
      <c r="C13" s="1943" t="s">
        <v>260</v>
      </c>
      <c r="D13" s="1468"/>
      <c r="E13" s="1943" t="s">
        <v>260</v>
      </c>
      <c r="F13" s="286"/>
      <c r="G13" s="655"/>
    </row>
    <row r="14" spans="1:7">
      <c r="A14" s="196" t="s">
        <v>657</v>
      </c>
      <c r="B14" s="196" t="s">
        <v>736</v>
      </c>
      <c r="C14" s="1944"/>
      <c r="D14" s="1469"/>
      <c r="E14" s="1944"/>
      <c r="F14" s="284"/>
      <c r="G14" s="265"/>
    </row>
    <row r="15" spans="1:7">
      <c r="A15" s="196"/>
      <c r="B15" s="117" t="s">
        <v>659</v>
      </c>
      <c r="C15" s="425"/>
      <c r="D15" s="425"/>
      <c r="E15" s="425"/>
      <c r="F15" s="285"/>
      <c r="G15" s="264"/>
    </row>
    <row r="16" spans="1:7">
      <c r="A16" s="117"/>
      <c r="B16" s="118" t="s">
        <v>660</v>
      </c>
      <c r="C16" s="427"/>
      <c r="D16" s="427"/>
      <c r="E16" s="427"/>
      <c r="F16" s="246"/>
      <c r="G16" s="287"/>
    </row>
    <row r="17" spans="1:7" ht="126">
      <c r="A17" s="1474" t="s">
        <v>661</v>
      </c>
      <c r="B17" s="160" t="s">
        <v>662</v>
      </c>
      <c r="C17" s="1471" t="s">
        <v>260</v>
      </c>
      <c r="D17" s="1472"/>
      <c r="E17" s="1471" t="s">
        <v>260</v>
      </c>
      <c r="F17" s="246"/>
      <c r="G17" s="1470" t="s">
        <v>1364</v>
      </c>
    </row>
    <row r="18" spans="1:7">
      <c r="A18" s="196"/>
      <c r="B18" s="197" t="s">
        <v>663</v>
      </c>
      <c r="C18" s="1473" t="s">
        <v>260</v>
      </c>
      <c r="D18" s="426"/>
      <c r="E18" s="1473" t="s">
        <v>260</v>
      </c>
      <c r="F18" s="286"/>
      <c r="G18" s="655"/>
    </row>
    <row r="19" spans="1:7">
      <c r="A19" s="196"/>
      <c r="B19" s="117" t="s">
        <v>664</v>
      </c>
      <c r="C19" s="425"/>
      <c r="D19" s="425"/>
      <c r="E19" s="425"/>
      <c r="F19" s="285"/>
      <c r="G19" s="264"/>
    </row>
    <row r="20" spans="1:7">
      <c r="A20" s="117"/>
      <c r="B20" s="117" t="s">
        <v>655</v>
      </c>
      <c r="C20" s="285"/>
      <c r="D20" s="285"/>
      <c r="E20" s="285"/>
      <c r="F20" s="285"/>
      <c r="G20" s="264"/>
    </row>
    <row r="21" spans="1:7" hidden="1"/>
    <row r="22" spans="1:7" hidden="1"/>
  </sheetData>
  <mergeCells count="13">
    <mergeCell ref="C8:C9"/>
    <mergeCell ref="E8:E9"/>
    <mergeCell ref="C10:C11"/>
    <mergeCell ref="E10:E11"/>
    <mergeCell ref="C13:C14"/>
    <mergeCell ref="E13:E14"/>
    <mergeCell ref="A3:G3"/>
    <mergeCell ref="A5:A7"/>
    <mergeCell ref="C5:D6"/>
    <mergeCell ref="E5:F5"/>
    <mergeCell ref="G5:G7"/>
    <mergeCell ref="B5:B7"/>
    <mergeCell ref="E6:F6"/>
  </mergeCells>
  <phoneticPr fontId="5" type="noConversion"/>
  <pageMargins left="0.47244094488188981" right="0.39370078740157483" top="0.78740157480314965" bottom="0.59055118110236227" header="0.31496062992125984" footer="0.31496062992125984"/>
  <pageSetup paperSize="9" scale="90" firstPageNumber="105" orientation="landscape" useFirstPageNumber="1" r:id="rId1"/>
  <headerFooter>
    <oddFooter>&amp;C &amp;P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>
    <tabColor rgb="FFFF0000"/>
  </sheetPr>
  <dimension ref="A1:G25"/>
  <sheetViews>
    <sheetView showGridLines="0" view="pageBreakPreview" zoomScaleNormal="100" zoomScalePageLayoutView="70" workbookViewId="0">
      <selection activeCell="C7" sqref="C7"/>
    </sheetView>
  </sheetViews>
  <sheetFormatPr defaultColWidth="9" defaultRowHeight="21"/>
  <cols>
    <col min="1" max="1" width="27.09765625" style="128" customWidth="1"/>
    <col min="2" max="2" width="44.8984375" style="128" customWidth="1"/>
    <col min="3" max="4" width="5.8984375" style="128" customWidth="1"/>
    <col min="5" max="6" width="8" style="128" customWidth="1"/>
    <col min="7" max="7" width="29" style="128" customWidth="1"/>
    <col min="8" max="16384" width="9" style="128"/>
  </cols>
  <sheetData>
    <row r="1" spans="1:7" ht="24.6">
      <c r="A1" s="1945" t="s">
        <v>960</v>
      </c>
      <c r="B1" s="1945"/>
      <c r="C1" s="1945"/>
      <c r="D1" s="1945"/>
      <c r="E1" s="1945"/>
      <c r="F1" s="1945"/>
      <c r="G1" s="1945"/>
    </row>
    <row r="2" spans="1:7" ht="9.75" customHeight="1"/>
    <row r="3" spans="1:7" ht="21" customHeight="1">
      <c r="A3" s="1665" t="s">
        <v>704</v>
      </c>
      <c r="B3" s="1665" t="s">
        <v>644</v>
      </c>
      <c r="C3" s="1946" t="s">
        <v>645</v>
      </c>
      <c r="D3" s="1947"/>
      <c r="E3" s="1669" t="s">
        <v>733</v>
      </c>
      <c r="F3" s="1669"/>
      <c r="G3" s="1669" t="s">
        <v>650</v>
      </c>
    </row>
    <row r="4" spans="1:7">
      <c r="A4" s="1665"/>
      <c r="B4" s="1665"/>
      <c r="C4" s="1948"/>
      <c r="D4" s="1949"/>
      <c r="E4" s="1691" t="s">
        <v>732</v>
      </c>
      <c r="F4" s="1692"/>
      <c r="G4" s="1950"/>
    </row>
    <row r="5" spans="1:7">
      <c r="A5" s="1669"/>
      <c r="B5" s="1669"/>
      <c r="C5" s="581" t="s">
        <v>646</v>
      </c>
      <c r="D5" s="581" t="s">
        <v>647</v>
      </c>
      <c r="E5" s="581" t="s">
        <v>648</v>
      </c>
      <c r="F5" s="581" t="s">
        <v>649</v>
      </c>
      <c r="G5" s="1950"/>
    </row>
    <row r="6" spans="1:7">
      <c r="A6" s="582" t="s">
        <v>665</v>
      </c>
      <c r="B6" s="666" t="s">
        <v>666</v>
      </c>
      <c r="C6" s="1473" t="s">
        <v>260</v>
      </c>
      <c r="D6" s="426"/>
      <c r="E6" s="1473" t="s">
        <v>260</v>
      </c>
      <c r="F6" s="585"/>
      <c r="G6" s="1164"/>
    </row>
    <row r="7" spans="1:7">
      <c r="A7" s="587"/>
      <c r="B7" s="666" t="s">
        <v>793</v>
      </c>
      <c r="C7" s="1473" t="s">
        <v>260</v>
      </c>
      <c r="D7" s="426"/>
      <c r="E7" s="1473" t="s">
        <v>260</v>
      </c>
      <c r="F7" s="585"/>
      <c r="G7" s="665"/>
    </row>
    <row r="8" spans="1:7" ht="85.2" customHeight="1">
      <c r="A8" s="587"/>
      <c r="B8" s="1476" t="s">
        <v>667</v>
      </c>
      <c r="C8" s="1473" t="s">
        <v>260</v>
      </c>
      <c r="D8" s="426"/>
      <c r="E8" s="1473" t="s">
        <v>260</v>
      </c>
      <c r="F8" s="585"/>
      <c r="G8" s="1475" t="s">
        <v>1365</v>
      </c>
    </row>
    <row r="9" spans="1:7">
      <c r="A9" s="588"/>
      <c r="B9" s="583" t="s">
        <v>668</v>
      </c>
      <c r="C9" s="585"/>
      <c r="D9" s="585"/>
      <c r="E9" s="585"/>
      <c r="F9" s="585"/>
      <c r="G9" s="586"/>
    </row>
    <row r="10" spans="1:7">
      <c r="A10" s="582" t="s">
        <v>669</v>
      </c>
      <c r="B10" s="583" t="s">
        <v>671</v>
      </c>
      <c r="C10" s="1473" t="s">
        <v>260</v>
      </c>
      <c r="D10" s="426"/>
      <c r="E10" s="1473" t="s">
        <v>260</v>
      </c>
      <c r="F10" s="583"/>
      <c r="G10" s="583"/>
    </row>
    <row r="11" spans="1:7">
      <c r="A11" s="587" t="s">
        <v>670</v>
      </c>
      <c r="B11" s="583" t="s">
        <v>672</v>
      </c>
      <c r="C11" s="1473" t="s">
        <v>260</v>
      </c>
      <c r="D11" s="426"/>
      <c r="E11" s="1473" t="s">
        <v>260</v>
      </c>
      <c r="F11" s="583"/>
      <c r="G11" s="583"/>
    </row>
    <row r="12" spans="1:7">
      <c r="A12" s="587"/>
      <c r="B12" s="583" t="s">
        <v>673</v>
      </c>
      <c r="C12" s="1473" t="s">
        <v>260</v>
      </c>
      <c r="D12" s="426"/>
      <c r="E12" s="1473" t="s">
        <v>260</v>
      </c>
      <c r="F12" s="583"/>
      <c r="G12" s="583"/>
    </row>
    <row r="13" spans="1:7">
      <c r="A13" s="587"/>
      <c r="B13" s="1165" t="s">
        <v>946</v>
      </c>
      <c r="C13" s="1473" t="s">
        <v>260</v>
      </c>
      <c r="D13" s="426"/>
      <c r="E13" s="1473" t="s">
        <v>260</v>
      </c>
      <c r="F13" s="583"/>
      <c r="G13" s="1166"/>
    </row>
    <row r="14" spans="1:7">
      <c r="A14" s="587"/>
      <c r="B14" s="583" t="s">
        <v>947</v>
      </c>
      <c r="C14" s="1473" t="s">
        <v>260</v>
      </c>
      <c r="D14" s="426"/>
      <c r="E14" s="1473" t="s">
        <v>260</v>
      </c>
      <c r="F14" s="583"/>
      <c r="G14" s="583"/>
    </row>
    <row r="15" spans="1:7">
      <c r="A15" s="588"/>
      <c r="B15" s="583" t="s">
        <v>948</v>
      </c>
      <c r="C15" s="583"/>
      <c r="D15" s="583"/>
      <c r="E15" s="583"/>
      <c r="F15" s="583"/>
      <c r="G15" s="583"/>
    </row>
    <row r="16" spans="1:7">
      <c r="A16" s="582" t="s">
        <v>706</v>
      </c>
      <c r="B16" s="583" t="s">
        <v>674</v>
      </c>
      <c r="C16" s="1473" t="s">
        <v>260</v>
      </c>
      <c r="D16" s="426"/>
      <c r="E16" s="1473" t="s">
        <v>260</v>
      </c>
      <c r="F16" s="583"/>
      <c r="G16" s="583"/>
    </row>
    <row r="17" spans="1:7">
      <c r="A17" s="589" t="s">
        <v>949</v>
      </c>
      <c r="B17" s="590" t="s">
        <v>950</v>
      </c>
      <c r="C17" s="1471" t="s">
        <v>260</v>
      </c>
      <c r="D17" s="427"/>
      <c r="E17" s="1471" t="s">
        <v>260</v>
      </c>
      <c r="F17" s="582"/>
      <c r="G17" s="582"/>
    </row>
    <row r="18" spans="1:7">
      <c r="A18" s="587" t="s">
        <v>951</v>
      </c>
      <c r="B18" s="582" t="s">
        <v>708</v>
      </c>
      <c r="C18" s="1473" t="s">
        <v>260</v>
      </c>
      <c r="D18" s="426"/>
      <c r="E18" s="1473" t="s">
        <v>260</v>
      </c>
      <c r="F18" s="582"/>
      <c r="G18" s="582"/>
    </row>
    <row r="19" spans="1:7">
      <c r="A19" s="587"/>
      <c r="B19" s="588" t="s">
        <v>707</v>
      </c>
      <c r="C19" s="1477"/>
      <c r="D19" s="425"/>
      <c r="E19" s="1477"/>
      <c r="F19" s="588"/>
      <c r="G19" s="588"/>
    </row>
    <row r="20" spans="1:7">
      <c r="A20" s="587"/>
      <c r="B20" s="582" t="s">
        <v>952</v>
      </c>
      <c r="C20" s="1473" t="s">
        <v>260</v>
      </c>
      <c r="D20" s="426"/>
      <c r="E20" s="1473" t="s">
        <v>260</v>
      </c>
      <c r="F20" s="582"/>
      <c r="G20" s="656"/>
    </row>
    <row r="21" spans="1:7">
      <c r="A21" s="587"/>
      <c r="B21" s="588" t="s">
        <v>709</v>
      </c>
      <c r="C21" s="591"/>
      <c r="D21" s="592"/>
      <c r="E21" s="1478"/>
      <c r="F21" s="588"/>
      <c r="G21" s="588"/>
    </row>
    <row r="22" spans="1:7">
      <c r="A22" s="587"/>
      <c r="B22" s="582" t="s">
        <v>953</v>
      </c>
      <c r="C22" s="1473" t="s">
        <v>260</v>
      </c>
      <c r="D22" s="426"/>
      <c r="E22" s="1473" t="s">
        <v>260</v>
      </c>
      <c r="F22" s="582"/>
      <c r="G22" s="582"/>
    </row>
    <row r="23" spans="1:7">
      <c r="A23" s="587"/>
      <c r="B23" s="582" t="s">
        <v>954</v>
      </c>
      <c r="C23" s="1473" t="s">
        <v>260</v>
      </c>
      <c r="D23" s="426"/>
      <c r="E23" s="1473" t="s">
        <v>260</v>
      </c>
      <c r="F23" s="582"/>
      <c r="G23" s="582"/>
    </row>
    <row r="24" spans="1:7">
      <c r="A24" s="587"/>
      <c r="B24" s="588" t="s">
        <v>675</v>
      </c>
      <c r="C24" s="425"/>
      <c r="D24" s="425"/>
      <c r="E24" s="425"/>
      <c r="F24" s="588"/>
      <c r="G24" s="588"/>
    </row>
    <row r="25" spans="1:7">
      <c r="A25" s="588"/>
      <c r="B25" s="588" t="s">
        <v>955</v>
      </c>
      <c r="C25" s="588"/>
      <c r="D25" s="588"/>
      <c r="E25" s="588"/>
      <c r="F25" s="588"/>
      <c r="G25" s="588"/>
    </row>
  </sheetData>
  <mergeCells count="7">
    <mergeCell ref="A1:G1"/>
    <mergeCell ref="A3:A5"/>
    <mergeCell ref="B3:B5"/>
    <mergeCell ref="C3:D4"/>
    <mergeCell ref="E3:F3"/>
    <mergeCell ref="G3:G5"/>
    <mergeCell ref="E4:F4"/>
  </mergeCells>
  <phoneticPr fontId="5" type="noConversion"/>
  <pageMargins left="0.70866141732283472" right="0.70866141732283472" top="0.55118110236220474" bottom="0.74803149606299213" header="0.31496062992125984" footer="0.31496062992125984"/>
  <pageSetup paperSize="9" scale="82" firstPageNumber="106" orientation="landscape" useFirstPageNumber="1" r:id="rId1"/>
  <headerFooter>
    <oddFooter>&amp;C &amp;P</oddFooter>
  </headerFooter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>
    <tabColor rgb="FFFF0000"/>
  </sheetPr>
  <dimension ref="A1:G21"/>
  <sheetViews>
    <sheetView showGridLines="0" view="pageBreakPreview" zoomScaleNormal="100" workbookViewId="0">
      <selection activeCell="C16" sqref="C16"/>
    </sheetView>
  </sheetViews>
  <sheetFormatPr defaultColWidth="9" defaultRowHeight="21"/>
  <cols>
    <col min="1" max="1" width="27.09765625" style="87" customWidth="1"/>
    <col min="2" max="2" width="44.8984375" style="87" customWidth="1"/>
    <col min="3" max="4" width="5.8984375" style="87" customWidth="1"/>
    <col min="5" max="6" width="8" style="87" customWidth="1"/>
    <col min="7" max="7" width="22.8984375" style="87" customWidth="1"/>
    <col min="8" max="16384" width="9" style="87"/>
  </cols>
  <sheetData>
    <row r="1" spans="1:7" ht="24.6">
      <c r="A1" s="1644" t="s">
        <v>1064</v>
      </c>
      <c r="B1" s="1644"/>
      <c r="C1" s="1644"/>
      <c r="D1" s="1644"/>
      <c r="E1" s="1644"/>
      <c r="F1" s="1644"/>
      <c r="G1" s="1644"/>
    </row>
    <row r="2" spans="1:7" ht="9.75" customHeight="1"/>
    <row r="3" spans="1:7" ht="21" customHeight="1">
      <c r="A3" s="1680" t="s">
        <v>704</v>
      </c>
      <c r="B3" s="1680" t="s">
        <v>644</v>
      </c>
      <c r="C3" s="1681" t="s">
        <v>645</v>
      </c>
      <c r="D3" s="1682"/>
      <c r="E3" s="1737" t="s">
        <v>733</v>
      </c>
      <c r="F3" s="1737"/>
      <c r="G3" s="1737" t="s">
        <v>650</v>
      </c>
    </row>
    <row r="4" spans="1:7">
      <c r="A4" s="1680"/>
      <c r="B4" s="1680"/>
      <c r="C4" s="1685"/>
      <c r="D4" s="1686"/>
      <c r="E4" s="1939" t="s">
        <v>732</v>
      </c>
      <c r="F4" s="1940"/>
      <c r="G4" s="1937"/>
    </row>
    <row r="5" spans="1:7">
      <c r="A5" s="1737"/>
      <c r="B5" s="1737"/>
      <c r="C5" s="116" t="s">
        <v>646</v>
      </c>
      <c r="D5" s="116" t="s">
        <v>647</v>
      </c>
      <c r="E5" s="116" t="s">
        <v>648</v>
      </c>
      <c r="F5" s="148" t="s">
        <v>649</v>
      </c>
      <c r="G5" s="1937"/>
    </row>
    <row r="6" spans="1:7">
      <c r="A6" s="197" t="s">
        <v>676</v>
      </c>
      <c r="B6" s="138" t="s">
        <v>677</v>
      </c>
      <c r="C6" s="1473" t="s">
        <v>260</v>
      </c>
      <c r="D6" s="426"/>
      <c r="E6" s="1473" t="s">
        <v>260</v>
      </c>
      <c r="F6" s="197"/>
      <c r="G6" s="197"/>
    </row>
    <row r="7" spans="1:7">
      <c r="A7" s="196" t="s">
        <v>670</v>
      </c>
      <c r="B7" s="143" t="s">
        <v>678</v>
      </c>
      <c r="C7" s="429"/>
      <c r="D7" s="429"/>
      <c r="E7" s="429"/>
      <c r="F7" s="117"/>
      <c r="G7" s="117"/>
    </row>
    <row r="8" spans="1:7">
      <c r="A8" s="196"/>
      <c r="B8" s="133" t="s">
        <v>679</v>
      </c>
      <c r="C8" s="1473" t="s">
        <v>260</v>
      </c>
      <c r="D8" s="426"/>
      <c r="E8" s="1473" t="s">
        <v>260</v>
      </c>
      <c r="F8" s="118"/>
      <c r="G8" s="118"/>
    </row>
    <row r="9" spans="1:7">
      <c r="A9" s="117"/>
      <c r="B9" s="133" t="s">
        <v>680</v>
      </c>
      <c r="C9" s="430"/>
      <c r="D9" s="430"/>
      <c r="E9" s="430"/>
      <c r="F9" s="118"/>
      <c r="G9" s="118"/>
    </row>
    <row r="10" spans="1:7">
      <c r="A10" s="196" t="s">
        <v>681</v>
      </c>
      <c r="B10" s="133" t="s">
        <v>683</v>
      </c>
      <c r="C10" s="1473" t="s">
        <v>260</v>
      </c>
      <c r="D10" s="426"/>
      <c r="E10" s="1473" t="s">
        <v>260</v>
      </c>
      <c r="F10" s="118"/>
      <c r="G10" s="118"/>
    </row>
    <row r="11" spans="1:7">
      <c r="A11" s="196" t="s">
        <v>682</v>
      </c>
      <c r="B11" s="138" t="s">
        <v>684</v>
      </c>
      <c r="C11" s="1473" t="s">
        <v>260</v>
      </c>
      <c r="D11" s="426"/>
      <c r="E11" s="1473" t="s">
        <v>260</v>
      </c>
      <c r="F11" s="197"/>
      <c r="G11" s="657"/>
    </row>
    <row r="12" spans="1:7">
      <c r="A12" s="196"/>
      <c r="B12" s="141" t="s">
        <v>685</v>
      </c>
      <c r="C12" s="196"/>
      <c r="D12" s="196"/>
      <c r="E12" s="196"/>
      <c r="F12" s="196"/>
      <c r="G12" s="659"/>
    </row>
    <row r="13" spans="1:7">
      <c r="A13" s="196"/>
      <c r="B13" s="143"/>
      <c r="C13" s="117"/>
      <c r="D13" s="117"/>
      <c r="E13" s="117"/>
      <c r="F13" s="117"/>
      <c r="G13" s="658"/>
    </row>
    <row r="14" spans="1:7">
      <c r="A14" s="117"/>
      <c r="B14" s="133" t="s">
        <v>680</v>
      </c>
      <c r="C14" s="118"/>
      <c r="D14" s="118"/>
      <c r="E14" s="118"/>
      <c r="F14" s="118"/>
      <c r="G14" s="118"/>
    </row>
    <row r="16" spans="1:7" ht="12" customHeight="1">
      <c r="D16" s="305"/>
      <c r="E16" s="305"/>
      <c r="F16" s="305"/>
      <c r="G16" s="305"/>
    </row>
    <row r="17" spans="1:7" s="305" customFormat="1">
      <c r="D17" s="330" t="s">
        <v>686</v>
      </c>
      <c r="E17" s="851"/>
      <c r="F17" s="1951"/>
      <c r="G17" s="1951"/>
    </row>
    <row r="18" spans="1:7" s="305" customFormat="1" ht="24.6">
      <c r="D18" s="746"/>
      <c r="E18" s="853" t="s">
        <v>1180</v>
      </c>
      <c r="F18" s="852"/>
      <c r="G18" s="852"/>
    </row>
    <row r="19" spans="1:7" s="305" customFormat="1" ht="24.6">
      <c r="D19" s="854"/>
      <c r="E19" s="855" t="s">
        <v>1073</v>
      </c>
      <c r="F19" s="856"/>
      <c r="G19" s="856"/>
    </row>
    <row r="20" spans="1:7" s="305" customFormat="1">
      <c r="A20" s="331"/>
      <c r="B20" s="332"/>
      <c r="C20" s="332"/>
      <c r="D20" s="332"/>
      <c r="E20" s="857" t="s">
        <v>734</v>
      </c>
      <c r="F20" s="857"/>
      <c r="G20" s="857"/>
    </row>
    <row r="21" spans="1:7">
      <c r="D21" s="305"/>
      <c r="E21" s="305"/>
      <c r="F21" s="305"/>
      <c r="G21" s="305"/>
    </row>
  </sheetData>
  <mergeCells count="8">
    <mergeCell ref="F17:G17"/>
    <mergeCell ref="A1:G1"/>
    <mergeCell ref="A3:A5"/>
    <mergeCell ref="B3:B5"/>
    <mergeCell ref="C3:D4"/>
    <mergeCell ref="E3:F3"/>
    <mergeCell ref="G3:G5"/>
    <mergeCell ref="E4:F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firstPageNumber="107" orientation="landscape" useFirstPageNumber="1" r:id="rId1"/>
  <headerFooter>
    <oddFooter>&amp;C &amp;P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>
    <tabColor rgb="FFFF0000"/>
  </sheetPr>
  <dimension ref="A1:M20"/>
  <sheetViews>
    <sheetView showGridLines="0" view="pageBreakPreview" topLeftCell="A4" zoomScaleNormal="100" zoomScaleSheetLayoutView="100" zoomScalePageLayoutView="90" workbookViewId="0">
      <selection activeCell="K11" sqref="K11"/>
    </sheetView>
  </sheetViews>
  <sheetFormatPr defaultColWidth="9" defaultRowHeight="24.6"/>
  <cols>
    <col min="1" max="1" width="7" style="43" customWidth="1"/>
    <col min="2" max="2" width="6.5" style="43" customWidth="1"/>
    <col min="3" max="4" width="7" style="43" customWidth="1"/>
    <col min="5" max="12" width="5.8984375" style="43" customWidth="1"/>
    <col min="13" max="13" width="4.8984375" style="43" customWidth="1"/>
    <col min="14" max="16384" width="9" style="43"/>
  </cols>
  <sheetData>
    <row r="1" spans="1:13" s="42" customFormat="1" ht="30">
      <c r="A1" s="67" t="s">
        <v>110</v>
      </c>
      <c r="B1" s="67"/>
      <c r="C1" s="67"/>
      <c r="D1" s="67"/>
    </row>
    <row r="2" spans="1:13">
      <c r="A2" s="47" t="s">
        <v>1360</v>
      </c>
      <c r="B2" s="47"/>
      <c r="C2" s="47"/>
      <c r="D2" s="47"/>
      <c r="E2" s="47"/>
      <c r="F2" s="47"/>
      <c r="G2" s="47"/>
    </row>
    <row r="3" spans="1:13">
      <c r="A3" s="47" t="s">
        <v>794</v>
      </c>
      <c r="B3" s="47"/>
      <c r="C3" s="47"/>
      <c r="D3" s="47"/>
      <c r="E3" s="47"/>
      <c r="F3" s="47"/>
      <c r="G3" s="47"/>
    </row>
    <row r="4" spans="1:13">
      <c r="A4" s="47" t="s">
        <v>1311</v>
      </c>
      <c r="B4" s="47"/>
      <c r="C4" s="47"/>
      <c r="D4" s="47"/>
      <c r="E4" s="47"/>
      <c r="F4" s="47"/>
      <c r="G4" s="47"/>
    </row>
    <row r="5" spans="1:13">
      <c r="A5" s="47" t="s">
        <v>1161</v>
      </c>
      <c r="B5" s="47"/>
      <c r="C5" s="47"/>
      <c r="D5" s="47"/>
      <c r="E5" s="47"/>
      <c r="F5" s="47"/>
      <c r="G5" s="47"/>
    </row>
    <row r="6" spans="1:13">
      <c r="A6" s="68" t="s">
        <v>55</v>
      </c>
      <c r="B6" s="68"/>
      <c r="C6" s="68"/>
      <c r="D6" s="68"/>
      <c r="E6" s="47"/>
      <c r="F6" s="47"/>
      <c r="G6" s="47"/>
    </row>
    <row r="7" spans="1:13" s="47" customFormat="1">
      <c r="A7" s="1953" t="s">
        <v>1312</v>
      </c>
      <c r="B7" s="1953"/>
      <c r="C7" s="1953"/>
      <c r="D7" s="1953"/>
      <c r="E7" s="1953"/>
      <c r="F7" s="1953"/>
      <c r="G7" s="1953"/>
      <c r="H7" s="1953"/>
      <c r="I7" s="1953"/>
      <c r="J7" s="1953"/>
      <c r="K7" s="1953"/>
      <c r="L7" s="1953"/>
      <c r="M7" s="1953"/>
    </row>
    <row r="8" spans="1:13" ht="12.75" customHeight="1"/>
    <row r="9" spans="1:13">
      <c r="A9" s="1761" t="s">
        <v>687</v>
      </c>
      <c r="B9" s="1954" t="s">
        <v>1080</v>
      </c>
      <c r="C9" s="1955"/>
      <c r="D9" s="1955"/>
      <c r="E9" s="1955"/>
      <c r="F9" s="1955"/>
      <c r="G9" s="1955"/>
      <c r="H9" s="1955"/>
      <c r="I9" s="1955"/>
      <c r="J9" s="1956"/>
      <c r="K9" s="1954" t="s">
        <v>1313</v>
      </c>
      <c r="L9" s="1955"/>
      <c r="M9" s="1956"/>
    </row>
    <row r="10" spans="1:13">
      <c r="A10" s="1761"/>
      <c r="B10" s="1761" t="s">
        <v>310</v>
      </c>
      <c r="C10" s="1761"/>
      <c r="D10" s="1761"/>
      <c r="E10" s="1761"/>
      <c r="F10" s="1761"/>
      <c r="G10" s="1761"/>
      <c r="H10" s="1761"/>
      <c r="I10" s="1761"/>
      <c r="J10" s="1761"/>
      <c r="K10" s="1761"/>
      <c r="L10" s="1761"/>
      <c r="M10" s="1761"/>
    </row>
    <row r="11" spans="1:13">
      <c r="A11" s="1761"/>
      <c r="B11" s="1167" t="s">
        <v>317</v>
      </c>
      <c r="C11" s="1167" t="s">
        <v>318</v>
      </c>
      <c r="D11" s="1167" t="s">
        <v>319</v>
      </c>
      <c r="E11" s="1167" t="s">
        <v>320</v>
      </c>
      <c r="F11" s="1167" t="s">
        <v>321</v>
      </c>
      <c r="G11" s="1167" t="s">
        <v>322</v>
      </c>
      <c r="H11" s="1167" t="s">
        <v>323</v>
      </c>
      <c r="I11" s="1167" t="s">
        <v>324</v>
      </c>
      <c r="J11" s="1167" t="s">
        <v>325</v>
      </c>
      <c r="K11" s="1167" t="s">
        <v>317</v>
      </c>
      <c r="L11" s="1167" t="s">
        <v>318</v>
      </c>
      <c r="M11" s="1167" t="s">
        <v>319</v>
      </c>
    </row>
    <row r="12" spans="1:13">
      <c r="A12" s="641">
        <v>1</v>
      </c>
      <c r="B12" s="640"/>
      <c r="C12" s="640"/>
      <c r="D12" s="428"/>
      <c r="E12" s="640"/>
      <c r="F12" s="640"/>
      <c r="G12" s="640"/>
      <c r="H12" s="640"/>
      <c r="I12" s="428"/>
      <c r="J12" s="431"/>
      <c r="K12" s="432"/>
      <c r="L12" s="428"/>
      <c r="M12" s="428" t="s">
        <v>260</v>
      </c>
    </row>
    <row r="13" spans="1:13">
      <c r="A13" s="642"/>
      <c r="B13" s="434"/>
      <c r="C13" s="435"/>
      <c r="D13" s="435"/>
      <c r="E13" s="435"/>
      <c r="F13" s="428"/>
      <c r="G13" s="428"/>
      <c r="H13" s="428"/>
      <c r="I13" s="428"/>
      <c r="J13" s="436"/>
      <c r="K13" s="433"/>
      <c r="L13" s="428"/>
      <c r="M13" s="428"/>
    </row>
    <row r="14" spans="1:13">
      <c r="A14" s="643"/>
      <c r="B14" s="198"/>
      <c r="C14" s="198"/>
      <c r="D14" s="198"/>
      <c r="E14" s="198"/>
      <c r="F14" s="198"/>
      <c r="G14" s="428"/>
      <c r="H14" s="198"/>
      <c r="I14" s="198"/>
      <c r="J14" s="198"/>
      <c r="K14" s="198"/>
      <c r="L14" s="198"/>
      <c r="M14" s="198"/>
    </row>
    <row r="15" spans="1:13">
      <c r="A15" s="643"/>
      <c r="B15" s="198"/>
      <c r="C15" s="198"/>
      <c r="D15" s="198"/>
      <c r="E15" s="198"/>
      <c r="F15" s="198"/>
      <c r="G15" s="198"/>
      <c r="H15" s="428"/>
      <c r="I15" s="198"/>
      <c r="J15" s="198"/>
      <c r="K15" s="198"/>
      <c r="L15" s="198"/>
      <c r="M15" s="198"/>
    </row>
    <row r="17" spans="1:13">
      <c r="A17" s="1952" t="s">
        <v>1162</v>
      </c>
      <c r="B17" s="1952"/>
      <c r="C17" s="1952"/>
      <c r="D17" s="1952"/>
      <c r="E17" s="1952"/>
      <c r="F17" s="1952"/>
      <c r="G17" s="1952"/>
      <c r="H17" s="1952"/>
      <c r="I17" s="1952"/>
      <c r="J17" s="1952"/>
      <c r="K17" s="1952"/>
      <c r="L17" s="1952"/>
      <c r="M17" s="1952"/>
    </row>
    <row r="18" spans="1:13">
      <c r="A18" s="333"/>
      <c r="B18" s="1168" t="s">
        <v>1163</v>
      </c>
      <c r="C18" s="1171">
        <v>8</v>
      </c>
      <c r="D18" s="1168" t="s">
        <v>310</v>
      </c>
      <c r="E18" s="1172" t="s">
        <v>1366</v>
      </c>
      <c r="F18" s="1172"/>
      <c r="G18" s="1168" t="s">
        <v>1164</v>
      </c>
      <c r="H18" s="1171">
        <v>2564</v>
      </c>
      <c r="I18" s="333"/>
      <c r="J18" s="333"/>
      <c r="K18" s="333"/>
      <c r="L18" s="333"/>
      <c r="M18" s="333"/>
    </row>
    <row r="19" spans="1:13">
      <c r="A19" s="333"/>
      <c r="B19" s="1168" t="s">
        <v>1163</v>
      </c>
      <c r="C19" s="1169"/>
      <c r="D19" s="1168" t="s">
        <v>310</v>
      </c>
      <c r="E19" s="1169"/>
      <c r="F19" s="1169"/>
      <c r="G19" s="1168" t="s">
        <v>1164</v>
      </c>
      <c r="H19" s="1170"/>
      <c r="I19" s="333"/>
      <c r="J19" s="333"/>
      <c r="K19" s="333"/>
      <c r="L19" s="333"/>
      <c r="M19" s="333"/>
    </row>
    <row r="20" spans="1:13">
      <c r="A20" s="333"/>
      <c r="B20" s="1168" t="s">
        <v>1163</v>
      </c>
      <c r="C20" s="1169"/>
      <c r="D20" s="1168" t="s">
        <v>310</v>
      </c>
      <c r="E20" s="1169"/>
      <c r="F20" s="1169"/>
      <c r="G20" s="1168" t="s">
        <v>1164</v>
      </c>
      <c r="H20" s="1170"/>
      <c r="I20" s="333"/>
      <c r="J20" s="333"/>
      <c r="K20" s="333"/>
      <c r="L20" s="333"/>
      <c r="M20" s="333"/>
    </row>
  </sheetData>
  <mergeCells count="6">
    <mergeCell ref="A17:M17"/>
    <mergeCell ref="A7:M7"/>
    <mergeCell ref="A9:A11"/>
    <mergeCell ref="B10:M10"/>
    <mergeCell ref="K9:M9"/>
    <mergeCell ref="B9:J9"/>
  </mergeCells>
  <phoneticPr fontId="5" type="noConversion"/>
  <pageMargins left="0.98425196850393704" right="0.39370078740157483" top="0.78740157480314965" bottom="0.59055118110236227" header="0.31496062992125984" footer="0.31496062992125984"/>
  <pageSetup paperSize="9" scale="99" firstPageNumber="108" orientation="portrait" useFirstPageNumber="1" r:id="rId1"/>
  <headerFooter>
    <oddFooter>&amp;C &amp;P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>
    <tabColor theme="0" tint="-0.14999847407452621"/>
  </sheetPr>
  <dimension ref="A1:S540"/>
  <sheetViews>
    <sheetView showGridLines="0" view="pageBreakPreview" topLeftCell="A293" zoomScaleNormal="100" zoomScaleSheetLayoutView="100" zoomScalePageLayoutView="60" workbookViewId="0">
      <selection activeCell="I406" sqref="I406"/>
    </sheetView>
  </sheetViews>
  <sheetFormatPr defaultColWidth="9" defaultRowHeight="16.8"/>
  <cols>
    <col min="1" max="9" width="9" style="83"/>
    <col min="10" max="10" width="9" style="85"/>
    <col min="11" max="16384" width="9" style="83"/>
  </cols>
  <sheetData>
    <row r="1" spans="1:9" ht="17.399999999999999" thickBot="1"/>
    <row r="2" spans="1:9" ht="15" customHeight="1">
      <c r="A2" s="1957" t="s">
        <v>710</v>
      </c>
      <c r="B2" s="1958"/>
      <c r="C2" s="1958"/>
      <c r="D2" s="1958"/>
      <c r="E2" s="1958"/>
      <c r="F2" s="1958"/>
      <c r="G2" s="1958"/>
      <c r="H2" s="1958"/>
      <c r="I2" s="1959"/>
    </row>
    <row r="3" spans="1:9" ht="15" customHeight="1">
      <c r="A3" s="1960"/>
      <c r="B3" s="1961"/>
      <c r="C3" s="1961"/>
      <c r="D3" s="1961"/>
      <c r="E3" s="1961"/>
      <c r="F3" s="1961"/>
      <c r="G3" s="1961"/>
      <c r="H3" s="1961"/>
      <c r="I3" s="1962"/>
    </row>
    <row r="4" spans="1:9" ht="15" customHeight="1">
      <c r="A4" s="1960"/>
      <c r="B4" s="1961"/>
      <c r="C4" s="1961"/>
      <c r="D4" s="1961"/>
      <c r="E4" s="1961"/>
      <c r="F4" s="1961"/>
      <c r="G4" s="1961"/>
      <c r="H4" s="1961"/>
      <c r="I4" s="1962"/>
    </row>
    <row r="5" spans="1:9" ht="15" customHeight="1">
      <c r="A5" s="1960"/>
      <c r="B5" s="1961"/>
      <c r="C5" s="1961"/>
      <c r="D5" s="1961"/>
      <c r="E5" s="1961"/>
      <c r="F5" s="1961"/>
      <c r="G5" s="1961"/>
      <c r="H5" s="1961"/>
      <c r="I5" s="1962"/>
    </row>
    <row r="6" spans="1:9" ht="15" customHeight="1">
      <c r="A6" s="1960"/>
      <c r="B6" s="1961"/>
      <c r="C6" s="1961"/>
      <c r="D6" s="1961"/>
      <c r="E6" s="1961"/>
      <c r="F6" s="1961"/>
      <c r="G6" s="1961"/>
      <c r="H6" s="1961"/>
      <c r="I6" s="1962"/>
    </row>
    <row r="7" spans="1:9" ht="15" customHeight="1">
      <c r="A7" s="1960"/>
      <c r="B7" s="1961"/>
      <c r="C7" s="1961"/>
      <c r="D7" s="1961"/>
      <c r="E7" s="1961"/>
      <c r="F7" s="1961"/>
      <c r="G7" s="1961"/>
      <c r="H7" s="1961"/>
      <c r="I7" s="1962"/>
    </row>
    <row r="8" spans="1:9" ht="15" customHeight="1">
      <c r="A8" s="1960"/>
      <c r="B8" s="1961"/>
      <c r="C8" s="1961"/>
      <c r="D8" s="1961"/>
      <c r="E8" s="1961"/>
      <c r="F8" s="1961"/>
      <c r="G8" s="1961"/>
      <c r="H8" s="1961"/>
      <c r="I8" s="1962"/>
    </row>
    <row r="9" spans="1:9" ht="15" customHeight="1">
      <c r="A9" s="1960"/>
      <c r="B9" s="1961"/>
      <c r="C9" s="1961"/>
      <c r="D9" s="1961"/>
      <c r="E9" s="1961"/>
      <c r="F9" s="1961"/>
      <c r="G9" s="1961"/>
      <c r="H9" s="1961"/>
      <c r="I9" s="1962"/>
    </row>
    <row r="10" spans="1:9" ht="15" customHeight="1">
      <c r="A10" s="1960"/>
      <c r="B10" s="1961"/>
      <c r="C10" s="1961"/>
      <c r="D10" s="1961"/>
      <c r="E10" s="1961"/>
      <c r="F10" s="1961"/>
      <c r="G10" s="1961"/>
      <c r="H10" s="1961"/>
      <c r="I10" s="1962"/>
    </row>
    <row r="11" spans="1:9" ht="15" customHeight="1">
      <c r="A11" s="1960"/>
      <c r="B11" s="1961"/>
      <c r="C11" s="1961"/>
      <c r="D11" s="1961"/>
      <c r="E11" s="1961"/>
      <c r="F11" s="1961"/>
      <c r="G11" s="1961"/>
      <c r="H11" s="1961"/>
      <c r="I11" s="1962"/>
    </row>
    <row r="12" spans="1:9" ht="15" customHeight="1">
      <c r="A12" s="1960"/>
      <c r="B12" s="1961"/>
      <c r="C12" s="1961"/>
      <c r="D12" s="1961"/>
      <c r="E12" s="1961"/>
      <c r="F12" s="1961"/>
      <c r="G12" s="1961"/>
      <c r="H12" s="1961"/>
      <c r="I12" s="1962"/>
    </row>
    <row r="13" spans="1:9" ht="15" customHeight="1">
      <c r="A13" s="1960"/>
      <c r="B13" s="1961"/>
      <c r="C13" s="1961"/>
      <c r="D13" s="1961"/>
      <c r="E13" s="1961"/>
      <c r="F13" s="1961"/>
      <c r="G13" s="1961"/>
      <c r="H13" s="1961"/>
      <c r="I13" s="1962"/>
    </row>
    <row r="14" spans="1:9" ht="15" customHeight="1">
      <c r="A14" s="1960"/>
      <c r="B14" s="1961"/>
      <c r="C14" s="1961"/>
      <c r="D14" s="1961"/>
      <c r="E14" s="1961"/>
      <c r="F14" s="1961"/>
      <c r="G14" s="1961"/>
      <c r="H14" s="1961"/>
      <c r="I14" s="1962"/>
    </row>
    <row r="15" spans="1:9" ht="15" customHeight="1">
      <c r="A15" s="1960"/>
      <c r="B15" s="1961"/>
      <c r="C15" s="1961"/>
      <c r="D15" s="1961"/>
      <c r="E15" s="1961"/>
      <c r="F15" s="1961"/>
      <c r="G15" s="1961"/>
      <c r="H15" s="1961"/>
      <c r="I15" s="1962"/>
    </row>
    <row r="16" spans="1:9" ht="15" customHeight="1">
      <c r="A16" s="1960"/>
      <c r="B16" s="1961"/>
      <c r="C16" s="1961"/>
      <c r="D16" s="1961"/>
      <c r="E16" s="1961"/>
      <c r="F16" s="1961"/>
      <c r="G16" s="1961"/>
      <c r="H16" s="1961"/>
      <c r="I16" s="1962"/>
    </row>
    <row r="17" spans="1:9" ht="15" customHeight="1">
      <c r="A17" s="1960"/>
      <c r="B17" s="1961"/>
      <c r="C17" s="1961"/>
      <c r="D17" s="1961"/>
      <c r="E17" s="1961"/>
      <c r="F17" s="1961"/>
      <c r="G17" s="1961"/>
      <c r="H17" s="1961"/>
      <c r="I17" s="1962"/>
    </row>
    <row r="18" spans="1:9" ht="15" customHeight="1">
      <c r="A18" s="1960"/>
      <c r="B18" s="1961"/>
      <c r="C18" s="1961"/>
      <c r="D18" s="1961"/>
      <c r="E18" s="1961"/>
      <c r="F18" s="1961"/>
      <c r="G18" s="1961"/>
      <c r="H18" s="1961"/>
      <c r="I18" s="1962"/>
    </row>
    <row r="19" spans="1:9" ht="15" customHeight="1">
      <c r="A19" s="1960"/>
      <c r="B19" s="1961"/>
      <c r="C19" s="1961"/>
      <c r="D19" s="1961"/>
      <c r="E19" s="1961"/>
      <c r="F19" s="1961"/>
      <c r="G19" s="1961"/>
      <c r="H19" s="1961"/>
      <c r="I19" s="1962"/>
    </row>
    <row r="20" spans="1:9" ht="15" customHeight="1">
      <c r="A20" s="1960"/>
      <c r="B20" s="1961"/>
      <c r="C20" s="1961"/>
      <c r="D20" s="1961"/>
      <c r="E20" s="1961"/>
      <c r="F20" s="1961"/>
      <c r="G20" s="1961"/>
      <c r="H20" s="1961"/>
      <c r="I20" s="1962"/>
    </row>
    <row r="21" spans="1:9" ht="15" customHeight="1">
      <c r="A21" s="1960"/>
      <c r="B21" s="1961"/>
      <c r="C21" s="1961"/>
      <c r="D21" s="1961"/>
      <c r="E21" s="1961"/>
      <c r="F21" s="1961"/>
      <c r="G21" s="1961"/>
      <c r="H21" s="1961"/>
      <c r="I21" s="1962"/>
    </row>
    <row r="22" spans="1:9" ht="15" customHeight="1">
      <c r="A22" s="1960"/>
      <c r="B22" s="1961"/>
      <c r="C22" s="1961"/>
      <c r="D22" s="1961"/>
      <c r="E22" s="1961"/>
      <c r="F22" s="1961"/>
      <c r="G22" s="1961"/>
      <c r="H22" s="1961"/>
      <c r="I22" s="1962"/>
    </row>
    <row r="23" spans="1:9" ht="15" customHeight="1">
      <c r="A23" s="1960"/>
      <c r="B23" s="1961"/>
      <c r="C23" s="1961"/>
      <c r="D23" s="1961"/>
      <c r="E23" s="1961"/>
      <c r="F23" s="1961"/>
      <c r="G23" s="1961"/>
      <c r="H23" s="1961"/>
      <c r="I23" s="1962"/>
    </row>
    <row r="24" spans="1:9" ht="15" customHeight="1">
      <c r="A24" s="1960"/>
      <c r="B24" s="1961"/>
      <c r="C24" s="1961"/>
      <c r="D24" s="1961"/>
      <c r="E24" s="1961"/>
      <c r="F24" s="1961"/>
      <c r="G24" s="1961"/>
      <c r="H24" s="1961"/>
      <c r="I24" s="1962"/>
    </row>
    <row r="25" spans="1:9" ht="15" customHeight="1">
      <c r="A25" s="1960"/>
      <c r="B25" s="1961"/>
      <c r="C25" s="1961"/>
      <c r="D25" s="1961"/>
      <c r="E25" s="1961"/>
      <c r="F25" s="1961"/>
      <c r="G25" s="1961"/>
      <c r="H25" s="1961"/>
      <c r="I25" s="1962"/>
    </row>
    <row r="26" spans="1:9" ht="15" customHeight="1">
      <c r="A26" s="1960"/>
      <c r="B26" s="1961"/>
      <c r="C26" s="1961"/>
      <c r="D26" s="1961"/>
      <c r="E26" s="1961"/>
      <c r="F26" s="1961"/>
      <c r="G26" s="1961"/>
      <c r="H26" s="1961"/>
      <c r="I26" s="1962"/>
    </row>
    <row r="27" spans="1:9" ht="15" customHeight="1">
      <c r="A27" s="1960"/>
      <c r="B27" s="1961"/>
      <c r="C27" s="1961"/>
      <c r="D27" s="1961"/>
      <c r="E27" s="1961"/>
      <c r="F27" s="1961"/>
      <c r="G27" s="1961"/>
      <c r="H27" s="1961"/>
      <c r="I27" s="1962"/>
    </row>
    <row r="28" spans="1:9" ht="15" customHeight="1">
      <c r="A28" s="1960"/>
      <c r="B28" s="1961"/>
      <c r="C28" s="1961"/>
      <c r="D28" s="1961"/>
      <c r="E28" s="1961"/>
      <c r="F28" s="1961"/>
      <c r="G28" s="1961"/>
      <c r="H28" s="1961"/>
      <c r="I28" s="1962"/>
    </row>
    <row r="29" spans="1:9" ht="15" customHeight="1">
      <c r="A29" s="1960"/>
      <c r="B29" s="1961"/>
      <c r="C29" s="1961"/>
      <c r="D29" s="1961"/>
      <c r="E29" s="1961"/>
      <c r="F29" s="1961"/>
      <c r="G29" s="1961"/>
      <c r="H29" s="1961"/>
      <c r="I29" s="1962"/>
    </row>
    <row r="30" spans="1:9" ht="15" customHeight="1">
      <c r="A30" s="1960"/>
      <c r="B30" s="1961"/>
      <c r="C30" s="1961"/>
      <c r="D30" s="1961"/>
      <c r="E30" s="1961"/>
      <c r="F30" s="1961"/>
      <c r="G30" s="1961"/>
      <c r="H30" s="1961"/>
      <c r="I30" s="1962"/>
    </row>
    <row r="31" spans="1:9" ht="15" customHeight="1">
      <c r="A31" s="1960"/>
      <c r="B31" s="1961"/>
      <c r="C31" s="1961"/>
      <c r="D31" s="1961"/>
      <c r="E31" s="1961"/>
      <c r="F31" s="1961"/>
      <c r="G31" s="1961"/>
      <c r="H31" s="1961"/>
      <c r="I31" s="1962"/>
    </row>
    <row r="32" spans="1:9" ht="15" customHeight="1">
      <c r="A32" s="1960"/>
      <c r="B32" s="1961"/>
      <c r="C32" s="1961"/>
      <c r="D32" s="1961"/>
      <c r="E32" s="1961"/>
      <c r="F32" s="1961"/>
      <c r="G32" s="1961"/>
      <c r="H32" s="1961"/>
      <c r="I32" s="1962"/>
    </row>
    <row r="33" spans="1:19" ht="15" customHeight="1">
      <c r="A33" s="1960"/>
      <c r="B33" s="1961"/>
      <c r="C33" s="1961"/>
      <c r="D33" s="1961"/>
      <c r="E33" s="1961"/>
      <c r="F33" s="1961"/>
      <c r="G33" s="1961"/>
      <c r="H33" s="1961"/>
      <c r="I33" s="1962"/>
    </row>
    <row r="34" spans="1:19" ht="15" customHeight="1">
      <c r="A34" s="1960"/>
      <c r="B34" s="1961"/>
      <c r="C34" s="1961"/>
      <c r="D34" s="1961"/>
      <c r="E34" s="1961"/>
      <c r="F34" s="1961"/>
      <c r="G34" s="1961"/>
      <c r="H34" s="1961"/>
      <c r="I34" s="1962"/>
    </row>
    <row r="35" spans="1:19" ht="15" customHeight="1">
      <c r="A35" s="1960"/>
      <c r="B35" s="1961"/>
      <c r="C35" s="1961"/>
      <c r="D35" s="1961"/>
      <c r="E35" s="1961"/>
      <c r="F35" s="1961"/>
      <c r="G35" s="1961"/>
      <c r="H35" s="1961"/>
      <c r="I35" s="1962"/>
    </row>
    <row r="36" spans="1:19" ht="15" customHeight="1">
      <c r="A36" s="1960"/>
      <c r="B36" s="1961"/>
      <c r="C36" s="1961"/>
      <c r="D36" s="1961"/>
      <c r="E36" s="1961"/>
      <c r="F36" s="1961"/>
      <c r="G36" s="1961"/>
      <c r="H36" s="1961"/>
      <c r="I36" s="1962"/>
    </row>
    <row r="37" spans="1:19" ht="15" customHeight="1">
      <c r="A37" s="1960"/>
      <c r="B37" s="1961"/>
      <c r="C37" s="1961"/>
      <c r="D37" s="1961"/>
      <c r="E37" s="1961"/>
      <c r="F37" s="1961"/>
      <c r="G37" s="1961"/>
      <c r="H37" s="1961"/>
      <c r="I37" s="1962"/>
    </row>
    <row r="38" spans="1:19" ht="15" customHeight="1">
      <c r="A38" s="1960"/>
      <c r="B38" s="1961"/>
      <c r="C38" s="1961"/>
      <c r="D38" s="1961"/>
      <c r="E38" s="1961"/>
      <c r="F38" s="1961"/>
      <c r="G38" s="1961"/>
      <c r="H38" s="1961"/>
      <c r="I38" s="1962"/>
    </row>
    <row r="39" spans="1:19" ht="15" customHeight="1">
      <c r="A39" s="1960"/>
      <c r="B39" s="1961"/>
      <c r="C39" s="1961"/>
      <c r="D39" s="1961"/>
      <c r="E39" s="1961"/>
      <c r="F39" s="1961"/>
      <c r="G39" s="1961"/>
      <c r="H39" s="1961"/>
      <c r="I39" s="1962"/>
    </row>
    <row r="40" spans="1:19" ht="15" customHeight="1">
      <c r="A40" s="1960"/>
      <c r="B40" s="1961"/>
      <c r="C40" s="1961"/>
      <c r="D40" s="1961"/>
      <c r="E40" s="1961"/>
      <c r="F40" s="1961"/>
      <c r="G40" s="1961"/>
      <c r="H40" s="1961"/>
      <c r="I40" s="1962"/>
    </row>
    <row r="41" spans="1:19" ht="15" customHeight="1">
      <c r="A41" s="1960"/>
      <c r="B41" s="1961"/>
      <c r="C41" s="1961"/>
      <c r="D41" s="1961"/>
      <c r="E41" s="1961"/>
      <c r="F41" s="1961"/>
      <c r="G41" s="1961"/>
      <c r="H41" s="1961"/>
      <c r="I41" s="1962"/>
    </row>
    <row r="42" spans="1:19" ht="15" customHeight="1">
      <c r="A42" s="1960"/>
      <c r="B42" s="1961"/>
      <c r="C42" s="1961"/>
      <c r="D42" s="1961"/>
      <c r="E42" s="1961"/>
      <c r="F42" s="1961"/>
      <c r="G42" s="1961"/>
      <c r="H42" s="1961"/>
      <c r="I42" s="1962"/>
    </row>
    <row r="43" spans="1:19" ht="15.75" customHeight="1" thickBot="1">
      <c r="A43" s="1963"/>
      <c r="B43" s="1964"/>
      <c r="C43" s="1964"/>
      <c r="D43" s="1964"/>
      <c r="E43" s="1964"/>
      <c r="F43" s="1964"/>
      <c r="G43" s="1964"/>
      <c r="H43" s="1964"/>
      <c r="I43" s="1965"/>
    </row>
    <row r="44" spans="1:19" s="511" customFormat="1" ht="24.6">
      <c r="A44" s="484" t="s">
        <v>977</v>
      </c>
      <c r="B44" s="483"/>
      <c r="C44" s="385"/>
      <c r="D44" s="483"/>
      <c r="E44" s="483"/>
      <c r="F44" s="483"/>
      <c r="G44" s="483"/>
      <c r="H44" s="483"/>
      <c r="I44" s="483"/>
      <c r="J44" s="85"/>
      <c r="K44" s="85"/>
      <c r="L44" s="85"/>
      <c r="M44" s="85"/>
      <c r="N44" s="85"/>
      <c r="O44" s="85"/>
      <c r="P44" s="85"/>
      <c r="Q44" s="85"/>
      <c r="R44" s="85"/>
      <c r="S44" s="85"/>
    </row>
    <row r="45" spans="1:19" s="511" customFormat="1" ht="24.6">
      <c r="A45" s="484" t="s">
        <v>1081</v>
      </c>
      <c r="B45" s="483"/>
      <c r="C45" s="483"/>
      <c r="D45" s="483"/>
      <c r="E45" s="483"/>
      <c r="F45" s="483"/>
      <c r="G45" s="483"/>
      <c r="H45" s="483"/>
      <c r="I45" s="483"/>
      <c r="J45" s="85"/>
      <c r="K45" s="85"/>
      <c r="L45" s="85"/>
      <c r="M45" s="85"/>
      <c r="N45" s="85"/>
      <c r="O45" s="85"/>
      <c r="P45" s="85"/>
      <c r="Q45" s="85"/>
      <c r="R45" s="85"/>
      <c r="S45" s="85"/>
    </row>
    <row r="46" spans="1:19" s="511" customFormat="1" ht="21" customHeight="1" thickBot="1">
      <c r="A46" s="484"/>
      <c r="B46" s="483"/>
      <c r="C46" s="483"/>
      <c r="D46" s="483"/>
      <c r="E46" s="483"/>
      <c r="F46" s="483"/>
      <c r="G46" s="483"/>
      <c r="H46" s="483"/>
      <c r="I46" s="483"/>
      <c r="J46" s="85"/>
      <c r="K46" s="85"/>
      <c r="L46" s="85"/>
      <c r="M46" s="85"/>
      <c r="N46" s="85"/>
      <c r="O46" s="85"/>
      <c r="P46" s="85"/>
      <c r="Q46" s="85"/>
      <c r="R46" s="85"/>
      <c r="S46" s="85"/>
    </row>
    <row r="47" spans="1:19" ht="15" customHeight="1">
      <c r="A47" s="1957" t="s">
        <v>710</v>
      </c>
      <c r="B47" s="1958"/>
      <c r="C47" s="1958"/>
      <c r="D47" s="1958"/>
      <c r="E47" s="1958"/>
      <c r="F47" s="1958"/>
      <c r="G47" s="1958"/>
      <c r="H47" s="1958"/>
      <c r="I47" s="1959"/>
    </row>
    <row r="48" spans="1:19" ht="15" customHeight="1">
      <c r="A48" s="1960"/>
      <c r="B48" s="1961"/>
      <c r="C48" s="1961"/>
      <c r="D48" s="1961"/>
      <c r="E48" s="1961"/>
      <c r="F48" s="1961"/>
      <c r="G48" s="1961"/>
      <c r="H48" s="1961"/>
      <c r="I48" s="1962"/>
    </row>
    <row r="49" spans="1:9" ht="15" customHeight="1">
      <c r="A49" s="1960"/>
      <c r="B49" s="1961"/>
      <c r="C49" s="1961"/>
      <c r="D49" s="1961"/>
      <c r="E49" s="1961"/>
      <c r="F49" s="1961"/>
      <c r="G49" s="1961"/>
      <c r="H49" s="1961"/>
      <c r="I49" s="1962"/>
    </row>
    <row r="50" spans="1:9" ht="15" customHeight="1">
      <c r="A50" s="1960"/>
      <c r="B50" s="1961"/>
      <c r="C50" s="1961"/>
      <c r="D50" s="1961"/>
      <c r="E50" s="1961"/>
      <c r="F50" s="1961"/>
      <c r="G50" s="1961"/>
      <c r="H50" s="1961"/>
      <c r="I50" s="1962"/>
    </row>
    <row r="51" spans="1:9" ht="15" customHeight="1">
      <c r="A51" s="1960"/>
      <c r="B51" s="1961"/>
      <c r="C51" s="1961"/>
      <c r="D51" s="1961"/>
      <c r="E51" s="1961"/>
      <c r="F51" s="1961"/>
      <c r="G51" s="1961"/>
      <c r="H51" s="1961"/>
      <c r="I51" s="1962"/>
    </row>
    <row r="52" spans="1:9" ht="15" customHeight="1">
      <c r="A52" s="1960"/>
      <c r="B52" s="1961"/>
      <c r="C52" s="1961"/>
      <c r="D52" s="1961"/>
      <c r="E52" s="1961"/>
      <c r="F52" s="1961"/>
      <c r="G52" s="1961"/>
      <c r="H52" s="1961"/>
      <c r="I52" s="1962"/>
    </row>
    <row r="53" spans="1:9" ht="15" customHeight="1">
      <c r="A53" s="1960"/>
      <c r="B53" s="1961"/>
      <c r="C53" s="1961"/>
      <c r="D53" s="1961"/>
      <c r="E53" s="1961"/>
      <c r="F53" s="1961"/>
      <c r="G53" s="1961"/>
      <c r="H53" s="1961"/>
      <c r="I53" s="1962"/>
    </row>
    <row r="54" spans="1:9" ht="15" customHeight="1">
      <c r="A54" s="1960"/>
      <c r="B54" s="1961"/>
      <c r="C54" s="1961"/>
      <c r="D54" s="1961"/>
      <c r="E54" s="1961"/>
      <c r="F54" s="1961"/>
      <c r="G54" s="1961"/>
      <c r="H54" s="1961"/>
      <c r="I54" s="1962"/>
    </row>
    <row r="55" spans="1:9" ht="15" customHeight="1">
      <c r="A55" s="1960"/>
      <c r="B55" s="1961"/>
      <c r="C55" s="1961"/>
      <c r="D55" s="1961"/>
      <c r="E55" s="1961"/>
      <c r="F55" s="1961"/>
      <c r="G55" s="1961"/>
      <c r="H55" s="1961"/>
      <c r="I55" s="1962"/>
    </row>
    <row r="56" spans="1:9" ht="15" customHeight="1">
      <c r="A56" s="1960"/>
      <c r="B56" s="1961"/>
      <c r="C56" s="1961"/>
      <c r="D56" s="1961"/>
      <c r="E56" s="1961"/>
      <c r="F56" s="1961"/>
      <c r="G56" s="1961"/>
      <c r="H56" s="1961"/>
      <c r="I56" s="1962"/>
    </row>
    <row r="57" spans="1:9" ht="15" customHeight="1">
      <c r="A57" s="1960"/>
      <c r="B57" s="1961"/>
      <c r="C57" s="1961"/>
      <c r="D57" s="1961"/>
      <c r="E57" s="1961"/>
      <c r="F57" s="1961"/>
      <c r="G57" s="1961"/>
      <c r="H57" s="1961"/>
      <c r="I57" s="1962"/>
    </row>
    <row r="58" spans="1:9" ht="15" customHeight="1">
      <c r="A58" s="1960"/>
      <c r="B58" s="1961"/>
      <c r="C58" s="1961"/>
      <c r="D58" s="1961"/>
      <c r="E58" s="1961"/>
      <c r="F58" s="1961"/>
      <c r="G58" s="1961"/>
      <c r="H58" s="1961"/>
      <c r="I58" s="1962"/>
    </row>
    <row r="59" spans="1:9" ht="15" customHeight="1">
      <c r="A59" s="1960"/>
      <c r="B59" s="1961"/>
      <c r="C59" s="1961"/>
      <c r="D59" s="1961"/>
      <c r="E59" s="1961"/>
      <c r="F59" s="1961"/>
      <c r="G59" s="1961"/>
      <c r="H59" s="1961"/>
      <c r="I59" s="1962"/>
    </row>
    <row r="60" spans="1:9" ht="15" customHeight="1">
      <c r="A60" s="1960"/>
      <c r="B60" s="1961"/>
      <c r="C60" s="1961"/>
      <c r="D60" s="1961"/>
      <c r="E60" s="1961"/>
      <c r="F60" s="1961"/>
      <c r="G60" s="1961"/>
      <c r="H60" s="1961"/>
      <c r="I60" s="1962"/>
    </row>
    <row r="61" spans="1:9" ht="15" customHeight="1">
      <c r="A61" s="1960"/>
      <c r="B61" s="1961"/>
      <c r="C61" s="1961"/>
      <c r="D61" s="1961"/>
      <c r="E61" s="1961"/>
      <c r="F61" s="1961"/>
      <c r="G61" s="1961"/>
      <c r="H61" s="1961"/>
      <c r="I61" s="1962"/>
    </row>
    <row r="62" spans="1:9" ht="15" customHeight="1">
      <c r="A62" s="1960"/>
      <c r="B62" s="1961"/>
      <c r="C62" s="1961"/>
      <c r="D62" s="1961"/>
      <c r="E62" s="1961"/>
      <c r="F62" s="1961"/>
      <c r="G62" s="1961"/>
      <c r="H62" s="1961"/>
      <c r="I62" s="1962"/>
    </row>
    <row r="63" spans="1:9" ht="15" customHeight="1">
      <c r="A63" s="1960"/>
      <c r="B63" s="1961"/>
      <c r="C63" s="1961"/>
      <c r="D63" s="1961"/>
      <c r="E63" s="1961"/>
      <c r="F63" s="1961"/>
      <c r="G63" s="1961"/>
      <c r="H63" s="1961"/>
      <c r="I63" s="1962"/>
    </row>
    <row r="64" spans="1:9" ht="15" customHeight="1">
      <c r="A64" s="1960"/>
      <c r="B64" s="1961"/>
      <c r="C64" s="1961"/>
      <c r="D64" s="1961"/>
      <c r="E64" s="1961"/>
      <c r="F64" s="1961"/>
      <c r="G64" s="1961"/>
      <c r="H64" s="1961"/>
      <c r="I64" s="1962"/>
    </row>
    <row r="65" spans="1:9" ht="15" customHeight="1">
      <c r="A65" s="1960"/>
      <c r="B65" s="1961"/>
      <c r="C65" s="1961"/>
      <c r="D65" s="1961"/>
      <c r="E65" s="1961"/>
      <c r="F65" s="1961"/>
      <c r="G65" s="1961"/>
      <c r="H65" s="1961"/>
      <c r="I65" s="1962"/>
    </row>
    <row r="66" spans="1:9" ht="15" customHeight="1">
      <c r="A66" s="1960"/>
      <c r="B66" s="1961"/>
      <c r="C66" s="1961"/>
      <c r="D66" s="1961"/>
      <c r="E66" s="1961"/>
      <c r="F66" s="1961"/>
      <c r="G66" s="1961"/>
      <c r="H66" s="1961"/>
      <c r="I66" s="1962"/>
    </row>
    <row r="67" spans="1:9" ht="15" customHeight="1">
      <c r="A67" s="1960"/>
      <c r="B67" s="1961"/>
      <c r="C67" s="1961"/>
      <c r="D67" s="1961"/>
      <c r="E67" s="1961"/>
      <c r="F67" s="1961"/>
      <c r="G67" s="1961"/>
      <c r="H67" s="1961"/>
      <c r="I67" s="1962"/>
    </row>
    <row r="68" spans="1:9" ht="15" customHeight="1">
      <c r="A68" s="1960"/>
      <c r="B68" s="1961"/>
      <c r="C68" s="1961"/>
      <c r="D68" s="1961"/>
      <c r="E68" s="1961"/>
      <c r="F68" s="1961"/>
      <c r="G68" s="1961"/>
      <c r="H68" s="1961"/>
      <c r="I68" s="1962"/>
    </row>
    <row r="69" spans="1:9" ht="15" customHeight="1">
      <c r="A69" s="1960"/>
      <c r="B69" s="1961"/>
      <c r="C69" s="1961"/>
      <c r="D69" s="1961"/>
      <c r="E69" s="1961"/>
      <c r="F69" s="1961"/>
      <c r="G69" s="1961"/>
      <c r="H69" s="1961"/>
      <c r="I69" s="1962"/>
    </row>
    <row r="70" spans="1:9" ht="15" customHeight="1">
      <c r="A70" s="1960"/>
      <c r="B70" s="1961"/>
      <c r="C70" s="1961"/>
      <c r="D70" s="1961"/>
      <c r="E70" s="1961"/>
      <c r="F70" s="1961"/>
      <c r="G70" s="1961"/>
      <c r="H70" s="1961"/>
      <c r="I70" s="1962"/>
    </row>
    <row r="71" spans="1:9" ht="15" customHeight="1">
      <c r="A71" s="1960"/>
      <c r="B71" s="1961"/>
      <c r="C71" s="1961"/>
      <c r="D71" s="1961"/>
      <c r="E71" s="1961"/>
      <c r="F71" s="1961"/>
      <c r="G71" s="1961"/>
      <c r="H71" s="1961"/>
      <c r="I71" s="1962"/>
    </row>
    <row r="72" spans="1:9" ht="15" customHeight="1">
      <c r="A72" s="1960"/>
      <c r="B72" s="1961"/>
      <c r="C72" s="1961"/>
      <c r="D72" s="1961"/>
      <c r="E72" s="1961"/>
      <c r="F72" s="1961"/>
      <c r="G72" s="1961"/>
      <c r="H72" s="1961"/>
      <c r="I72" s="1962"/>
    </row>
    <row r="73" spans="1:9" ht="15" customHeight="1">
      <c r="A73" s="1960"/>
      <c r="B73" s="1961"/>
      <c r="C73" s="1961"/>
      <c r="D73" s="1961"/>
      <c r="E73" s="1961"/>
      <c r="F73" s="1961"/>
      <c r="G73" s="1961"/>
      <c r="H73" s="1961"/>
      <c r="I73" s="1962"/>
    </row>
    <row r="74" spans="1:9" ht="15" customHeight="1">
      <c r="A74" s="1960"/>
      <c r="B74" s="1961"/>
      <c r="C74" s="1961"/>
      <c r="D74" s="1961"/>
      <c r="E74" s="1961"/>
      <c r="F74" s="1961"/>
      <c r="G74" s="1961"/>
      <c r="H74" s="1961"/>
      <c r="I74" s="1962"/>
    </row>
    <row r="75" spans="1:9" ht="15" customHeight="1">
      <c r="A75" s="1960"/>
      <c r="B75" s="1961"/>
      <c r="C75" s="1961"/>
      <c r="D75" s="1961"/>
      <c r="E75" s="1961"/>
      <c r="F75" s="1961"/>
      <c r="G75" s="1961"/>
      <c r="H75" s="1961"/>
      <c r="I75" s="1962"/>
    </row>
    <row r="76" spans="1:9" ht="15" customHeight="1">
      <c r="A76" s="1960"/>
      <c r="B76" s="1961"/>
      <c r="C76" s="1961"/>
      <c r="D76" s="1961"/>
      <c r="E76" s="1961"/>
      <c r="F76" s="1961"/>
      <c r="G76" s="1961"/>
      <c r="H76" s="1961"/>
      <c r="I76" s="1962"/>
    </row>
    <row r="77" spans="1:9" ht="15" customHeight="1">
      <c r="A77" s="1960"/>
      <c r="B77" s="1961"/>
      <c r="C77" s="1961"/>
      <c r="D77" s="1961"/>
      <c r="E77" s="1961"/>
      <c r="F77" s="1961"/>
      <c r="G77" s="1961"/>
      <c r="H77" s="1961"/>
      <c r="I77" s="1962"/>
    </row>
    <row r="78" spans="1:9" ht="15" customHeight="1">
      <c r="A78" s="1960"/>
      <c r="B78" s="1961"/>
      <c r="C78" s="1961"/>
      <c r="D78" s="1961"/>
      <c r="E78" s="1961"/>
      <c r="F78" s="1961"/>
      <c r="G78" s="1961"/>
      <c r="H78" s="1961"/>
      <c r="I78" s="1962"/>
    </row>
    <row r="79" spans="1:9" ht="15" customHeight="1">
      <c r="A79" s="1960"/>
      <c r="B79" s="1961"/>
      <c r="C79" s="1961"/>
      <c r="D79" s="1961"/>
      <c r="E79" s="1961"/>
      <c r="F79" s="1961"/>
      <c r="G79" s="1961"/>
      <c r="H79" s="1961"/>
      <c r="I79" s="1962"/>
    </row>
    <row r="80" spans="1:9" ht="15" customHeight="1">
      <c r="A80" s="1960"/>
      <c r="B80" s="1961"/>
      <c r="C80" s="1961"/>
      <c r="D80" s="1961"/>
      <c r="E80" s="1961"/>
      <c r="F80" s="1961"/>
      <c r="G80" s="1961"/>
      <c r="H80" s="1961"/>
      <c r="I80" s="1962"/>
    </row>
    <row r="81" spans="1:19" ht="15" customHeight="1">
      <c r="A81" s="1960"/>
      <c r="B81" s="1961"/>
      <c r="C81" s="1961"/>
      <c r="D81" s="1961"/>
      <c r="E81" s="1961"/>
      <c r="F81" s="1961"/>
      <c r="G81" s="1961"/>
      <c r="H81" s="1961"/>
      <c r="I81" s="1962"/>
    </row>
    <row r="82" spans="1:19" ht="15" customHeight="1">
      <c r="A82" s="1960"/>
      <c r="B82" s="1961"/>
      <c r="C82" s="1961"/>
      <c r="D82" s="1961"/>
      <c r="E82" s="1961"/>
      <c r="F82" s="1961"/>
      <c r="G82" s="1961"/>
      <c r="H82" s="1961"/>
      <c r="I82" s="1962"/>
    </row>
    <row r="83" spans="1:19" ht="15" customHeight="1">
      <c r="A83" s="1960"/>
      <c r="B83" s="1961"/>
      <c r="C83" s="1961"/>
      <c r="D83" s="1961"/>
      <c r="E83" s="1961"/>
      <c r="F83" s="1961"/>
      <c r="G83" s="1961"/>
      <c r="H83" s="1961"/>
      <c r="I83" s="1962"/>
    </row>
    <row r="84" spans="1:19" ht="15" customHeight="1">
      <c r="A84" s="1960"/>
      <c r="B84" s="1961"/>
      <c r="C84" s="1961"/>
      <c r="D84" s="1961"/>
      <c r="E84" s="1961"/>
      <c r="F84" s="1961"/>
      <c r="G84" s="1961"/>
      <c r="H84" s="1961"/>
      <c r="I84" s="1962"/>
    </row>
    <row r="85" spans="1:19" ht="15" customHeight="1">
      <c r="A85" s="1960"/>
      <c r="B85" s="1961"/>
      <c r="C85" s="1961"/>
      <c r="D85" s="1961"/>
      <c r="E85" s="1961"/>
      <c r="F85" s="1961"/>
      <c r="G85" s="1961"/>
      <c r="H85" s="1961"/>
      <c r="I85" s="1962"/>
    </row>
    <row r="86" spans="1:19" ht="15" customHeight="1">
      <c r="A86" s="1960"/>
      <c r="B86" s="1961"/>
      <c r="C86" s="1961"/>
      <c r="D86" s="1961"/>
      <c r="E86" s="1961"/>
      <c r="F86" s="1961"/>
      <c r="G86" s="1961"/>
      <c r="H86" s="1961"/>
      <c r="I86" s="1962"/>
    </row>
    <row r="87" spans="1:19" ht="15.75" customHeight="1" thickBot="1">
      <c r="A87" s="1963"/>
      <c r="B87" s="1964"/>
      <c r="C87" s="1964"/>
      <c r="D87" s="1964"/>
      <c r="E87" s="1964"/>
      <c r="F87" s="1964"/>
      <c r="G87" s="1964"/>
      <c r="H87" s="1964"/>
      <c r="I87" s="1965"/>
    </row>
    <row r="88" spans="1:19" ht="15.75" customHeight="1">
      <c r="A88" s="662"/>
      <c r="B88" s="662"/>
      <c r="C88" s="662"/>
      <c r="D88" s="662"/>
      <c r="E88" s="662"/>
      <c r="F88" s="662"/>
      <c r="G88" s="662"/>
      <c r="H88" s="662"/>
      <c r="I88" s="662"/>
    </row>
    <row r="89" spans="1:19" s="511" customFormat="1" ht="24.6">
      <c r="A89" s="484" t="s">
        <v>979</v>
      </c>
      <c r="B89" s="483"/>
      <c r="C89" s="385"/>
      <c r="D89" s="483"/>
      <c r="E89" s="483"/>
      <c r="F89" s="483"/>
      <c r="G89" s="483"/>
      <c r="H89" s="483"/>
      <c r="I89" s="483"/>
      <c r="J89" s="85"/>
      <c r="K89" s="85"/>
      <c r="L89" s="85"/>
      <c r="M89" s="85"/>
      <c r="N89" s="85"/>
      <c r="O89" s="85"/>
      <c r="P89" s="85"/>
      <c r="Q89" s="85"/>
      <c r="R89" s="85"/>
      <c r="S89" s="85"/>
    </row>
    <row r="90" spans="1:19" s="511" customFormat="1" ht="21" customHeight="1">
      <c r="A90" s="484" t="s">
        <v>1081</v>
      </c>
      <c r="B90" s="483"/>
      <c r="C90" s="483"/>
      <c r="D90" s="483"/>
      <c r="E90" s="483"/>
      <c r="F90" s="483"/>
      <c r="G90" s="483"/>
      <c r="H90" s="483"/>
      <c r="I90" s="483"/>
      <c r="J90" s="85"/>
      <c r="K90" s="85"/>
      <c r="L90" s="85"/>
      <c r="M90" s="85"/>
      <c r="N90" s="85"/>
      <c r="O90" s="85"/>
      <c r="P90" s="85"/>
      <c r="Q90" s="85"/>
      <c r="R90" s="85"/>
      <c r="S90" s="85"/>
    </row>
    <row r="91" spans="1:19" s="511" customFormat="1" ht="21" customHeight="1" thickBot="1">
      <c r="A91" s="484"/>
      <c r="B91" s="483"/>
      <c r="C91" s="483"/>
      <c r="D91" s="483"/>
      <c r="E91" s="483"/>
      <c r="F91" s="483"/>
      <c r="G91" s="483"/>
      <c r="H91" s="483"/>
      <c r="I91" s="483"/>
      <c r="J91" s="85"/>
      <c r="K91" s="85"/>
      <c r="L91" s="85"/>
      <c r="M91" s="85"/>
      <c r="N91" s="85"/>
      <c r="O91" s="85"/>
      <c r="P91" s="85"/>
      <c r="Q91" s="85"/>
      <c r="R91" s="85"/>
      <c r="S91" s="85"/>
    </row>
    <row r="92" spans="1:19" ht="15" customHeight="1">
      <c r="A92" s="1957" t="s">
        <v>710</v>
      </c>
      <c r="B92" s="1958"/>
      <c r="C92" s="1958"/>
      <c r="D92" s="1958"/>
      <c r="E92" s="1958"/>
      <c r="F92" s="1958"/>
      <c r="G92" s="1958"/>
      <c r="H92" s="1958"/>
      <c r="I92" s="1959"/>
    </row>
    <row r="93" spans="1:19" ht="15" customHeight="1">
      <c r="A93" s="1960"/>
      <c r="B93" s="1961"/>
      <c r="C93" s="1961"/>
      <c r="D93" s="1961"/>
      <c r="E93" s="1961"/>
      <c r="F93" s="1961"/>
      <c r="G93" s="1961"/>
      <c r="H93" s="1961"/>
      <c r="I93" s="1962"/>
    </row>
    <row r="94" spans="1:19" ht="15" customHeight="1">
      <c r="A94" s="1960"/>
      <c r="B94" s="1961"/>
      <c r="C94" s="1961"/>
      <c r="D94" s="1961"/>
      <c r="E94" s="1961"/>
      <c r="F94" s="1961"/>
      <c r="G94" s="1961"/>
      <c r="H94" s="1961"/>
      <c r="I94" s="1962"/>
    </row>
    <row r="95" spans="1:19" ht="15" customHeight="1">
      <c r="A95" s="1960"/>
      <c r="B95" s="1961"/>
      <c r="C95" s="1961"/>
      <c r="D95" s="1961"/>
      <c r="E95" s="1961"/>
      <c r="F95" s="1961"/>
      <c r="G95" s="1961"/>
      <c r="H95" s="1961"/>
      <c r="I95" s="1962"/>
    </row>
    <row r="96" spans="1:19" ht="15" customHeight="1">
      <c r="A96" s="1960"/>
      <c r="B96" s="1961"/>
      <c r="C96" s="1961"/>
      <c r="D96" s="1961"/>
      <c r="E96" s="1961"/>
      <c r="F96" s="1961"/>
      <c r="G96" s="1961"/>
      <c r="H96" s="1961"/>
      <c r="I96" s="1962"/>
    </row>
    <row r="97" spans="1:9" ht="15" customHeight="1">
      <c r="A97" s="1960"/>
      <c r="B97" s="1961"/>
      <c r="C97" s="1961"/>
      <c r="D97" s="1961"/>
      <c r="E97" s="1961"/>
      <c r="F97" s="1961"/>
      <c r="G97" s="1961"/>
      <c r="H97" s="1961"/>
      <c r="I97" s="1962"/>
    </row>
    <row r="98" spans="1:9" ht="15" customHeight="1">
      <c r="A98" s="1960"/>
      <c r="B98" s="1961"/>
      <c r="C98" s="1961"/>
      <c r="D98" s="1961"/>
      <c r="E98" s="1961"/>
      <c r="F98" s="1961"/>
      <c r="G98" s="1961"/>
      <c r="H98" s="1961"/>
      <c r="I98" s="1962"/>
    </row>
    <row r="99" spans="1:9" ht="15" customHeight="1">
      <c r="A99" s="1960"/>
      <c r="B99" s="1961"/>
      <c r="C99" s="1961"/>
      <c r="D99" s="1961"/>
      <c r="E99" s="1961"/>
      <c r="F99" s="1961"/>
      <c r="G99" s="1961"/>
      <c r="H99" s="1961"/>
      <c r="I99" s="1962"/>
    </row>
    <row r="100" spans="1:9" ht="15" customHeight="1">
      <c r="A100" s="1960"/>
      <c r="B100" s="1961"/>
      <c r="C100" s="1961"/>
      <c r="D100" s="1961"/>
      <c r="E100" s="1961"/>
      <c r="F100" s="1961"/>
      <c r="G100" s="1961"/>
      <c r="H100" s="1961"/>
      <c r="I100" s="1962"/>
    </row>
    <row r="101" spans="1:9" ht="15" customHeight="1">
      <c r="A101" s="1960"/>
      <c r="B101" s="1961"/>
      <c r="C101" s="1961"/>
      <c r="D101" s="1961"/>
      <c r="E101" s="1961"/>
      <c r="F101" s="1961"/>
      <c r="G101" s="1961"/>
      <c r="H101" s="1961"/>
      <c r="I101" s="1962"/>
    </row>
    <row r="102" spans="1:9" ht="15" customHeight="1">
      <c r="A102" s="1960"/>
      <c r="B102" s="1961"/>
      <c r="C102" s="1961"/>
      <c r="D102" s="1961"/>
      <c r="E102" s="1961"/>
      <c r="F102" s="1961"/>
      <c r="G102" s="1961"/>
      <c r="H102" s="1961"/>
      <c r="I102" s="1962"/>
    </row>
    <row r="103" spans="1:9" ht="15" customHeight="1">
      <c r="A103" s="1960"/>
      <c r="B103" s="1961"/>
      <c r="C103" s="1961"/>
      <c r="D103" s="1961"/>
      <c r="E103" s="1961"/>
      <c r="F103" s="1961"/>
      <c r="G103" s="1961"/>
      <c r="H103" s="1961"/>
      <c r="I103" s="1962"/>
    </row>
    <row r="104" spans="1:9" ht="15" customHeight="1">
      <c r="A104" s="1960"/>
      <c r="B104" s="1961"/>
      <c r="C104" s="1961"/>
      <c r="D104" s="1961"/>
      <c r="E104" s="1961"/>
      <c r="F104" s="1961"/>
      <c r="G104" s="1961"/>
      <c r="H104" s="1961"/>
      <c r="I104" s="1962"/>
    </row>
    <row r="105" spans="1:9" ht="15" customHeight="1">
      <c r="A105" s="1960"/>
      <c r="B105" s="1961"/>
      <c r="C105" s="1961"/>
      <c r="D105" s="1961"/>
      <c r="E105" s="1961"/>
      <c r="F105" s="1961"/>
      <c r="G105" s="1961"/>
      <c r="H105" s="1961"/>
      <c r="I105" s="1962"/>
    </row>
    <row r="106" spans="1:9" ht="15" customHeight="1">
      <c r="A106" s="1960"/>
      <c r="B106" s="1961"/>
      <c r="C106" s="1961"/>
      <c r="D106" s="1961"/>
      <c r="E106" s="1961"/>
      <c r="F106" s="1961"/>
      <c r="G106" s="1961"/>
      <c r="H106" s="1961"/>
      <c r="I106" s="1962"/>
    </row>
    <row r="107" spans="1:9" ht="15" customHeight="1">
      <c r="A107" s="1960"/>
      <c r="B107" s="1961"/>
      <c r="C107" s="1961"/>
      <c r="D107" s="1961"/>
      <c r="E107" s="1961"/>
      <c r="F107" s="1961"/>
      <c r="G107" s="1961"/>
      <c r="H107" s="1961"/>
      <c r="I107" s="1962"/>
    </row>
    <row r="108" spans="1:9" ht="15" customHeight="1">
      <c r="A108" s="1960"/>
      <c r="B108" s="1961"/>
      <c r="C108" s="1961"/>
      <c r="D108" s="1961"/>
      <c r="E108" s="1961"/>
      <c r="F108" s="1961"/>
      <c r="G108" s="1961"/>
      <c r="H108" s="1961"/>
      <c r="I108" s="1962"/>
    </row>
    <row r="109" spans="1:9" ht="15" customHeight="1">
      <c r="A109" s="1960"/>
      <c r="B109" s="1961"/>
      <c r="C109" s="1961"/>
      <c r="D109" s="1961"/>
      <c r="E109" s="1961"/>
      <c r="F109" s="1961"/>
      <c r="G109" s="1961"/>
      <c r="H109" s="1961"/>
      <c r="I109" s="1962"/>
    </row>
    <row r="110" spans="1:9" ht="15" customHeight="1">
      <c r="A110" s="1960"/>
      <c r="B110" s="1961"/>
      <c r="C110" s="1961"/>
      <c r="D110" s="1961"/>
      <c r="E110" s="1961"/>
      <c r="F110" s="1961"/>
      <c r="G110" s="1961"/>
      <c r="H110" s="1961"/>
      <c r="I110" s="1962"/>
    </row>
    <row r="111" spans="1:9" ht="15" customHeight="1">
      <c r="A111" s="1960"/>
      <c r="B111" s="1961"/>
      <c r="C111" s="1961"/>
      <c r="D111" s="1961"/>
      <c r="E111" s="1961"/>
      <c r="F111" s="1961"/>
      <c r="G111" s="1961"/>
      <c r="H111" s="1961"/>
      <c r="I111" s="1962"/>
    </row>
    <row r="112" spans="1:9" ht="15" customHeight="1">
      <c r="A112" s="1960"/>
      <c r="B112" s="1961"/>
      <c r="C112" s="1961"/>
      <c r="D112" s="1961"/>
      <c r="E112" s="1961"/>
      <c r="F112" s="1961"/>
      <c r="G112" s="1961"/>
      <c r="H112" s="1961"/>
      <c r="I112" s="1962"/>
    </row>
    <row r="113" spans="1:9" ht="15" customHeight="1">
      <c r="A113" s="1960"/>
      <c r="B113" s="1961"/>
      <c r="C113" s="1961"/>
      <c r="D113" s="1961"/>
      <c r="E113" s="1961"/>
      <c r="F113" s="1961"/>
      <c r="G113" s="1961"/>
      <c r="H113" s="1961"/>
      <c r="I113" s="1962"/>
    </row>
    <row r="114" spans="1:9" ht="15" customHeight="1">
      <c r="A114" s="1960"/>
      <c r="B114" s="1961"/>
      <c r="C114" s="1961"/>
      <c r="D114" s="1961"/>
      <c r="E114" s="1961"/>
      <c r="F114" s="1961"/>
      <c r="G114" s="1961"/>
      <c r="H114" s="1961"/>
      <c r="I114" s="1962"/>
    </row>
    <row r="115" spans="1:9" ht="15" customHeight="1">
      <c r="A115" s="1960"/>
      <c r="B115" s="1961"/>
      <c r="C115" s="1961"/>
      <c r="D115" s="1961"/>
      <c r="E115" s="1961"/>
      <c r="F115" s="1961"/>
      <c r="G115" s="1961"/>
      <c r="H115" s="1961"/>
      <c r="I115" s="1962"/>
    </row>
    <row r="116" spans="1:9" ht="15" customHeight="1">
      <c r="A116" s="1960"/>
      <c r="B116" s="1961"/>
      <c r="C116" s="1961"/>
      <c r="D116" s="1961"/>
      <c r="E116" s="1961"/>
      <c r="F116" s="1961"/>
      <c r="G116" s="1961"/>
      <c r="H116" s="1961"/>
      <c r="I116" s="1962"/>
    </row>
    <row r="117" spans="1:9" ht="15" customHeight="1">
      <c r="A117" s="1960"/>
      <c r="B117" s="1961"/>
      <c r="C117" s="1961"/>
      <c r="D117" s="1961"/>
      <c r="E117" s="1961"/>
      <c r="F117" s="1961"/>
      <c r="G117" s="1961"/>
      <c r="H117" s="1961"/>
      <c r="I117" s="1962"/>
    </row>
    <row r="118" spans="1:9" ht="15" customHeight="1">
      <c r="A118" s="1960"/>
      <c r="B118" s="1961"/>
      <c r="C118" s="1961"/>
      <c r="D118" s="1961"/>
      <c r="E118" s="1961"/>
      <c r="F118" s="1961"/>
      <c r="G118" s="1961"/>
      <c r="H118" s="1961"/>
      <c r="I118" s="1962"/>
    </row>
    <row r="119" spans="1:9" ht="15" customHeight="1">
      <c r="A119" s="1960"/>
      <c r="B119" s="1961"/>
      <c r="C119" s="1961"/>
      <c r="D119" s="1961"/>
      <c r="E119" s="1961"/>
      <c r="F119" s="1961"/>
      <c r="G119" s="1961"/>
      <c r="H119" s="1961"/>
      <c r="I119" s="1962"/>
    </row>
    <row r="120" spans="1:9" ht="15" customHeight="1">
      <c r="A120" s="1960"/>
      <c r="B120" s="1961"/>
      <c r="C120" s="1961"/>
      <c r="D120" s="1961"/>
      <c r="E120" s="1961"/>
      <c r="F120" s="1961"/>
      <c r="G120" s="1961"/>
      <c r="H120" s="1961"/>
      <c r="I120" s="1962"/>
    </row>
    <row r="121" spans="1:9" ht="15" customHeight="1">
      <c r="A121" s="1960"/>
      <c r="B121" s="1961"/>
      <c r="C121" s="1961"/>
      <c r="D121" s="1961"/>
      <c r="E121" s="1961"/>
      <c r="F121" s="1961"/>
      <c r="G121" s="1961"/>
      <c r="H121" s="1961"/>
      <c r="I121" s="1962"/>
    </row>
    <row r="122" spans="1:9" ht="15" customHeight="1">
      <c r="A122" s="1960"/>
      <c r="B122" s="1961"/>
      <c r="C122" s="1961"/>
      <c r="D122" s="1961"/>
      <c r="E122" s="1961"/>
      <c r="F122" s="1961"/>
      <c r="G122" s="1961"/>
      <c r="H122" s="1961"/>
      <c r="I122" s="1962"/>
    </row>
    <row r="123" spans="1:9" ht="15" customHeight="1">
      <c r="A123" s="1960"/>
      <c r="B123" s="1961"/>
      <c r="C123" s="1961"/>
      <c r="D123" s="1961"/>
      <c r="E123" s="1961"/>
      <c r="F123" s="1961"/>
      <c r="G123" s="1961"/>
      <c r="H123" s="1961"/>
      <c r="I123" s="1962"/>
    </row>
    <row r="124" spans="1:9" ht="15" customHeight="1">
      <c r="A124" s="1960"/>
      <c r="B124" s="1961"/>
      <c r="C124" s="1961"/>
      <c r="D124" s="1961"/>
      <c r="E124" s="1961"/>
      <c r="F124" s="1961"/>
      <c r="G124" s="1961"/>
      <c r="H124" s="1961"/>
      <c r="I124" s="1962"/>
    </row>
    <row r="125" spans="1:9" ht="15" customHeight="1">
      <c r="A125" s="1960"/>
      <c r="B125" s="1961"/>
      <c r="C125" s="1961"/>
      <c r="D125" s="1961"/>
      <c r="E125" s="1961"/>
      <c r="F125" s="1961"/>
      <c r="G125" s="1961"/>
      <c r="H125" s="1961"/>
      <c r="I125" s="1962"/>
    </row>
    <row r="126" spans="1:9" ht="15" customHeight="1">
      <c r="A126" s="1960"/>
      <c r="B126" s="1961"/>
      <c r="C126" s="1961"/>
      <c r="D126" s="1961"/>
      <c r="E126" s="1961"/>
      <c r="F126" s="1961"/>
      <c r="G126" s="1961"/>
      <c r="H126" s="1961"/>
      <c r="I126" s="1962"/>
    </row>
    <row r="127" spans="1:9" ht="15" customHeight="1">
      <c r="A127" s="1960"/>
      <c r="B127" s="1961"/>
      <c r="C127" s="1961"/>
      <c r="D127" s="1961"/>
      <c r="E127" s="1961"/>
      <c r="F127" s="1961"/>
      <c r="G127" s="1961"/>
      <c r="H127" s="1961"/>
      <c r="I127" s="1962"/>
    </row>
    <row r="128" spans="1:9" ht="15" customHeight="1">
      <c r="A128" s="1960"/>
      <c r="B128" s="1961"/>
      <c r="C128" s="1961"/>
      <c r="D128" s="1961"/>
      <c r="E128" s="1961"/>
      <c r="F128" s="1961"/>
      <c r="G128" s="1961"/>
      <c r="H128" s="1961"/>
      <c r="I128" s="1962"/>
    </row>
    <row r="129" spans="1:19" ht="15" customHeight="1">
      <c r="A129" s="1960"/>
      <c r="B129" s="1961"/>
      <c r="C129" s="1961"/>
      <c r="D129" s="1961"/>
      <c r="E129" s="1961"/>
      <c r="F129" s="1961"/>
      <c r="G129" s="1961"/>
      <c r="H129" s="1961"/>
      <c r="I129" s="1962"/>
    </row>
    <row r="130" spans="1:19" ht="15" customHeight="1">
      <c r="A130" s="1960"/>
      <c r="B130" s="1961"/>
      <c r="C130" s="1961"/>
      <c r="D130" s="1961"/>
      <c r="E130" s="1961"/>
      <c r="F130" s="1961"/>
      <c r="G130" s="1961"/>
      <c r="H130" s="1961"/>
      <c r="I130" s="1962"/>
    </row>
    <row r="131" spans="1:19" ht="15" customHeight="1">
      <c r="A131" s="1960"/>
      <c r="B131" s="1961"/>
      <c r="C131" s="1961"/>
      <c r="D131" s="1961"/>
      <c r="E131" s="1961"/>
      <c r="F131" s="1961"/>
      <c r="G131" s="1961"/>
      <c r="H131" s="1961"/>
      <c r="I131" s="1962"/>
    </row>
    <row r="132" spans="1:19" ht="15.75" customHeight="1" thickBot="1">
      <c r="A132" s="1963"/>
      <c r="B132" s="1964"/>
      <c r="C132" s="1964"/>
      <c r="D132" s="1964"/>
      <c r="E132" s="1964"/>
      <c r="F132" s="1964"/>
      <c r="G132" s="1964"/>
      <c r="H132" s="1964"/>
      <c r="I132" s="1965"/>
    </row>
    <row r="133" spans="1:19" ht="15.75" customHeight="1">
      <c r="A133" s="662"/>
      <c r="B133" s="662"/>
      <c r="C133" s="662"/>
      <c r="D133" s="662"/>
      <c r="E133" s="662"/>
      <c r="F133" s="662"/>
      <c r="G133" s="662"/>
      <c r="H133" s="662"/>
      <c r="I133" s="662"/>
    </row>
    <row r="134" spans="1:19" s="511" customFormat="1" ht="24.6">
      <c r="A134" s="484" t="s">
        <v>988</v>
      </c>
      <c r="B134" s="483"/>
      <c r="C134" s="385"/>
      <c r="D134" s="483"/>
      <c r="E134" s="483"/>
      <c r="F134" s="483"/>
      <c r="G134" s="483"/>
      <c r="H134" s="483"/>
      <c r="I134" s="483"/>
      <c r="J134" s="85"/>
      <c r="K134" s="85"/>
      <c r="L134" s="85"/>
      <c r="M134" s="85"/>
      <c r="N134" s="85"/>
      <c r="O134" s="85"/>
      <c r="P134" s="85"/>
      <c r="Q134" s="85"/>
      <c r="R134" s="85"/>
      <c r="S134" s="85"/>
    </row>
    <row r="135" spans="1:19" s="511" customFormat="1" ht="21" customHeight="1">
      <c r="A135" s="484" t="s">
        <v>1081</v>
      </c>
      <c r="B135" s="483"/>
      <c r="C135" s="483"/>
      <c r="D135" s="483"/>
      <c r="E135" s="483"/>
      <c r="F135" s="483"/>
      <c r="G135" s="483"/>
      <c r="H135" s="483"/>
      <c r="I135" s="483"/>
      <c r="J135" s="85"/>
      <c r="K135" s="85"/>
      <c r="L135" s="85"/>
      <c r="M135" s="85"/>
      <c r="N135" s="85"/>
      <c r="O135" s="85"/>
      <c r="P135" s="85"/>
      <c r="Q135" s="85"/>
      <c r="R135" s="85"/>
      <c r="S135" s="85"/>
    </row>
    <row r="136" spans="1:19" ht="17.399999999999999" thickBot="1"/>
    <row r="137" spans="1:19" ht="15" customHeight="1">
      <c r="A137" s="1957" t="s">
        <v>710</v>
      </c>
      <c r="B137" s="1958"/>
      <c r="C137" s="1958"/>
      <c r="D137" s="1958"/>
      <c r="E137" s="1958"/>
      <c r="F137" s="1958"/>
      <c r="G137" s="1958"/>
      <c r="H137" s="1958"/>
      <c r="I137" s="1959"/>
    </row>
    <row r="138" spans="1:19" ht="15" customHeight="1">
      <c r="A138" s="1960"/>
      <c r="B138" s="1961"/>
      <c r="C138" s="1961"/>
      <c r="D138" s="1961"/>
      <c r="E138" s="1961"/>
      <c r="F138" s="1961"/>
      <c r="G138" s="1961"/>
      <c r="H138" s="1961"/>
      <c r="I138" s="1962"/>
    </row>
    <row r="139" spans="1:19" ht="15" customHeight="1">
      <c r="A139" s="1960"/>
      <c r="B139" s="1961"/>
      <c r="C139" s="1961"/>
      <c r="D139" s="1961"/>
      <c r="E139" s="1961"/>
      <c r="F139" s="1961"/>
      <c r="G139" s="1961"/>
      <c r="H139" s="1961"/>
      <c r="I139" s="1962"/>
    </row>
    <row r="140" spans="1:19" ht="15" customHeight="1">
      <c r="A140" s="1960"/>
      <c r="B140" s="1961"/>
      <c r="C140" s="1961"/>
      <c r="D140" s="1961"/>
      <c r="E140" s="1961"/>
      <c r="F140" s="1961"/>
      <c r="G140" s="1961"/>
      <c r="H140" s="1961"/>
      <c r="I140" s="1962"/>
    </row>
    <row r="141" spans="1:19" ht="15" customHeight="1">
      <c r="A141" s="1960"/>
      <c r="B141" s="1961"/>
      <c r="C141" s="1961"/>
      <c r="D141" s="1961"/>
      <c r="E141" s="1961"/>
      <c r="F141" s="1961"/>
      <c r="G141" s="1961"/>
      <c r="H141" s="1961"/>
      <c r="I141" s="1962"/>
    </row>
    <row r="142" spans="1:19" ht="15" customHeight="1">
      <c r="A142" s="1960"/>
      <c r="B142" s="1961"/>
      <c r="C142" s="1961"/>
      <c r="D142" s="1961"/>
      <c r="E142" s="1961"/>
      <c r="F142" s="1961"/>
      <c r="G142" s="1961"/>
      <c r="H142" s="1961"/>
      <c r="I142" s="1962"/>
    </row>
    <row r="143" spans="1:19" ht="15" customHeight="1">
      <c r="A143" s="1960"/>
      <c r="B143" s="1961"/>
      <c r="C143" s="1961"/>
      <c r="D143" s="1961"/>
      <c r="E143" s="1961"/>
      <c r="F143" s="1961"/>
      <c r="G143" s="1961"/>
      <c r="H143" s="1961"/>
      <c r="I143" s="1962"/>
    </row>
    <row r="144" spans="1:19" ht="15" customHeight="1">
      <c r="A144" s="1960"/>
      <c r="B144" s="1961"/>
      <c r="C144" s="1961"/>
      <c r="D144" s="1961"/>
      <c r="E144" s="1961"/>
      <c r="F144" s="1961"/>
      <c r="G144" s="1961"/>
      <c r="H144" s="1961"/>
      <c r="I144" s="1962"/>
    </row>
    <row r="145" spans="1:9" ht="15" customHeight="1">
      <c r="A145" s="1960"/>
      <c r="B145" s="1961"/>
      <c r="C145" s="1961"/>
      <c r="D145" s="1961"/>
      <c r="E145" s="1961"/>
      <c r="F145" s="1961"/>
      <c r="G145" s="1961"/>
      <c r="H145" s="1961"/>
      <c r="I145" s="1962"/>
    </row>
    <row r="146" spans="1:9" ht="15" customHeight="1">
      <c r="A146" s="1960"/>
      <c r="B146" s="1961"/>
      <c r="C146" s="1961"/>
      <c r="D146" s="1961"/>
      <c r="E146" s="1961"/>
      <c r="F146" s="1961"/>
      <c r="G146" s="1961"/>
      <c r="H146" s="1961"/>
      <c r="I146" s="1962"/>
    </row>
    <row r="147" spans="1:9" ht="15" customHeight="1">
      <c r="A147" s="1960"/>
      <c r="B147" s="1961"/>
      <c r="C147" s="1961"/>
      <c r="D147" s="1961"/>
      <c r="E147" s="1961"/>
      <c r="F147" s="1961"/>
      <c r="G147" s="1961"/>
      <c r="H147" s="1961"/>
      <c r="I147" s="1962"/>
    </row>
    <row r="148" spans="1:9" ht="15" customHeight="1">
      <c r="A148" s="1960"/>
      <c r="B148" s="1961"/>
      <c r="C148" s="1961"/>
      <c r="D148" s="1961"/>
      <c r="E148" s="1961"/>
      <c r="F148" s="1961"/>
      <c r="G148" s="1961"/>
      <c r="H148" s="1961"/>
      <c r="I148" s="1962"/>
    </row>
    <row r="149" spans="1:9" ht="15" customHeight="1">
      <c r="A149" s="1960"/>
      <c r="B149" s="1961"/>
      <c r="C149" s="1961"/>
      <c r="D149" s="1961"/>
      <c r="E149" s="1961"/>
      <c r="F149" s="1961"/>
      <c r="G149" s="1961"/>
      <c r="H149" s="1961"/>
      <c r="I149" s="1962"/>
    </row>
    <row r="150" spans="1:9" ht="15" customHeight="1">
      <c r="A150" s="1960"/>
      <c r="B150" s="1961"/>
      <c r="C150" s="1961"/>
      <c r="D150" s="1961"/>
      <c r="E150" s="1961"/>
      <c r="F150" s="1961"/>
      <c r="G150" s="1961"/>
      <c r="H150" s="1961"/>
      <c r="I150" s="1962"/>
    </row>
    <row r="151" spans="1:9" ht="15" customHeight="1">
      <c r="A151" s="1960"/>
      <c r="B151" s="1961"/>
      <c r="C151" s="1961"/>
      <c r="D151" s="1961"/>
      <c r="E151" s="1961"/>
      <c r="F151" s="1961"/>
      <c r="G151" s="1961"/>
      <c r="H151" s="1961"/>
      <c r="I151" s="1962"/>
    </row>
    <row r="152" spans="1:9" ht="15" customHeight="1">
      <c r="A152" s="1960"/>
      <c r="B152" s="1961"/>
      <c r="C152" s="1961"/>
      <c r="D152" s="1961"/>
      <c r="E152" s="1961"/>
      <c r="F152" s="1961"/>
      <c r="G152" s="1961"/>
      <c r="H152" s="1961"/>
      <c r="I152" s="1962"/>
    </row>
    <row r="153" spans="1:9" ht="15" customHeight="1">
      <c r="A153" s="1960"/>
      <c r="B153" s="1961"/>
      <c r="C153" s="1961"/>
      <c r="D153" s="1961"/>
      <c r="E153" s="1961"/>
      <c r="F153" s="1961"/>
      <c r="G153" s="1961"/>
      <c r="H153" s="1961"/>
      <c r="I153" s="1962"/>
    </row>
    <row r="154" spans="1:9" ht="15" customHeight="1">
      <c r="A154" s="1960"/>
      <c r="B154" s="1961"/>
      <c r="C154" s="1961"/>
      <c r="D154" s="1961"/>
      <c r="E154" s="1961"/>
      <c r="F154" s="1961"/>
      <c r="G154" s="1961"/>
      <c r="H154" s="1961"/>
      <c r="I154" s="1962"/>
    </row>
    <row r="155" spans="1:9" ht="15" customHeight="1">
      <c r="A155" s="1960"/>
      <c r="B155" s="1961"/>
      <c r="C155" s="1961"/>
      <c r="D155" s="1961"/>
      <c r="E155" s="1961"/>
      <c r="F155" s="1961"/>
      <c r="G155" s="1961"/>
      <c r="H155" s="1961"/>
      <c r="I155" s="1962"/>
    </row>
    <row r="156" spans="1:9" ht="15" customHeight="1">
      <c r="A156" s="1960"/>
      <c r="B156" s="1961"/>
      <c r="C156" s="1961"/>
      <c r="D156" s="1961"/>
      <c r="E156" s="1961"/>
      <c r="F156" s="1961"/>
      <c r="G156" s="1961"/>
      <c r="H156" s="1961"/>
      <c r="I156" s="1962"/>
    </row>
    <row r="157" spans="1:9" ht="15" customHeight="1">
      <c r="A157" s="1960"/>
      <c r="B157" s="1961"/>
      <c r="C157" s="1961"/>
      <c r="D157" s="1961"/>
      <c r="E157" s="1961"/>
      <c r="F157" s="1961"/>
      <c r="G157" s="1961"/>
      <c r="H157" s="1961"/>
      <c r="I157" s="1962"/>
    </row>
    <row r="158" spans="1:9" ht="15" customHeight="1">
      <c r="A158" s="1960"/>
      <c r="B158" s="1961"/>
      <c r="C158" s="1961"/>
      <c r="D158" s="1961"/>
      <c r="E158" s="1961"/>
      <c r="F158" s="1961"/>
      <c r="G158" s="1961"/>
      <c r="H158" s="1961"/>
      <c r="I158" s="1962"/>
    </row>
    <row r="159" spans="1:9" ht="15" customHeight="1">
      <c r="A159" s="1960"/>
      <c r="B159" s="1961"/>
      <c r="C159" s="1961"/>
      <c r="D159" s="1961"/>
      <c r="E159" s="1961"/>
      <c r="F159" s="1961"/>
      <c r="G159" s="1961"/>
      <c r="H159" s="1961"/>
      <c r="I159" s="1962"/>
    </row>
    <row r="160" spans="1:9" ht="15" customHeight="1">
      <c r="A160" s="1960"/>
      <c r="B160" s="1961"/>
      <c r="C160" s="1961"/>
      <c r="D160" s="1961"/>
      <c r="E160" s="1961"/>
      <c r="F160" s="1961"/>
      <c r="G160" s="1961"/>
      <c r="H160" s="1961"/>
      <c r="I160" s="1962"/>
    </row>
    <row r="161" spans="1:9" ht="15" customHeight="1">
      <c r="A161" s="1960"/>
      <c r="B161" s="1961"/>
      <c r="C161" s="1961"/>
      <c r="D161" s="1961"/>
      <c r="E161" s="1961"/>
      <c r="F161" s="1961"/>
      <c r="G161" s="1961"/>
      <c r="H161" s="1961"/>
      <c r="I161" s="1962"/>
    </row>
    <row r="162" spans="1:9" ht="15" customHeight="1">
      <c r="A162" s="1960"/>
      <c r="B162" s="1961"/>
      <c r="C162" s="1961"/>
      <c r="D162" s="1961"/>
      <c r="E162" s="1961"/>
      <c r="F162" s="1961"/>
      <c r="G162" s="1961"/>
      <c r="H162" s="1961"/>
      <c r="I162" s="1962"/>
    </row>
    <row r="163" spans="1:9" ht="15" customHeight="1">
      <c r="A163" s="1960"/>
      <c r="B163" s="1961"/>
      <c r="C163" s="1961"/>
      <c r="D163" s="1961"/>
      <c r="E163" s="1961"/>
      <c r="F163" s="1961"/>
      <c r="G163" s="1961"/>
      <c r="H163" s="1961"/>
      <c r="I163" s="1962"/>
    </row>
    <row r="164" spans="1:9" ht="15" customHeight="1">
      <c r="A164" s="1960"/>
      <c r="B164" s="1961"/>
      <c r="C164" s="1961"/>
      <c r="D164" s="1961"/>
      <c r="E164" s="1961"/>
      <c r="F164" s="1961"/>
      <c r="G164" s="1961"/>
      <c r="H164" s="1961"/>
      <c r="I164" s="1962"/>
    </row>
    <row r="165" spans="1:9" ht="15" customHeight="1">
      <c r="A165" s="1960"/>
      <c r="B165" s="1961"/>
      <c r="C165" s="1961"/>
      <c r="D165" s="1961"/>
      <c r="E165" s="1961"/>
      <c r="F165" s="1961"/>
      <c r="G165" s="1961"/>
      <c r="H165" s="1961"/>
      <c r="I165" s="1962"/>
    </row>
    <row r="166" spans="1:9" ht="15" customHeight="1">
      <c r="A166" s="1960"/>
      <c r="B166" s="1961"/>
      <c r="C166" s="1961"/>
      <c r="D166" s="1961"/>
      <c r="E166" s="1961"/>
      <c r="F166" s="1961"/>
      <c r="G166" s="1961"/>
      <c r="H166" s="1961"/>
      <c r="I166" s="1962"/>
    </row>
    <row r="167" spans="1:9" ht="15" customHeight="1">
      <c r="A167" s="1960"/>
      <c r="B167" s="1961"/>
      <c r="C167" s="1961"/>
      <c r="D167" s="1961"/>
      <c r="E167" s="1961"/>
      <c r="F167" s="1961"/>
      <c r="G167" s="1961"/>
      <c r="H167" s="1961"/>
      <c r="I167" s="1962"/>
    </row>
    <row r="168" spans="1:9" ht="15" customHeight="1">
      <c r="A168" s="1960"/>
      <c r="B168" s="1961"/>
      <c r="C168" s="1961"/>
      <c r="D168" s="1961"/>
      <c r="E168" s="1961"/>
      <c r="F168" s="1961"/>
      <c r="G168" s="1961"/>
      <c r="H168" s="1961"/>
      <c r="I168" s="1962"/>
    </row>
    <row r="169" spans="1:9" ht="15" customHeight="1">
      <c r="A169" s="1960"/>
      <c r="B169" s="1961"/>
      <c r="C169" s="1961"/>
      <c r="D169" s="1961"/>
      <c r="E169" s="1961"/>
      <c r="F169" s="1961"/>
      <c r="G169" s="1961"/>
      <c r="H169" s="1961"/>
      <c r="I169" s="1962"/>
    </row>
    <row r="170" spans="1:9" ht="15" customHeight="1">
      <c r="A170" s="1960"/>
      <c r="B170" s="1961"/>
      <c r="C170" s="1961"/>
      <c r="D170" s="1961"/>
      <c r="E170" s="1961"/>
      <c r="F170" s="1961"/>
      <c r="G170" s="1961"/>
      <c r="H170" s="1961"/>
      <c r="I170" s="1962"/>
    </row>
    <row r="171" spans="1:9" ht="15" customHeight="1">
      <c r="A171" s="1960"/>
      <c r="B171" s="1961"/>
      <c r="C171" s="1961"/>
      <c r="D171" s="1961"/>
      <c r="E171" s="1961"/>
      <c r="F171" s="1961"/>
      <c r="G171" s="1961"/>
      <c r="H171" s="1961"/>
      <c r="I171" s="1962"/>
    </row>
    <row r="172" spans="1:9" ht="15" customHeight="1">
      <c r="A172" s="1960"/>
      <c r="B172" s="1961"/>
      <c r="C172" s="1961"/>
      <c r="D172" s="1961"/>
      <c r="E172" s="1961"/>
      <c r="F172" s="1961"/>
      <c r="G172" s="1961"/>
      <c r="H172" s="1961"/>
      <c r="I172" s="1962"/>
    </row>
    <row r="173" spans="1:9" ht="15" customHeight="1">
      <c r="A173" s="1960"/>
      <c r="B173" s="1961"/>
      <c r="C173" s="1961"/>
      <c r="D173" s="1961"/>
      <c r="E173" s="1961"/>
      <c r="F173" s="1961"/>
      <c r="G173" s="1961"/>
      <c r="H173" s="1961"/>
      <c r="I173" s="1962"/>
    </row>
    <row r="174" spans="1:9" ht="15" customHeight="1">
      <c r="A174" s="1960"/>
      <c r="B174" s="1961"/>
      <c r="C174" s="1961"/>
      <c r="D174" s="1961"/>
      <c r="E174" s="1961"/>
      <c r="F174" s="1961"/>
      <c r="G174" s="1961"/>
      <c r="H174" s="1961"/>
      <c r="I174" s="1962"/>
    </row>
    <row r="175" spans="1:9" ht="15" customHeight="1">
      <c r="A175" s="1960"/>
      <c r="B175" s="1961"/>
      <c r="C175" s="1961"/>
      <c r="D175" s="1961"/>
      <c r="E175" s="1961"/>
      <c r="F175" s="1961"/>
      <c r="G175" s="1961"/>
      <c r="H175" s="1961"/>
      <c r="I175" s="1962"/>
    </row>
    <row r="176" spans="1:9" ht="15" customHeight="1">
      <c r="A176" s="1960"/>
      <c r="B176" s="1961"/>
      <c r="C176" s="1961"/>
      <c r="D176" s="1961"/>
      <c r="E176" s="1961"/>
      <c r="F176" s="1961"/>
      <c r="G176" s="1961"/>
      <c r="H176" s="1961"/>
      <c r="I176" s="1962"/>
    </row>
    <row r="177" spans="1:19" ht="15" customHeight="1">
      <c r="A177" s="1960"/>
      <c r="B177" s="1961"/>
      <c r="C177" s="1961"/>
      <c r="D177" s="1961"/>
      <c r="E177" s="1961"/>
      <c r="F177" s="1961"/>
      <c r="G177" s="1961"/>
      <c r="H177" s="1961"/>
      <c r="I177" s="1962"/>
    </row>
    <row r="178" spans="1:19" ht="15.75" customHeight="1" thickBot="1">
      <c r="A178" s="1963"/>
      <c r="B178" s="1964"/>
      <c r="C178" s="1964"/>
      <c r="D178" s="1964"/>
      <c r="E178" s="1964"/>
      <c r="F178" s="1964"/>
      <c r="G178" s="1964"/>
      <c r="H178" s="1964"/>
      <c r="I178" s="1965"/>
    </row>
    <row r="179" spans="1:19" s="511" customFormat="1" ht="24.6">
      <c r="A179" s="484" t="s">
        <v>977</v>
      </c>
      <c r="B179" s="483"/>
      <c r="C179" s="385"/>
      <c r="D179" s="483"/>
      <c r="E179" s="483"/>
      <c r="F179" s="483"/>
      <c r="G179" s="483"/>
      <c r="H179" s="483"/>
      <c r="I179" s="483"/>
      <c r="J179" s="85"/>
      <c r="K179" s="85"/>
      <c r="L179" s="85"/>
      <c r="M179" s="85"/>
      <c r="N179" s="85"/>
      <c r="O179" s="85"/>
      <c r="P179" s="85"/>
      <c r="Q179" s="85"/>
      <c r="R179" s="85"/>
      <c r="S179" s="85"/>
    </row>
    <row r="180" spans="1:19" s="511" customFormat="1" ht="24.6">
      <c r="A180" s="484" t="s">
        <v>1165</v>
      </c>
      <c r="B180" s="483"/>
      <c r="C180" s="483"/>
      <c r="D180" s="483"/>
      <c r="E180" s="483"/>
      <c r="F180" s="483"/>
      <c r="G180" s="483"/>
      <c r="H180" s="483"/>
      <c r="I180" s="483"/>
      <c r="J180" s="85"/>
      <c r="K180" s="85"/>
      <c r="L180" s="85"/>
      <c r="M180" s="85"/>
      <c r="N180" s="85"/>
      <c r="O180" s="85"/>
      <c r="P180" s="85"/>
      <c r="Q180" s="85"/>
      <c r="R180" s="85"/>
      <c r="S180" s="85"/>
    </row>
    <row r="181" spans="1:19" s="511" customFormat="1" ht="21" customHeight="1" thickBot="1">
      <c r="A181" s="484"/>
      <c r="B181" s="483"/>
      <c r="C181" s="483"/>
      <c r="D181" s="483"/>
      <c r="E181" s="483"/>
      <c r="F181" s="483"/>
      <c r="G181" s="483"/>
      <c r="H181" s="483"/>
      <c r="I181" s="483"/>
      <c r="J181" s="85"/>
      <c r="K181" s="85"/>
      <c r="L181" s="85"/>
      <c r="M181" s="85"/>
      <c r="N181" s="85"/>
      <c r="O181" s="85"/>
      <c r="P181" s="85"/>
      <c r="Q181" s="85"/>
      <c r="R181" s="85"/>
      <c r="S181" s="85"/>
    </row>
    <row r="182" spans="1:19" ht="15" customHeight="1">
      <c r="A182" s="1957" t="s">
        <v>710</v>
      </c>
      <c r="B182" s="1958"/>
      <c r="C182" s="1958"/>
      <c r="D182" s="1958"/>
      <c r="E182" s="1958"/>
      <c r="F182" s="1958"/>
      <c r="G182" s="1958"/>
      <c r="H182" s="1958"/>
      <c r="I182" s="1959"/>
    </row>
    <row r="183" spans="1:19" ht="15" customHeight="1">
      <c r="A183" s="1960"/>
      <c r="B183" s="1961"/>
      <c r="C183" s="1961"/>
      <c r="D183" s="1961"/>
      <c r="E183" s="1961"/>
      <c r="F183" s="1961"/>
      <c r="G183" s="1961"/>
      <c r="H183" s="1961"/>
      <c r="I183" s="1962"/>
    </row>
    <row r="184" spans="1:19" ht="15" customHeight="1">
      <c r="A184" s="1960"/>
      <c r="B184" s="1961"/>
      <c r="C184" s="1961"/>
      <c r="D184" s="1961"/>
      <c r="E184" s="1961"/>
      <c r="F184" s="1961"/>
      <c r="G184" s="1961"/>
      <c r="H184" s="1961"/>
      <c r="I184" s="1962"/>
    </row>
    <row r="185" spans="1:19" ht="15" customHeight="1">
      <c r="A185" s="1960"/>
      <c r="B185" s="1961"/>
      <c r="C185" s="1961"/>
      <c r="D185" s="1961"/>
      <c r="E185" s="1961"/>
      <c r="F185" s="1961"/>
      <c r="G185" s="1961"/>
      <c r="H185" s="1961"/>
      <c r="I185" s="1962"/>
    </row>
    <row r="186" spans="1:19" ht="15" customHeight="1">
      <c r="A186" s="1960"/>
      <c r="B186" s="1961"/>
      <c r="C186" s="1961"/>
      <c r="D186" s="1961"/>
      <c r="E186" s="1961"/>
      <c r="F186" s="1961"/>
      <c r="G186" s="1961"/>
      <c r="H186" s="1961"/>
      <c r="I186" s="1962"/>
    </row>
    <row r="187" spans="1:19" ht="15" customHeight="1">
      <c r="A187" s="1960"/>
      <c r="B187" s="1961"/>
      <c r="C187" s="1961"/>
      <c r="D187" s="1961"/>
      <c r="E187" s="1961"/>
      <c r="F187" s="1961"/>
      <c r="G187" s="1961"/>
      <c r="H187" s="1961"/>
      <c r="I187" s="1962"/>
    </row>
    <row r="188" spans="1:19" ht="15" customHeight="1">
      <c r="A188" s="1960"/>
      <c r="B188" s="1961"/>
      <c r="C188" s="1961"/>
      <c r="D188" s="1961"/>
      <c r="E188" s="1961"/>
      <c r="F188" s="1961"/>
      <c r="G188" s="1961"/>
      <c r="H188" s="1961"/>
      <c r="I188" s="1962"/>
    </row>
    <row r="189" spans="1:19" ht="15" customHeight="1">
      <c r="A189" s="1960"/>
      <c r="B189" s="1961"/>
      <c r="C189" s="1961"/>
      <c r="D189" s="1961"/>
      <c r="E189" s="1961"/>
      <c r="F189" s="1961"/>
      <c r="G189" s="1961"/>
      <c r="H189" s="1961"/>
      <c r="I189" s="1962"/>
    </row>
    <row r="190" spans="1:19" ht="15" customHeight="1">
      <c r="A190" s="1960"/>
      <c r="B190" s="1961"/>
      <c r="C190" s="1961"/>
      <c r="D190" s="1961"/>
      <c r="E190" s="1961"/>
      <c r="F190" s="1961"/>
      <c r="G190" s="1961"/>
      <c r="H190" s="1961"/>
      <c r="I190" s="1962"/>
    </row>
    <row r="191" spans="1:19" ht="15" customHeight="1">
      <c r="A191" s="1960"/>
      <c r="B191" s="1961"/>
      <c r="C191" s="1961"/>
      <c r="D191" s="1961"/>
      <c r="E191" s="1961"/>
      <c r="F191" s="1961"/>
      <c r="G191" s="1961"/>
      <c r="H191" s="1961"/>
      <c r="I191" s="1962"/>
    </row>
    <row r="192" spans="1:19" ht="15" customHeight="1">
      <c r="A192" s="1960"/>
      <c r="B192" s="1961"/>
      <c r="C192" s="1961"/>
      <c r="D192" s="1961"/>
      <c r="E192" s="1961"/>
      <c r="F192" s="1961"/>
      <c r="G192" s="1961"/>
      <c r="H192" s="1961"/>
      <c r="I192" s="1962"/>
    </row>
    <row r="193" spans="1:9" ht="15" customHeight="1">
      <c r="A193" s="1960"/>
      <c r="B193" s="1961"/>
      <c r="C193" s="1961"/>
      <c r="D193" s="1961"/>
      <c r="E193" s="1961"/>
      <c r="F193" s="1961"/>
      <c r="G193" s="1961"/>
      <c r="H193" s="1961"/>
      <c r="I193" s="1962"/>
    </row>
    <row r="194" spans="1:9" ht="15" customHeight="1">
      <c r="A194" s="1960"/>
      <c r="B194" s="1961"/>
      <c r="C194" s="1961"/>
      <c r="D194" s="1961"/>
      <c r="E194" s="1961"/>
      <c r="F194" s="1961"/>
      <c r="G194" s="1961"/>
      <c r="H194" s="1961"/>
      <c r="I194" s="1962"/>
    </row>
    <row r="195" spans="1:9" ht="15" customHeight="1">
      <c r="A195" s="1960"/>
      <c r="B195" s="1961"/>
      <c r="C195" s="1961"/>
      <c r="D195" s="1961"/>
      <c r="E195" s="1961"/>
      <c r="F195" s="1961"/>
      <c r="G195" s="1961"/>
      <c r="H195" s="1961"/>
      <c r="I195" s="1962"/>
    </row>
    <row r="196" spans="1:9" ht="15" customHeight="1">
      <c r="A196" s="1960"/>
      <c r="B196" s="1961"/>
      <c r="C196" s="1961"/>
      <c r="D196" s="1961"/>
      <c r="E196" s="1961"/>
      <c r="F196" s="1961"/>
      <c r="G196" s="1961"/>
      <c r="H196" s="1961"/>
      <c r="I196" s="1962"/>
    </row>
    <row r="197" spans="1:9" ht="15" customHeight="1">
      <c r="A197" s="1960"/>
      <c r="B197" s="1961"/>
      <c r="C197" s="1961"/>
      <c r="D197" s="1961"/>
      <c r="E197" s="1961"/>
      <c r="F197" s="1961"/>
      <c r="G197" s="1961"/>
      <c r="H197" s="1961"/>
      <c r="I197" s="1962"/>
    </row>
    <row r="198" spans="1:9" ht="15" customHeight="1">
      <c r="A198" s="1960"/>
      <c r="B198" s="1961"/>
      <c r="C198" s="1961"/>
      <c r="D198" s="1961"/>
      <c r="E198" s="1961"/>
      <c r="F198" s="1961"/>
      <c r="G198" s="1961"/>
      <c r="H198" s="1961"/>
      <c r="I198" s="1962"/>
    </row>
    <row r="199" spans="1:9" ht="15" customHeight="1">
      <c r="A199" s="1960"/>
      <c r="B199" s="1961"/>
      <c r="C199" s="1961"/>
      <c r="D199" s="1961"/>
      <c r="E199" s="1961"/>
      <c r="F199" s="1961"/>
      <c r="G199" s="1961"/>
      <c r="H199" s="1961"/>
      <c r="I199" s="1962"/>
    </row>
    <row r="200" spans="1:9" ht="15" customHeight="1">
      <c r="A200" s="1960"/>
      <c r="B200" s="1961"/>
      <c r="C200" s="1961"/>
      <c r="D200" s="1961"/>
      <c r="E200" s="1961"/>
      <c r="F200" s="1961"/>
      <c r="G200" s="1961"/>
      <c r="H200" s="1961"/>
      <c r="I200" s="1962"/>
    </row>
    <row r="201" spans="1:9" ht="15" customHeight="1">
      <c r="A201" s="1960"/>
      <c r="B201" s="1961"/>
      <c r="C201" s="1961"/>
      <c r="D201" s="1961"/>
      <c r="E201" s="1961"/>
      <c r="F201" s="1961"/>
      <c r="G201" s="1961"/>
      <c r="H201" s="1961"/>
      <c r="I201" s="1962"/>
    </row>
    <row r="202" spans="1:9" ht="15" customHeight="1">
      <c r="A202" s="1960"/>
      <c r="B202" s="1961"/>
      <c r="C202" s="1961"/>
      <c r="D202" s="1961"/>
      <c r="E202" s="1961"/>
      <c r="F202" s="1961"/>
      <c r="G202" s="1961"/>
      <c r="H202" s="1961"/>
      <c r="I202" s="1962"/>
    </row>
    <row r="203" spans="1:9" ht="15" customHeight="1">
      <c r="A203" s="1960"/>
      <c r="B203" s="1961"/>
      <c r="C203" s="1961"/>
      <c r="D203" s="1961"/>
      <c r="E203" s="1961"/>
      <c r="F203" s="1961"/>
      <c r="G203" s="1961"/>
      <c r="H203" s="1961"/>
      <c r="I203" s="1962"/>
    </row>
    <row r="204" spans="1:9" ht="15" customHeight="1">
      <c r="A204" s="1960"/>
      <c r="B204" s="1961"/>
      <c r="C204" s="1961"/>
      <c r="D204" s="1961"/>
      <c r="E204" s="1961"/>
      <c r="F204" s="1961"/>
      <c r="G204" s="1961"/>
      <c r="H204" s="1961"/>
      <c r="I204" s="1962"/>
    </row>
    <row r="205" spans="1:9" ht="15" customHeight="1">
      <c r="A205" s="1960"/>
      <c r="B205" s="1961"/>
      <c r="C205" s="1961"/>
      <c r="D205" s="1961"/>
      <c r="E205" s="1961"/>
      <c r="F205" s="1961"/>
      <c r="G205" s="1961"/>
      <c r="H205" s="1961"/>
      <c r="I205" s="1962"/>
    </row>
    <row r="206" spans="1:9" ht="15" customHeight="1">
      <c r="A206" s="1960"/>
      <c r="B206" s="1961"/>
      <c r="C206" s="1961"/>
      <c r="D206" s="1961"/>
      <c r="E206" s="1961"/>
      <c r="F206" s="1961"/>
      <c r="G206" s="1961"/>
      <c r="H206" s="1961"/>
      <c r="I206" s="1962"/>
    </row>
    <row r="207" spans="1:9" ht="15" customHeight="1">
      <c r="A207" s="1960"/>
      <c r="B207" s="1961"/>
      <c r="C207" s="1961"/>
      <c r="D207" s="1961"/>
      <c r="E207" s="1961"/>
      <c r="F207" s="1961"/>
      <c r="G207" s="1961"/>
      <c r="H207" s="1961"/>
      <c r="I207" s="1962"/>
    </row>
    <row r="208" spans="1:9" ht="15" customHeight="1">
      <c r="A208" s="1960"/>
      <c r="B208" s="1961"/>
      <c r="C208" s="1961"/>
      <c r="D208" s="1961"/>
      <c r="E208" s="1961"/>
      <c r="F208" s="1961"/>
      <c r="G208" s="1961"/>
      <c r="H208" s="1961"/>
      <c r="I208" s="1962"/>
    </row>
    <row r="209" spans="1:19" ht="15" customHeight="1">
      <c r="A209" s="1960"/>
      <c r="B209" s="1961"/>
      <c r="C209" s="1961"/>
      <c r="D209" s="1961"/>
      <c r="E209" s="1961"/>
      <c r="F209" s="1961"/>
      <c r="G209" s="1961"/>
      <c r="H209" s="1961"/>
      <c r="I209" s="1962"/>
    </row>
    <row r="210" spans="1:19" ht="15" customHeight="1">
      <c r="A210" s="1960"/>
      <c r="B210" s="1961"/>
      <c r="C210" s="1961"/>
      <c r="D210" s="1961"/>
      <c r="E210" s="1961"/>
      <c r="F210" s="1961"/>
      <c r="G210" s="1961"/>
      <c r="H210" s="1961"/>
      <c r="I210" s="1962"/>
    </row>
    <row r="211" spans="1:19" ht="15" customHeight="1">
      <c r="A211" s="1960"/>
      <c r="B211" s="1961"/>
      <c r="C211" s="1961"/>
      <c r="D211" s="1961"/>
      <c r="E211" s="1961"/>
      <c r="F211" s="1961"/>
      <c r="G211" s="1961"/>
      <c r="H211" s="1961"/>
      <c r="I211" s="1962"/>
    </row>
    <row r="212" spans="1:19" ht="15" customHeight="1">
      <c r="A212" s="1960"/>
      <c r="B212" s="1961"/>
      <c r="C212" s="1961"/>
      <c r="D212" s="1961"/>
      <c r="E212" s="1961"/>
      <c r="F212" s="1961"/>
      <c r="G212" s="1961"/>
      <c r="H212" s="1961"/>
      <c r="I212" s="1962"/>
    </row>
    <row r="213" spans="1:19" ht="15" customHeight="1">
      <c r="A213" s="1960"/>
      <c r="B213" s="1961"/>
      <c r="C213" s="1961"/>
      <c r="D213" s="1961"/>
      <c r="E213" s="1961"/>
      <c r="F213" s="1961"/>
      <c r="G213" s="1961"/>
      <c r="H213" s="1961"/>
      <c r="I213" s="1962"/>
    </row>
    <row r="214" spans="1:19" ht="15" customHeight="1">
      <c r="A214" s="1960"/>
      <c r="B214" s="1961"/>
      <c r="C214" s="1961"/>
      <c r="D214" s="1961"/>
      <c r="E214" s="1961"/>
      <c r="F214" s="1961"/>
      <c r="G214" s="1961"/>
      <c r="H214" s="1961"/>
      <c r="I214" s="1962"/>
    </row>
    <row r="215" spans="1:19" ht="15" customHeight="1">
      <c r="A215" s="1960"/>
      <c r="B215" s="1961"/>
      <c r="C215" s="1961"/>
      <c r="D215" s="1961"/>
      <c r="E215" s="1961"/>
      <c r="F215" s="1961"/>
      <c r="G215" s="1961"/>
      <c r="H215" s="1961"/>
      <c r="I215" s="1962"/>
    </row>
    <row r="216" spans="1:19" ht="15" customHeight="1">
      <c r="A216" s="1960"/>
      <c r="B216" s="1961"/>
      <c r="C216" s="1961"/>
      <c r="D216" s="1961"/>
      <c r="E216" s="1961"/>
      <c r="F216" s="1961"/>
      <c r="G216" s="1961"/>
      <c r="H216" s="1961"/>
      <c r="I216" s="1962"/>
    </row>
    <row r="217" spans="1:19" ht="15" customHeight="1">
      <c r="A217" s="1960"/>
      <c r="B217" s="1961"/>
      <c r="C217" s="1961"/>
      <c r="D217" s="1961"/>
      <c r="E217" s="1961"/>
      <c r="F217" s="1961"/>
      <c r="G217" s="1961"/>
      <c r="H217" s="1961"/>
      <c r="I217" s="1962"/>
    </row>
    <row r="218" spans="1:19" ht="15" customHeight="1">
      <c r="A218" s="1960"/>
      <c r="B218" s="1961"/>
      <c r="C218" s="1961"/>
      <c r="D218" s="1961"/>
      <c r="E218" s="1961"/>
      <c r="F218" s="1961"/>
      <c r="G218" s="1961"/>
      <c r="H218" s="1961"/>
      <c r="I218" s="1962"/>
    </row>
    <row r="219" spans="1:19" ht="15" customHeight="1">
      <c r="A219" s="1960"/>
      <c r="B219" s="1961"/>
      <c r="C219" s="1961"/>
      <c r="D219" s="1961"/>
      <c r="E219" s="1961"/>
      <c r="F219" s="1961"/>
      <c r="G219" s="1961"/>
      <c r="H219" s="1961"/>
      <c r="I219" s="1962"/>
    </row>
    <row r="220" spans="1:19" ht="15" customHeight="1">
      <c r="A220" s="1960"/>
      <c r="B220" s="1961"/>
      <c r="C220" s="1961"/>
      <c r="D220" s="1961"/>
      <c r="E220" s="1961"/>
      <c r="F220" s="1961"/>
      <c r="G220" s="1961"/>
      <c r="H220" s="1961"/>
      <c r="I220" s="1962"/>
    </row>
    <row r="221" spans="1:19" ht="15" customHeight="1">
      <c r="A221" s="1960"/>
      <c r="B221" s="1961"/>
      <c r="C221" s="1961"/>
      <c r="D221" s="1961"/>
      <c r="E221" s="1961"/>
      <c r="F221" s="1961"/>
      <c r="G221" s="1961"/>
      <c r="H221" s="1961"/>
      <c r="I221" s="1962"/>
    </row>
    <row r="222" spans="1:19" ht="15.75" customHeight="1" thickBot="1">
      <c r="A222" s="1963"/>
      <c r="B222" s="1964"/>
      <c r="C222" s="1964"/>
      <c r="D222" s="1964"/>
      <c r="E222" s="1964"/>
      <c r="F222" s="1964"/>
      <c r="G222" s="1964"/>
      <c r="H222" s="1964"/>
      <c r="I222" s="1965"/>
    </row>
    <row r="223" spans="1:19" ht="15.75" customHeight="1">
      <c r="A223" s="662"/>
      <c r="B223" s="662"/>
      <c r="C223" s="662"/>
      <c r="D223" s="662"/>
      <c r="E223" s="662"/>
      <c r="F223" s="662"/>
      <c r="G223" s="662"/>
      <c r="H223" s="662"/>
      <c r="I223" s="662"/>
    </row>
    <row r="224" spans="1:19" s="511" customFormat="1" ht="24.6">
      <c r="A224" s="484" t="s">
        <v>979</v>
      </c>
      <c r="B224" s="483"/>
      <c r="C224" s="385"/>
      <c r="D224" s="483"/>
      <c r="E224" s="483"/>
      <c r="F224" s="483"/>
      <c r="G224" s="483"/>
      <c r="H224" s="483"/>
      <c r="I224" s="483"/>
      <c r="J224" s="85"/>
      <c r="K224" s="85"/>
      <c r="L224" s="85"/>
      <c r="M224" s="85"/>
      <c r="N224" s="85"/>
      <c r="O224" s="85"/>
      <c r="P224" s="85"/>
      <c r="Q224" s="85"/>
      <c r="R224" s="85"/>
      <c r="S224" s="85"/>
    </row>
    <row r="225" spans="1:19" s="511" customFormat="1" ht="21" customHeight="1">
      <c r="A225" s="484" t="s">
        <v>1165</v>
      </c>
      <c r="B225" s="483"/>
      <c r="C225" s="483"/>
      <c r="D225" s="483"/>
      <c r="E225" s="483"/>
      <c r="F225" s="483"/>
      <c r="G225" s="483"/>
      <c r="H225" s="483"/>
      <c r="I225" s="483"/>
      <c r="J225" s="85"/>
      <c r="K225" s="85"/>
      <c r="L225" s="85"/>
      <c r="M225" s="85"/>
      <c r="N225" s="85"/>
      <c r="O225" s="85"/>
      <c r="P225" s="85"/>
      <c r="Q225" s="85"/>
      <c r="R225" s="85"/>
      <c r="S225" s="85"/>
    </row>
    <row r="226" spans="1:19" s="511" customFormat="1" ht="21" customHeight="1" thickBot="1">
      <c r="A226" s="484"/>
      <c r="B226" s="483"/>
      <c r="C226" s="483"/>
      <c r="D226" s="483"/>
      <c r="E226" s="483"/>
      <c r="F226" s="483"/>
      <c r="G226" s="483"/>
      <c r="H226" s="483"/>
      <c r="I226" s="483"/>
      <c r="J226" s="85"/>
      <c r="K226" s="85"/>
      <c r="L226" s="85"/>
      <c r="M226" s="85"/>
      <c r="N226" s="85"/>
      <c r="O226" s="85"/>
      <c r="P226" s="85"/>
      <c r="Q226" s="85"/>
      <c r="R226" s="85"/>
      <c r="S226" s="85"/>
    </row>
    <row r="227" spans="1:19" ht="15" customHeight="1">
      <c r="A227" s="1957" t="s">
        <v>710</v>
      </c>
      <c r="B227" s="1958"/>
      <c r="C227" s="1958"/>
      <c r="D227" s="1958"/>
      <c r="E227" s="1958"/>
      <c r="F227" s="1958"/>
      <c r="G227" s="1958"/>
      <c r="H227" s="1958"/>
      <c r="I227" s="1959"/>
    </row>
    <row r="228" spans="1:19" ht="15" customHeight="1">
      <c r="A228" s="1960"/>
      <c r="B228" s="1961"/>
      <c r="C228" s="1961"/>
      <c r="D228" s="1961"/>
      <c r="E228" s="1961"/>
      <c r="F228" s="1961"/>
      <c r="G228" s="1961"/>
      <c r="H228" s="1961"/>
      <c r="I228" s="1962"/>
    </row>
    <row r="229" spans="1:19" ht="15" customHeight="1">
      <c r="A229" s="1960"/>
      <c r="B229" s="1961"/>
      <c r="C229" s="1961"/>
      <c r="D229" s="1961"/>
      <c r="E229" s="1961"/>
      <c r="F229" s="1961"/>
      <c r="G229" s="1961"/>
      <c r="H229" s="1961"/>
      <c r="I229" s="1962"/>
    </row>
    <row r="230" spans="1:19" ht="15" customHeight="1">
      <c r="A230" s="1960"/>
      <c r="B230" s="1961"/>
      <c r="C230" s="1961"/>
      <c r="D230" s="1961"/>
      <c r="E230" s="1961"/>
      <c r="F230" s="1961"/>
      <c r="G230" s="1961"/>
      <c r="H230" s="1961"/>
      <c r="I230" s="1962"/>
    </row>
    <row r="231" spans="1:19" ht="15" customHeight="1">
      <c r="A231" s="1960"/>
      <c r="B231" s="1961"/>
      <c r="C231" s="1961"/>
      <c r="D231" s="1961"/>
      <c r="E231" s="1961"/>
      <c r="F231" s="1961"/>
      <c r="G231" s="1961"/>
      <c r="H231" s="1961"/>
      <c r="I231" s="1962"/>
    </row>
    <row r="232" spans="1:19" ht="15" customHeight="1">
      <c r="A232" s="1960"/>
      <c r="B232" s="1961"/>
      <c r="C232" s="1961"/>
      <c r="D232" s="1961"/>
      <c r="E232" s="1961"/>
      <c r="F232" s="1961"/>
      <c r="G232" s="1961"/>
      <c r="H232" s="1961"/>
      <c r="I232" s="1962"/>
    </row>
    <row r="233" spans="1:19" ht="15" customHeight="1">
      <c r="A233" s="1960"/>
      <c r="B233" s="1961"/>
      <c r="C233" s="1961"/>
      <c r="D233" s="1961"/>
      <c r="E233" s="1961"/>
      <c r="F233" s="1961"/>
      <c r="G233" s="1961"/>
      <c r="H233" s="1961"/>
      <c r="I233" s="1962"/>
    </row>
    <row r="234" spans="1:19" ht="15" customHeight="1">
      <c r="A234" s="1960"/>
      <c r="B234" s="1961"/>
      <c r="C234" s="1961"/>
      <c r="D234" s="1961"/>
      <c r="E234" s="1961"/>
      <c r="F234" s="1961"/>
      <c r="G234" s="1961"/>
      <c r="H234" s="1961"/>
      <c r="I234" s="1962"/>
    </row>
    <row r="235" spans="1:19" ht="15" customHeight="1">
      <c r="A235" s="1960"/>
      <c r="B235" s="1961"/>
      <c r="C235" s="1961"/>
      <c r="D235" s="1961"/>
      <c r="E235" s="1961"/>
      <c r="F235" s="1961"/>
      <c r="G235" s="1961"/>
      <c r="H235" s="1961"/>
      <c r="I235" s="1962"/>
    </row>
    <row r="236" spans="1:19" ht="15" customHeight="1">
      <c r="A236" s="1960"/>
      <c r="B236" s="1961"/>
      <c r="C236" s="1961"/>
      <c r="D236" s="1961"/>
      <c r="E236" s="1961"/>
      <c r="F236" s="1961"/>
      <c r="G236" s="1961"/>
      <c r="H236" s="1961"/>
      <c r="I236" s="1962"/>
    </row>
    <row r="237" spans="1:19" ht="15" customHeight="1">
      <c r="A237" s="1960"/>
      <c r="B237" s="1961"/>
      <c r="C237" s="1961"/>
      <c r="D237" s="1961"/>
      <c r="E237" s="1961"/>
      <c r="F237" s="1961"/>
      <c r="G237" s="1961"/>
      <c r="H237" s="1961"/>
      <c r="I237" s="1962"/>
    </row>
    <row r="238" spans="1:19" ht="15" customHeight="1">
      <c r="A238" s="1960"/>
      <c r="B238" s="1961"/>
      <c r="C238" s="1961"/>
      <c r="D238" s="1961"/>
      <c r="E238" s="1961"/>
      <c r="F238" s="1961"/>
      <c r="G238" s="1961"/>
      <c r="H238" s="1961"/>
      <c r="I238" s="1962"/>
    </row>
    <row r="239" spans="1:19" ht="15" customHeight="1">
      <c r="A239" s="1960"/>
      <c r="B239" s="1961"/>
      <c r="C239" s="1961"/>
      <c r="D239" s="1961"/>
      <c r="E239" s="1961"/>
      <c r="F239" s="1961"/>
      <c r="G239" s="1961"/>
      <c r="H239" s="1961"/>
      <c r="I239" s="1962"/>
    </row>
    <row r="240" spans="1:19" ht="15" customHeight="1">
      <c r="A240" s="1960"/>
      <c r="B240" s="1961"/>
      <c r="C240" s="1961"/>
      <c r="D240" s="1961"/>
      <c r="E240" s="1961"/>
      <c r="F240" s="1961"/>
      <c r="G240" s="1961"/>
      <c r="H240" s="1961"/>
      <c r="I240" s="1962"/>
    </row>
    <row r="241" spans="1:9" ht="15" customHeight="1">
      <c r="A241" s="1960"/>
      <c r="B241" s="1961"/>
      <c r="C241" s="1961"/>
      <c r="D241" s="1961"/>
      <c r="E241" s="1961"/>
      <c r="F241" s="1961"/>
      <c r="G241" s="1961"/>
      <c r="H241" s="1961"/>
      <c r="I241" s="1962"/>
    </row>
    <row r="242" spans="1:9" ht="15" customHeight="1">
      <c r="A242" s="1960"/>
      <c r="B242" s="1961"/>
      <c r="C242" s="1961"/>
      <c r="D242" s="1961"/>
      <c r="E242" s="1961"/>
      <c r="F242" s="1961"/>
      <c r="G242" s="1961"/>
      <c r="H242" s="1961"/>
      <c r="I242" s="1962"/>
    </row>
    <row r="243" spans="1:9" ht="15" customHeight="1">
      <c r="A243" s="1960"/>
      <c r="B243" s="1961"/>
      <c r="C243" s="1961"/>
      <c r="D243" s="1961"/>
      <c r="E243" s="1961"/>
      <c r="F243" s="1961"/>
      <c r="G243" s="1961"/>
      <c r="H243" s="1961"/>
      <c r="I243" s="1962"/>
    </row>
    <row r="244" spans="1:9" ht="15" customHeight="1">
      <c r="A244" s="1960"/>
      <c r="B244" s="1961"/>
      <c r="C244" s="1961"/>
      <c r="D244" s="1961"/>
      <c r="E244" s="1961"/>
      <c r="F244" s="1961"/>
      <c r="G244" s="1961"/>
      <c r="H244" s="1961"/>
      <c r="I244" s="1962"/>
    </row>
    <row r="245" spans="1:9" ht="15" customHeight="1">
      <c r="A245" s="1960"/>
      <c r="B245" s="1961"/>
      <c r="C245" s="1961"/>
      <c r="D245" s="1961"/>
      <c r="E245" s="1961"/>
      <c r="F245" s="1961"/>
      <c r="G245" s="1961"/>
      <c r="H245" s="1961"/>
      <c r="I245" s="1962"/>
    </row>
    <row r="246" spans="1:9" ht="15" customHeight="1">
      <c r="A246" s="1960"/>
      <c r="B246" s="1961"/>
      <c r="C246" s="1961"/>
      <c r="D246" s="1961"/>
      <c r="E246" s="1961"/>
      <c r="F246" s="1961"/>
      <c r="G246" s="1961"/>
      <c r="H246" s="1961"/>
      <c r="I246" s="1962"/>
    </row>
    <row r="247" spans="1:9" ht="15" customHeight="1">
      <c r="A247" s="1960"/>
      <c r="B247" s="1961"/>
      <c r="C247" s="1961"/>
      <c r="D247" s="1961"/>
      <c r="E247" s="1961"/>
      <c r="F247" s="1961"/>
      <c r="G247" s="1961"/>
      <c r="H247" s="1961"/>
      <c r="I247" s="1962"/>
    </row>
    <row r="248" spans="1:9" ht="15" customHeight="1">
      <c r="A248" s="1960"/>
      <c r="B248" s="1961"/>
      <c r="C248" s="1961"/>
      <c r="D248" s="1961"/>
      <c r="E248" s="1961"/>
      <c r="F248" s="1961"/>
      <c r="G248" s="1961"/>
      <c r="H248" s="1961"/>
      <c r="I248" s="1962"/>
    </row>
    <row r="249" spans="1:9" ht="15" customHeight="1">
      <c r="A249" s="1960"/>
      <c r="B249" s="1961"/>
      <c r="C249" s="1961"/>
      <c r="D249" s="1961"/>
      <c r="E249" s="1961"/>
      <c r="F249" s="1961"/>
      <c r="G249" s="1961"/>
      <c r="H249" s="1961"/>
      <c r="I249" s="1962"/>
    </row>
    <row r="250" spans="1:9" ht="15" customHeight="1">
      <c r="A250" s="1960"/>
      <c r="B250" s="1961"/>
      <c r="C250" s="1961"/>
      <c r="D250" s="1961"/>
      <c r="E250" s="1961"/>
      <c r="F250" s="1961"/>
      <c r="G250" s="1961"/>
      <c r="H250" s="1961"/>
      <c r="I250" s="1962"/>
    </row>
    <row r="251" spans="1:9" ht="15" customHeight="1">
      <c r="A251" s="1960"/>
      <c r="B251" s="1961"/>
      <c r="C251" s="1961"/>
      <c r="D251" s="1961"/>
      <c r="E251" s="1961"/>
      <c r="F251" s="1961"/>
      <c r="G251" s="1961"/>
      <c r="H251" s="1961"/>
      <c r="I251" s="1962"/>
    </row>
    <row r="252" spans="1:9" ht="15" customHeight="1">
      <c r="A252" s="1960"/>
      <c r="B252" s="1961"/>
      <c r="C252" s="1961"/>
      <c r="D252" s="1961"/>
      <c r="E252" s="1961"/>
      <c r="F252" s="1961"/>
      <c r="G252" s="1961"/>
      <c r="H252" s="1961"/>
      <c r="I252" s="1962"/>
    </row>
    <row r="253" spans="1:9" ht="15" customHeight="1">
      <c r="A253" s="1960"/>
      <c r="B253" s="1961"/>
      <c r="C253" s="1961"/>
      <c r="D253" s="1961"/>
      <c r="E253" s="1961"/>
      <c r="F253" s="1961"/>
      <c r="G253" s="1961"/>
      <c r="H253" s="1961"/>
      <c r="I253" s="1962"/>
    </row>
    <row r="254" spans="1:9" ht="15" customHeight="1">
      <c r="A254" s="1960"/>
      <c r="B254" s="1961"/>
      <c r="C254" s="1961"/>
      <c r="D254" s="1961"/>
      <c r="E254" s="1961"/>
      <c r="F254" s="1961"/>
      <c r="G254" s="1961"/>
      <c r="H254" s="1961"/>
      <c r="I254" s="1962"/>
    </row>
    <row r="255" spans="1:9" ht="15" customHeight="1">
      <c r="A255" s="1960"/>
      <c r="B255" s="1961"/>
      <c r="C255" s="1961"/>
      <c r="D255" s="1961"/>
      <c r="E255" s="1961"/>
      <c r="F255" s="1961"/>
      <c r="G255" s="1961"/>
      <c r="H255" s="1961"/>
      <c r="I255" s="1962"/>
    </row>
    <row r="256" spans="1:9" ht="15" customHeight="1">
      <c r="A256" s="1960"/>
      <c r="B256" s="1961"/>
      <c r="C256" s="1961"/>
      <c r="D256" s="1961"/>
      <c r="E256" s="1961"/>
      <c r="F256" s="1961"/>
      <c r="G256" s="1961"/>
      <c r="H256" s="1961"/>
      <c r="I256" s="1962"/>
    </row>
    <row r="257" spans="1:19" ht="15" customHeight="1">
      <c r="A257" s="1960"/>
      <c r="B257" s="1961"/>
      <c r="C257" s="1961"/>
      <c r="D257" s="1961"/>
      <c r="E257" s="1961"/>
      <c r="F257" s="1961"/>
      <c r="G257" s="1961"/>
      <c r="H257" s="1961"/>
      <c r="I257" s="1962"/>
    </row>
    <row r="258" spans="1:19" ht="15" customHeight="1">
      <c r="A258" s="1960"/>
      <c r="B258" s="1961"/>
      <c r="C258" s="1961"/>
      <c r="D258" s="1961"/>
      <c r="E258" s="1961"/>
      <c r="F258" s="1961"/>
      <c r="G258" s="1961"/>
      <c r="H258" s="1961"/>
      <c r="I258" s="1962"/>
    </row>
    <row r="259" spans="1:19" ht="15" customHeight="1">
      <c r="A259" s="1960"/>
      <c r="B259" s="1961"/>
      <c r="C259" s="1961"/>
      <c r="D259" s="1961"/>
      <c r="E259" s="1961"/>
      <c r="F259" s="1961"/>
      <c r="G259" s="1961"/>
      <c r="H259" s="1961"/>
      <c r="I259" s="1962"/>
    </row>
    <row r="260" spans="1:19" ht="15" customHeight="1">
      <c r="A260" s="1960"/>
      <c r="B260" s="1961"/>
      <c r="C260" s="1961"/>
      <c r="D260" s="1961"/>
      <c r="E260" s="1961"/>
      <c r="F260" s="1961"/>
      <c r="G260" s="1961"/>
      <c r="H260" s="1961"/>
      <c r="I260" s="1962"/>
    </row>
    <row r="261" spans="1:19" ht="15" customHeight="1">
      <c r="A261" s="1960"/>
      <c r="B261" s="1961"/>
      <c r="C261" s="1961"/>
      <c r="D261" s="1961"/>
      <c r="E261" s="1961"/>
      <c r="F261" s="1961"/>
      <c r="G261" s="1961"/>
      <c r="H261" s="1961"/>
      <c r="I261" s="1962"/>
    </row>
    <row r="262" spans="1:19" ht="15" customHeight="1">
      <c r="A262" s="1960"/>
      <c r="B262" s="1961"/>
      <c r="C262" s="1961"/>
      <c r="D262" s="1961"/>
      <c r="E262" s="1961"/>
      <c r="F262" s="1961"/>
      <c r="G262" s="1961"/>
      <c r="H262" s="1961"/>
      <c r="I262" s="1962"/>
    </row>
    <row r="263" spans="1:19" ht="15" customHeight="1">
      <c r="A263" s="1960"/>
      <c r="B263" s="1961"/>
      <c r="C263" s="1961"/>
      <c r="D263" s="1961"/>
      <c r="E263" s="1961"/>
      <c r="F263" s="1961"/>
      <c r="G263" s="1961"/>
      <c r="H263" s="1961"/>
      <c r="I263" s="1962"/>
    </row>
    <row r="264" spans="1:19" ht="15" customHeight="1">
      <c r="A264" s="1960"/>
      <c r="B264" s="1961"/>
      <c r="C264" s="1961"/>
      <c r="D264" s="1961"/>
      <c r="E264" s="1961"/>
      <c r="F264" s="1961"/>
      <c r="G264" s="1961"/>
      <c r="H264" s="1961"/>
      <c r="I264" s="1962"/>
    </row>
    <row r="265" spans="1:19" ht="15" customHeight="1">
      <c r="A265" s="1960"/>
      <c r="B265" s="1961"/>
      <c r="C265" s="1961"/>
      <c r="D265" s="1961"/>
      <c r="E265" s="1961"/>
      <c r="F265" s="1961"/>
      <c r="G265" s="1961"/>
      <c r="H265" s="1961"/>
      <c r="I265" s="1962"/>
    </row>
    <row r="266" spans="1:19" ht="15" customHeight="1">
      <c r="A266" s="1960"/>
      <c r="B266" s="1961"/>
      <c r="C266" s="1961"/>
      <c r="D266" s="1961"/>
      <c r="E266" s="1961"/>
      <c r="F266" s="1961"/>
      <c r="G266" s="1961"/>
      <c r="H266" s="1961"/>
      <c r="I266" s="1962"/>
    </row>
    <row r="267" spans="1:19" ht="15.75" customHeight="1" thickBot="1">
      <c r="A267" s="1963"/>
      <c r="B267" s="1964"/>
      <c r="C267" s="1964"/>
      <c r="D267" s="1964"/>
      <c r="E267" s="1964"/>
      <c r="F267" s="1964"/>
      <c r="G267" s="1964"/>
      <c r="H267" s="1964"/>
      <c r="I267" s="1965"/>
    </row>
    <row r="268" spans="1:19" ht="15.75" customHeight="1">
      <c r="A268" s="662"/>
      <c r="B268" s="662"/>
      <c r="C268" s="662"/>
      <c r="D268" s="662"/>
      <c r="E268" s="662"/>
      <c r="F268" s="662"/>
      <c r="G268" s="662"/>
      <c r="H268" s="662"/>
      <c r="I268" s="662"/>
    </row>
    <row r="269" spans="1:19" s="511" customFormat="1" ht="24.6">
      <c r="A269" s="484" t="s">
        <v>988</v>
      </c>
      <c r="B269" s="483"/>
      <c r="C269" s="385"/>
      <c r="D269" s="483"/>
      <c r="E269" s="483"/>
      <c r="F269" s="483"/>
      <c r="G269" s="483"/>
      <c r="H269" s="483"/>
      <c r="I269" s="483"/>
      <c r="J269" s="85"/>
      <c r="K269" s="85"/>
      <c r="L269" s="85"/>
      <c r="M269" s="85"/>
      <c r="N269" s="85"/>
      <c r="O269" s="85"/>
      <c r="P269" s="85"/>
      <c r="Q269" s="85"/>
      <c r="R269" s="85"/>
      <c r="S269" s="85"/>
    </row>
    <row r="270" spans="1:19" s="511" customFormat="1" ht="21" customHeight="1">
      <c r="A270" s="484" t="s">
        <v>1165</v>
      </c>
      <c r="B270" s="483"/>
      <c r="C270" s="483"/>
      <c r="D270" s="483"/>
      <c r="E270" s="483"/>
      <c r="F270" s="483"/>
      <c r="G270" s="483"/>
      <c r="H270" s="483"/>
      <c r="I270" s="483"/>
      <c r="J270" s="85"/>
      <c r="K270" s="85"/>
      <c r="L270" s="85"/>
      <c r="M270" s="85"/>
      <c r="N270" s="85"/>
      <c r="O270" s="85"/>
      <c r="P270" s="85"/>
      <c r="Q270" s="85"/>
      <c r="R270" s="85"/>
      <c r="S270" s="85"/>
    </row>
    <row r="271" spans="1:19" s="511" customFormat="1" ht="21" customHeight="1" thickBot="1">
      <c r="A271" s="484"/>
      <c r="B271" s="483"/>
      <c r="C271" s="483"/>
      <c r="D271" s="483"/>
      <c r="E271" s="483"/>
      <c r="F271" s="483"/>
      <c r="G271" s="483"/>
      <c r="H271" s="483"/>
      <c r="I271" s="483"/>
      <c r="J271" s="85"/>
      <c r="K271" s="85"/>
      <c r="L271" s="85"/>
      <c r="M271" s="85"/>
      <c r="N271" s="85"/>
      <c r="O271" s="85"/>
      <c r="P271" s="85"/>
      <c r="Q271" s="85"/>
      <c r="R271" s="85"/>
      <c r="S271" s="85"/>
    </row>
    <row r="272" spans="1:19" ht="15" customHeight="1">
      <c r="A272" s="1957" t="s">
        <v>710</v>
      </c>
      <c r="B272" s="1958"/>
      <c r="C272" s="1958"/>
      <c r="D272" s="1958"/>
      <c r="E272" s="1958"/>
      <c r="F272" s="1958"/>
      <c r="G272" s="1958"/>
      <c r="H272" s="1958"/>
      <c r="I272" s="1959"/>
    </row>
    <row r="273" spans="1:9" ht="15" customHeight="1">
      <c r="A273" s="1960"/>
      <c r="B273" s="1961"/>
      <c r="C273" s="1961"/>
      <c r="D273" s="1961"/>
      <c r="E273" s="1961"/>
      <c r="F273" s="1961"/>
      <c r="G273" s="1961"/>
      <c r="H273" s="1961"/>
      <c r="I273" s="1962"/>
    </row>
    <row r="274" spans="1:9" ht="15" customHeight="1">
      <c r="A274" s="1960"/>
      <c r="B274" s="1961"/>
      <c r="C274" s="1961"/>
      <c r="D274" s="1961"/>
      <c r="E274" s="1961"/>
      <c r="F274" s="1961"/>
      <c r="G274" s="1961"/>
      <c r="H274" s="1961"/>
      <c r="I274" s="1962"/>
    </row>
    <row r="275" spans="1:9" ht="15" customHeight="1">
      <c r="A275" s="1960"/>
      <c r="B275" s="1961"/>
      <c r="C275" s="1961"/>
      <c r="D275" s="1961"/>
      <c r="E275" s="1961"/>
      <c r="F275" s="1961"/>
      <c r="G275" s="1961"/>
      <c r="H275" s="1961"/>
      <c r="I275" s="1962"/>
    </row>
    <row r="276" spans="1:9" ht="15" customHeight="1">
      <c r="A276" s="1960"/>
      <c r="B276" s="1961"/>
      <c r="C276" s="1961"/>
      <c r="D276" s="1961"/>
      <c r="E276" s="1961"/>
      <c r="F276" s="1961"/>
      <c r="G276" s="1961"/>
      <c r="H276" s="1961"/>
      <c r="I276" s="1962"/>
    </row>
    <row r="277" spans="1:9" ht="15" customHeight="1">
      <c r="A277" s="1960"/>
      <c r="B277" s="1961"/>
      <c r="C277" s="1961"/>
      <c r="D277" s="1961"/>
      <c r="E277" s="1961"/>
      <c r="F277" s="1961"/>
      <c r="G277" s="1961"/>
      <c r="H277" s="1961"/>
      <c r="I277" s="1962"/>
    </row>
    <row r="278" spans="1:9" ht="15" customHeight="1">
      <c r="A278" s="1960"/>
      <c r="B278" s="1961"/>
      <c r="C278" s="1961"/>
      <c r="D278" s="1961"/>
      <c r="E278" s="1961"/>
      <c r="F278" s="1961"/>
      <c r="G278" s="1961"/>
      <c r="H278" s="1961"/>
      <c r="I278" s="1962"/>
    </row>
    <row r="279" spans="1:9" ht="15" customHeight="1">
      <c r="A279" s="1960"/>
      <c r="B279" s="1961"/>
      <c r="C279" s="1961"/>
      <c r="D279" s="1961"/>
      <c r="E279" s="1961"/>
      <c r="F279" s="1961"/>
      <c r="G279" s="1961"/>
      <c r="H279" s="1961"/>
      <c r="I279" s="1962"/>
    </row>
    <row r="280" spans="1:9" ht="15" customHeight="1">
      <c r="A280" s="1960"/>
      <c r="B280" s="1961"/>
      <c r="C280" s="1961"/>
      <c r="D280" s="1961"/>
      <c r="E280" s="1961"/>
      <c r="F280" s="1961"/>
      <c r="G280" s="1961"/>
      <c r="H280" s="1961"/>
      <c r="I280" s="1962"/>
    </row>
    <row r="281" spans="1:9" ht="15" customHeight="1">
      <c r="A281" s="1960"/>
      <c r="B281" s="1961"/>
      <c r="C281" s="1961"/>
      <c r="D281" s="1961"/>
      <c r="E281" s="1961"/>
      <c r="F281" s="1961"/>
      <c r="G281" s="1961"/>
      <c r="H281" s="1961"/>
      <c r="I281" s="1962"/>
    </row>
    <row r="282" spans="1:9" ht="15" customHeight="1">
      <c r="A282" s="1960"/>
      <c r="B282" s="1961"/>
      <c r="C282" s="1961"/>
      <c r="D282" s="1961"/>
      <c r="E282" s="1961"/>
      <c r="F282" s="1961"/>
      <c r="G282" s="1961"/>
      <c r="H282" s="1961"/>
      <c r="I282" s="1962"/>
    </row>
    <row r="283" spans="1:9" ht="15" customHeight="1">
      <c r="A283" s="1960"/>
      <c r="B283" s="1961"/>
      <c r="C283" s="1961"/>
      <c r="D283" s="1961"/>
      <c r="E283" s="1961"/>
      <c r="F283" s="1961"/>
      <c r="G283" s="1961"/>
      <c r="H283" s="1961"/>
      <c r="I283" s="1962"/>
    </row>
    <row r="284" spans="1:9" ht="15" customHeight="1">
      <c r="A284" s="1960"/>
      <c r="B284" s="1961"/>
      <c r="C284" s="1961"/>
      <c r="D284" s="1961"/>
      <c r="E284" s="1961"/>
      <c r="F284" s="1961"/>
      <c r="G284" s="1961"/>
      <c r="H284" s="1961"/>
      <c r="I284" s="1962"/>
    </row>
    <row r="285" spans="1:9" ht="15" customHeight="1">
      <c r="A285" s="1960"/>
      <c r="B285" s="1961"/>
      <c r="C285" s="1961"/>
      <c r="D285" s="1961"/>
      <c r="E285" s="1961"/>
      <c r="F285" s="1961"/>
      <c r="G285" s="1961"/>
      <c r="H285" s="1961"/>
      <c r="I285" s="1962"/>
    </row>
    <row r="286" spans="1:9" ht="15" customHeight="1">
      <c r="A286" s="1960"/>
      <c r="B286" s="1961"/>
      <c r="C286" s="1961"/>
      <c r="D286" s="1961"/>
      <c r="E286" s="1961"/>
      <c r="F286" s="1961"/>
      <c r="G286" s="1961"/>
      <c r="H286" s="1961"/>
      <c r="I286" s="1962"/>
    </row>
    <row r="287" spans="1:9" ht="15" customHeight="1">
      <c r="A287" s="1960"/>
      <c r="B287" s="1961"/>
      <c r="C287" s="1961"/>
      <c r="D287" s="1961"/>
      <c r="E287" s="1961"/>
      <c r="F287" s="1961"/>
      <c r="G287" s="1961"/>
      <c r="H287" s="1961"/>
      <c r="I287" s="1962"/>
    </row>
    <row r="288" spans="1:9" ht="15" customHeight="1">
      <c r="A288" s="1960"/>
      <c r="B288" s="1961"/>
      <c r="C288" s="1961"/>
      <c r="D288" s="1961"/>
      <c r="E288" s="1961"/>
      <c r="F288" s="1961"/>
      <c r="G288" s="1961"/>
      <c r="H288" s="1961"/>
      <c r="I288" s="1962"/>
    </row>
    <row r="289" spans="1:9" ht="15" customHeight="1">
      <c r="A289" s="1960"/>
      <c r="B289" s="1961"/>
      <c r="C289" s="1961"/>
      <c r="D289" s="1961"/>
      <c r="E289" s="1961"/>
      <c r="F289" s="1961"/>
      <c r="G289" s="1961"/>
      <c r="H289" s="1961"/>
      <c r="I289" s="1962"/>
    </row>
    <row r="290" spans="1:9" ht="15" customHeight="1">
      <c r="A290" s="1960"/>
      <c r="B290" s="1961"/>
      <c r="C290" s="1961"/>
      <c r="D290" s="1961"/>
      <c r="E290" s="1961"/>
      <c r="F290" s="1961"/>
      <c r="G290" s="1961"/>
      <c r="H290" s="1961"/>
      <c r="I290" s="1962"/>
    </row>
    <row r="291" spans="1:9" ht="15" customHeight="1">
      <c r="A291" s="1960"/>
      <c r="B291" s="1961"/>
      <c r="C291" s="1961"/>
      <c r="D291" s="1961"/>
      <c r="E291" s="1961"/>
      <c r="F291" s="1961"/>
      <c r="G291" s="1961"/>
      <c r="H291" s="1961"/>
      <c r="I291" s="1962"/>
    </row>
    <row r="292" spans="1:9" ht="15" customHeight="1">
      <c r="A292" s="1960"/>
      <c r="B292" s="1961"/>
      <c r="C292" s="1961"/>
      <c r="D292" s="1961"/>
      <c r="E292" s="1961"/>
      <c r="F292" s="1961"/>
      <c r="G292" s="1961"/>
      <c r="H292" s="1961"/>
      <c r="I292" s="1962"/>
    </row>
    <row r="293" spans="1:9" ht="15" customHeight="1">
      <c r="A293" s="1960"/>
      <c r="B293" s="1961"/>
      <c r="C293" s="1961"/>
      <c r="D293" s="1961"/>
      <c r="E293" s="1961"/>
      <c r="F293" s="1961"/>
      <c r="G293" s="1961"/>
      <c r="H293" s="1961"/>
      <c r="I293" s="1962"/>
    </row>
    <row r="294" spans="1:9" ht="15" customHeight="1">
      <c r="A294" s="1960"/>
      <c r="B294" s="1961"/>
      <c r="C294" s="1961"/>
      <c r="D294" s="1961"/>
      <c r="E294" s="1961"/>
      <c r="F294" s="1961"/>
      <c r="G294" s="1961"/>
      <c r="H294" s="1961"/>
      <c r="I294" s="1962"/>
    </row>
    <row r="295" spans="1:9" ht="15" customHeight="1">
      <c r="A295" s="1960"/>
      <c r="B295" s="1961"/>
      <c r="C295" s="1961"/>
      <c r="D295" s="1961"/>
      <c r="E295" s="1961"/>
      <c r="F295" s="1961"/>
      <c r="G295" s="1961"/>
      <c r="H295" s="1961"/>
      <c r="I295" s="1962"/>
    </row>
    <row r="296" spans="1:9" ht="15" customHeight="1">
      <c r="A296" s="1960"/>
      <c r="B296" s="1961"/>
      <c r="C296" s="1961"/>
      <c r="D296" s="1961"/>
      <c r="E296" s="1961"/>
      <c r="F296" s="1961"/>
      <c r="G296" s="1961"/>
      <c r="H296" s="1961"/>
      <c r="I296" s="1962"/>
    </row>
    <row r="297" spans="1:9" ht="15" customHeight="1">
      <c r="A297" s="1960"/>
      <c r="B297" s="1961"/>
      <c r="C297" s="1961"/>
      <c r="D297" s="1961"/>
      <c r="E297" s="1961"/>
      <c r="F297" s="1961"/>
      <c r="G297" s="1961"/>
      <c r="H297" s="1961"/>
      <c r="I297" s="1962"/>
    </row>
    <row r="298" spans="1:9" ht="15" customHeight="1">
      <c r="A298" s="1960"/>
      <c r="B298" s="1961"/>
      <c r="C298" s="1961"/>
      <c r="D298" s="1961"/>
      <c r="E298" s="1961"/>
      <c r="F298" s="1961"/>
      <c r="G298" s="1961"/>
      <c r="H298" s="1961"/>
      <c r="I298" s="1962"/>
    </row>
    <row r="299" spans="1:9" ht="15" customHeight="1">
      <c r="A299" s="1960"/>
      <c r="B299" s="1961"/>
      <c r="C299" s="1961"/>
      <c r="D299" s="1961"/>
      <c r="E299" s="1961"/>
      <c r="F299" s="1961"/>
      <c r="G299" s="1961"/>
      <c r="H299" s="1961"/>
      <c r="I299" s="1962"/>
    </row>
    <row r="300" spans="1:9" ht="15" customHeight="1">
      <c r="A300" s="1960"/>
      <c r="B300" s="1961"/>
      <c r="C300" s="1961"/>
      <c r="D300" s="1961"/>
      <c r="E300" s="1961"/>
      <c r="F300" s="1961"/>
      <c r="G300" s="1961"/>
      <c r="H300" s="1961"/>
      <c r="I300" s="1962"/>
    </row>
    <row r="301" spans="1:9" ht="15" customHeight="1">
      <c r="A301" s="1960"/>
      <c r="B301" s="1961"/>
      <c r="C301" s="1961"/>
      <c r="D301" s="1961"/>
      <c r="E301" s="1961"/>
      <c r="F301" s="1961"/>
      <c r="G301" s="1961"/>
      <c r="H301" s="1961"/>
      <c r="I301" s="1962"/>
    </row>
    <row r="302" spans="1:9" ht="15" customHeight="1">
      <c r="A302" s="1960"/>
      <c r="B302" s="1961"/>
      <c r="C302" s="1961"/>
      <c r="D302" s="1961"/>
      <c r="E302" s="1961"/>
      <c r="F302" s="1961"/>
      <c r="G302" s="1961"/>
      <c r="H302" s="1961"/>
      <c r="I302" s="1962"/>
    </row>
    <row r="303" spans="1:9" ht="15" customHeight="1">
      <c r="A303" s="1960"/>
      <c r="B303" s="1961"/>
      <c r="C303" s="1961"/>
      <c r="D303" s="1961"/>
      <c r="E303" s="1961"/>
      <c r="F303" s="1961"/>
      <c r="G303" s="1961"/>
      <c r="H303" s="1961"/>
      <c r="I303" s="1962"/>
    </row>
    <row r="304" spans="1:9" ht="15" customHeight="1">
      <c r="A304" s="1960"/>
      <c r="B304" s="1961"/>
      <c r="C304" s="1961"/>
      <c r="D304" s="1961"/>
      <c r="E304" s="1961"/>
      <c r="F304" s="1961"/>
      <c r="G304" s="1961"/>
      <c r="H304" s="1961"/>
      <c r="I304" s="1962"/>
    </row>
    <row r="305" spans="1:19" ht="15" customHeight="1">
      <c r="A305" s="1960"/>
      <c r="B305" s="1961"/>
      <c r="C305" s="1961"/>
      <c r="D305" s="1961"/>
      <c r="E305" s="1961"/>
      <c r="F305" s="1961"/>
      <c r="G305" s="1961"/>
      <c r="H305" s="1961"/>
      <c r="I305" s="1962"/>
    </row>
    <row r="306" spans="1:19" ht="15" customHeight="1">
      <c r="A306" s="1960"/>
      <c r="B306" s="1961"/>
      <c r="C306" s="1961"/>
      <c r="D306" s="1961"/>
      <c r="E306" s="1961"/>
      <c r="F306" s="1961"/>
      <c r="G306" s="1961"/>
      <c r="H306" s="1961"/>
      <c r="I306" s="1962"/>
    </row>
    <row r="307" spans="1:19" ht="15" customHeight="1">
      <c r="A307" s="1960"/>
      <c r="B307" s="1961"/>
      <c r="C307" s="1961"/>
      <c r="D307" s="1961"/>
      <c r="E307" s="1961"/>
      <c r="F307" s="1961"/>
      <c r="G307" s="1961"/>
      <c r="H307" s="1961"/>
      <c r="I307" s="1962"/>
    </row>
    <row r="308" spans="1:19" ht="15" customHeight="1">
      <c r="A308" s="1960"/>
      <c r="B308" s="1961"/>
      <c r="C308" s="1961"/>
      <c r="D308" s="1961"/>
      <c r="E308" s="1961"/>
      <c r="F308" s="1961"/>
      <c r="G308" s="1961"/>
      <c r="H308" s="1961"/>
      <c r="I308" s="1962"/>
    </row>
    <row r="309" spans="1:19" ht="15" customHeight="1">
      <c r="A309" s="1960"/>
      <c r="B309" s="1961"/>
      <c r="C309" s="1961"/>
      <c r="D309" s="1961"/>
      <c r="E309" s="1961"/>
      <c r="F309" s="1961"/>
      <c r="G309" s="1961"/>
      <c r="H309" s="1961"/>
      <c r="I309" s="1962"/>
    </row>
    <row r="310" spans="1:19" ht="15" customHeight="1">
      <c r="A310" s="1960"/>
      <c r="B310" s="1961"/>
      <c r="C310" s="1961"/>
      <c r="D310" s="1961"/>
      <c r="E310" s="1961"/>
      <c r="F310" s="1961"/>
      <c r="G310" s="1961"/>
      <c r="H310" s="1961"/>
      <c r="I310" s="1962"/>
    </row>
    <row r="311" spans="1:19" ht="15" customHeight="1">
      <c r="A311" s="1960"/>
      <c r="B311" s="1961"/>
      <c r="C311" s="1961"/>
      <c r="D311" s="1961"/>
      <c r="E311" s="1961"/>
      <c r="F311" s="1961"/>
      <c r="G311" s="1961"/>
      <c r="H311" s="1961"/>
      <c r="I311" s="1962"/>
    </row>
    <row r="312" spans="1:19" ht="15.75" customHeight="1" thickBot="1">
      <c r="A312" s="1963"/>
      <c r="B312" s="1964"/>
      <c r="C312" s="1964"/>
      <c r="D312" s="1964"/>
      <c r="E312" s="1964"/>
      <c r="F312" s="1964"/>
      <c r="G312" s="1964"/>
      <c r="H312" s="1964"/>
      <c r="I312" s="1965"/>
    </row>
    <row r="313" spans="1:19" ht="15.75" customHeight="1">
      <c r="A313" s="662"/>
      <c r="B313" s="662"/>
      <c r="C313" s="662"/>
      <c r="D313" s="662"/>
      <c r="E313" s="662"/>
      <c r="F313" s="662"/>
      <c r="G313" s="662"/>
      <c r="H313" s="662"/>
      <c r="I313" s="662"/>
    </row>
    <row r="314" spans="1:19" s="511" customFormat="1" ht="24.6">
      <c r="A314" s="484" t="s">
        <v>977</v>
      </c>
      <c r="B314" s="483"/>
      <c r="C314" s="385"/>
      <c r="D314" s="483"/>
      <c r="E314" s="483"/>
      <c r="F314" s="483"/>
      <c r="G314" s="483"/>
      <c r="H314" s="483"/>
      <c r="I314" s="483"/>
      <c r="J314" s="85"/>
      <c r="K314" s="85"/>
      <c r="L314" s="85"/>
      <c r="M314" s="85"/>
      <c r="N314" s="85"/>
      <c r="O314" s="85"/>
      <c r="P314" s="85"/>
      <c r="Q314" s="85"/>
      <c r="R314" s="85"/>
      <c r="S314" s="85"/>
    </row>
    <row r="315" spans="1:19" s="511" customFormat="1" ht="24.6">
      <c r="A315" s="484" t="s">
        <v>1317</v>
      </c>
      <c r="B315" s="483"/>
      <c r="C315" s="483"/>
      <c r="D315" s="483"/>
      <c r="E315" s="483"/>
      <c r="F315" s="483"/>
      <c r="G315" s="483"/>
      <c r="H315" s="483"/>
      <c r="I315" s="483"/>
      <c r="J315" s="85"/>
      <c r="K315" s="85"/>
      <c r="L315" s="85"/>
      <c r="M315" s="85"/>
      <c r="N315" s="85"/>
      <c r="O315" s="85"/>
      <c r="P315" s="85"/>
      <c r="Q315" s="85"/>
      <c r="R315" s="85"/>
      <c r="S315" s="85"/>
    </row>
    <row r="316" spans="1:19" s="511" customFormat="1" ht="21" customHeight="1" thickBot="1">
      <c r="A316" s="484"/>
      <c r="B316" s="483"/>
      <c r="C316" s="483"/>
      <c r="D316" s="483"/>
      <c r="E316" s="483"/>
      <c r="F316" s="483"/>
      <c r="G316" s="483"/>
      <c r="H316" s="483"/>
      <c r="I316" s="483"/>
      <c r="J316" s="85"/>
      <c r="K316" s="85"/>
      <c r="L316" s="85"/>
      <c r="M316" s="85"/>
      <c r="N316" s="85"/>
      <c r="O316" s="85"/>
      <c r="P316" s="85"/>
      <c r="Q316" s="85"/>
      <c r="R316" s="85"/>
      <c r="S316" s="85"/>
    </row>
    <row r="317" spans="1:19" ht="15" customHeight="1">
      <c r="A317" s="1957" t="s">
        <v>710</v>
      </c>
      <c r="B317" s="1958"/>
      <c r="C317" s="1958"/>
      <c r="D317" s="1958"/>
      <c r="E317" s="1958"/>
      <c r="F317" s="1958"/>
      <c r="G317" s="1958"/>
      <c r="H317" s="1958"/>
      <c r="I317" s="1959"/>
    </row>
    <row r="318" spans="1:19" ht="15" customHeight="1">
      <c r="A318" s="1960"/>
      <c r="B318" s="1961"/>
      <c r="C318" s="1961"/>
      <c r="D318" s="1961"/>
      <c r="E318" s="1961"/>
      <c r="F318" s="1961"/>
      <c r="G318" s="1961"/>
      <c r="H318" s="1961"/>
      <c r="I318" s="1962"/>
    </row>
    <row r="319" spans="1:19" ht="15" customHeight="1">
      <c r="A319" s="1960"/>
      <c r="B319" s="1961"/>
      <c r="C319" s="1961"/>
      <c r="D319" s="1961"/>
      <c r="E319" s="1961"/>
      <c r="F319" s="1961"/>
      <c r="G319" s="1961"/>
      <c r="H319" s="1961"/>
      <c r="I319" s="1962"/>
    </row>
    <row r="320" spans="1:19" ht="15" customHeight="1">
      <c r="A320" s="1960"/>
      <c r="B320" s="1961"/>
      <c r="C320" s="1961"/>
      <c r="D320" s="1961"/>
      <c r="E320" s="1961"/>
      <c r="F320" s="1961"/>
      <c r="G320" s="1961"/>
      <c r="H320" s="1961"/>
      <c r="I320" s="1962"/>
    </row>
    <row r="321" spans="1:9" ht="15" customHeight="1">
      <c r="A321" s="1960"/>
      <c r="B321" s="1961"/>
      <c r="C321" s="1961"/>
      <c r="D321" s="1961"/>
      <c r="E321" s="1961"/>
      <c r="F321" s="1961"/>
      <c r="G321" s="1961"/>
      <c r="H321" s="1961"/>
      <c r="I321" s="1962"/>
    </row>
    <row r="322" spans="1:9" ht="15" customHeight="1">
      <c r="A322" s="1960"/>
      <c r="B322" s="1961"/>
      <c r="C322" s="1961"/>
      <c r="D322" s="1961"/>
      <c r="E322" s="1961"/>
      <c r="F322" s="1961"/>
      <c r="G322" s="1961"/>
      <c r="H322" s="1961"/>
      <c r="I322" s="1962"/>
    </row>
    <row r="323" spans="1:9" ht="15" customHeight="1">
      <c r="A323" s="1960"/>
      <c r="B323" s="1961"/>
      <c r="C323" s="1961"/>
      <c r="D323" s="1961"/>
      <c r="E323" s="1961"/>
      <c r="F323" s="1961"/>
      <c r="G323" s="1961"/>
      <c r="H323" s="1961"/>
      <c r="I323" s="1962"/>
    </row>
    <row r="324" spans="1:9" ht="15" customHeight="1">
      <c r="A324" s="1960"/>
      <c r="B324" s="1961"/>
      <c r="C324" s="1961"/>
      <c r="D324" s="1961"/>
      <c r="E324" s="1961"/>
      <c r="F324" s="1961"/>
      <c r="G324" s="1961"/>
      <c r="H324" s="1961"/>
      <c r="I324" s="1962"/>
    </row>
    <row r="325" spans="1:9" ht="15" customHeight="1">
      <c r="A325" s="1960"/>
      <c r="B325" s="1961"/>
      <c r="C325" s="1961"/>
      <c r="D325" s="1961"/>
      <c r="E325" s="1961"/>
      <c r="F325" s="1961"/>
      <c r="G325" s="1961"/>
      <c r="H325" s="1961"/>
      <c r="I325" s="1962"/>
    </row>
    <row r="326" spans="1:9" ht="15" customHeight="1">
      <c r="A326" s="1960"/>
      <c r="B326" s="1961"/>
      <c r="C326" s="1961"/>
      <c r="D326" s="1961"/>
      <c r="E326" s="1961"/>
      <c r="F326" s="1961"/>
      <c r="G326" s="1961"/>
      <c r="H326" s="1961"/>
      <c r="I326" s="1962"/>
    </row>
    <row r="327" spans="1:9" ht="15" customHeight="1">
      <c r="A327" s="1960"/>
      <c r="B327" s="1961"/>
      <c r="C327" s="1961"/>
      <c r="D327" s="1961"/>
      <c r="E327" s="1961"/>
      <c r="F327" s="1961"/>
      <c r="G327" s="1961"/>
      <c r="H327" s="1961"/>
      <c r="I327" s="1962"/>
    </row>
    <row r="328" spans="1:9" ht="15" customHeight="1">
      <c r="A328" s="1960"/>
      <c r="B328" s="1961"/>
      <c r="C328" s="1961"/>
      <c r="D328" s="1961"/>
      <c r="E328" s="1961"/>
      <c r="F328" s="1961"/>
      <c r="G328" s="1961"/>
      <c r="H328" s="1961"/>
      <c r="I328" s="1962"/>
    </row>
    <row r="329" spans="1:9" ht="15" customHeight="1">
      <c r="A329" s="1960"/>
      <c r="B329" s="1961"/>
      <c r="C329" s="1961"/>
      <c r="D329" s="1961"/>
      <c r="E329" s="1961"/>
      <c r="F329" s="1961"/>
      <c r="G329" s="1961"/>
      <c r="H329" s="1961"/>
      <c r="I329" s="1962"/>
    </row>
    <row r="330" spans="1:9" ht="15" customHeight="1">
      <c r="A330" s="1960"/>
      <c r="B330" s="1961"/>
      <c r="C330" s="1961"/>
      <c r="D330" s="1961"/>
      <c r="E330" s="1961"/>
      <c r="F330" s="1961"/>
      <c r="G330" s="1961"/>
      <c r="H330" s="1961"/>
      <c r="I330" s="1962"/>
    </row>
    <row r="331" spans="1:9" ht="15" customHeight="1">
      <c r="A331" s="1960"/>
      <c r="B331" s="1961"/>
      <c r="C331" s="1961"/>
      <c r="D331" s="1961"/>
      <c r="E331" s="1961"/>
      <c r="F331" s="1961"/>
      <c r="G331" s="1961"/>
      <c r="H331" s="1961"/>
      <c r="I331" s="1962"/>
    </row>
    <row r="332" spans="1:9" ht="15" customHeight="1">
      <c r="A332" s="1960"/>
      <c r="B332" s="1961"/>
      <c r="C332" s="1961"/>
      <c r="D332" s="1961"/>
      <c r="E332" s="1961"/>
      <c r="F332" s="1961"/>
      <c r="G332" s="1961"/>
      <c r="H332" s="1961"/>
      <c r="I332" s="1962"/>
    </row>
    <row r="333" spans="1:9" ht="15" customHeight="1">
      <c r="A333" s="1960"/>
      <c r="B333" s="1961"/>
      <c r="C333" s="1961"/>
      <c r="D333" s="1961"/>
      <c r="E333" s="1961"/>
      <c r="F333" s="1961"/>
      <c r="G333" s="1961"/>
      <c r="H333" s="1961"/>
      <c r="I333" s="1962"/>
    </row>
    <row r="334" spans="1:9" ht="15" customHeight="1">
      <c r="A334" s="1960"/>
      <c r="B334" s="1961"/>
      <c r="C334" s="1961"/>
      <c r="D334" s="1961"/>
      <c r="E334" s="1961"/>
      <c r="F334" s="1961"/>
      <c r="G334" s="1961"/>
      <c r="H334" s="1961"/>
      <c r="I334" s="1962"/>
    </row>
    <row r="335" spans="1:9" ht="15" customHeight="1">
      <c r="A335" s="1960"/>
      <c r="B335" s="1961"/>
      <c r="C335" s="1961"/>
      <c r="D335" s="1961"/>
      <c r="E335" s="1961"/>
      <c r="F335" s="1961"/>
      <c r="G335" s="1961"/>
      <c r="H335" s="1961"/>
      <c r="I335" s="1962"/>
    </row>
    <row r="336" spans="1:9" ht="15" customHeight="1">
      <c r="A336" s="1960"/>
      <c r="B336" s="1961"/>
      <c r="C336" s="1961"/>
      <c r="D336" s="1961"/>
      <c r="E336" s="1961"/>
      <c r="F336" s="1961"/>
      <c r="G336" s="1961"/>
      <c r="H336" s="1961"/>
      <c r="I336" s="1962"/>
    </row>
    <row r="337" spans="1:9" ht="15" customHeight="1">
      <c r="A337" s="1960"/>
      <c r="B337" s="1961"/>
      <c r="C337" s="1961"/>
      <c r="D337" s="1961"/>
      <c r="E337" s="1961"/>
      <c r="F337" s="1961"/>
      <c r="G337" s="1961"/>
      <c r="H337" s="1961"/>
      <c r="I337" s="1962"/>
    </row>
    <row r="338" spans="1:9" ht="15" customHeight="1">
      <c r="A338" s="1960"/>
      <c r="B338" s="1961"/>
      <c r="C338" s="1961"/>
      <c r="D338" s="1961"/>
      <c r="E338" s="1961"/>
      <c r="F338" s="1961"/>
      <c r="G338" s="1961"/>
      <c r="H338" s="1961"/>
      <c r="I338" s="1962"/>
    </row>
    <row r="339" spans="1:9" ht="15" customHeight="1">
      <c r="A339" s="1960"/>
      <c r="B339" s="1961"/>
      <c r="C339" s="1961"/>
      <c r="D339" s="1961"/>
      <c r="E339" s="1961"/>
      <c r="F339" s="1961"/>
      <c r="G339" s="1961"/>
      <c r="H339" s="1961"/>
      <c r="I339" s="1962"/>
    </row>
    <row r="340" spans="1:9" ht="15" customHeight="1">
      <c r="A340" s="1960"/>
      <c r="B340" s="1961"/>
      <c r="C340" s="1961"/>
      <c r="D340" s="1961"/>
      <c r="E340" s="1961"/>
      <c r="F340" s="1961"/>
      <c r="G340" s="1961"/>
      <c r="H340" s="1961"/>
      <c r="I340" s="1962"/>
    </row>
    <row r="341" spans="1:9" ht="15" customHeight="1">
      <c r="A341" s="1960"/>
      <c r="B341" s="1961"/>
      <c r="C341" s="1961"/>
      <c r="D341" s="1961"/>
      <c r="E341" s="1961"/>
      <c r="F341" s="1961"/>
      <c r="G341" s="1961"/>
      <c r="H341" s="1961"/>
      <c r="I341" s="1962"/>
    </row>
    <row r="342" spans="1:9" ht="15" customHeight="1">
      <c r="A342" s="1960"/>
      <c r="B342" s="1961"/>
      <c r="C342" s="1961"/>
      <c r="D342" s="1961"/>
      <c r="E342" s="1961"/>
      <c r="F342" s="1961"/>
      <c r="G342" s="1961"/>
      <c r="H342" s="1961"/>
      <c r="I342" s="1962"/>
    </row>
    <row r="343" spans="1:9" ht="15" customHeight="1">
      <c r="A343" s="1960"/>
      <c r="B343" s="1961"/>
      <c r="C343" s="1961"/>
      <c r="D343" s="1961"/>
      <c r="E343" s="1961"/>
      <c r="F343" s="1961"/>
      <c r="G343" s="1961"/>
      <c r="H343" s="1961"/>
      <c r="I343" s="1962"/>
    </row>
    <row r="344" spans="1:9" ht="15" customHeight="1">
      <c r="A344" s="1960"/>
      <c r="B344" s="1961"/>
      <c r="C344" s="1961"/>
      <c r="D344" s="1961"/>
      <c r="E344" s="1961"/>
      <c r="F344" s="1961"/>
      <c r="G344" s="1961"/>
      <c r="H344" s="1961"/>
      <c r="I344" s="1962"/>
    </row>
    <row r="345" spans="1:9" ht="15" customHeight="1">
      <c r="A345" s="1960"/>
      <c r="B345" s="1961"/>
      <c r="C345" s="1961"/>
      <c r="D345" s="1961"/>
      <c r="E345" s="1961"/>
      <c r="F345" s="1961"/>
      <c r="G345" s="1961"/>
      <c r="H345" s="1961"/>
      <c r="I345" s="1962"/>
    </row>
    <row r="346" spans="1:9" ht="15" customHeight="1">
      <c r="A346" s="1960"/>
      <c r="B346" s="1961"/>
      <c r="C346" s="1961"/>
      <c r="D346" s="1961"/>
      <c r="E346" s="1961"/>
      <c r="F346" s="1961"/>
      <c r="G346" s="1961"/>
      <c r="H346" s="1961"/>
      <c r="I346" s="1962"/>
    </row>
    <row r="347" spans="1:9" ht="15" customHeight="1">
      <c r="A347" s="1960"/>
      <c r="B347" s="1961"/>
      <c r="C347" s="1961"/>
      <c r="D347" s="1961"/>
      <c r="E347" s="1961"/>
      <c r="F347" s="1961"/>
      <c r="G347" s="1961"/>
      <c r="H347" s="1961"/>
      <c r="I347" s="1962"/>
    </row>
    <row r="348" spans="1:9" ht="15" customHeight="1">
      <c r="A348" s="1960"/>
      <c r="B348" s="1961"/>
      <c r="C348" s="1961"/>
      <c r="D348" s="1961"/>
      <c r="E348" s="1961"/>
      <c r="F348" s="1961"/>
      <c r="G348" s="1961"/>
      <c r="H348" s="1961"/>
      <c r="I348" s="1962"/>
    </row>
    <row r="349" spans="1:9" ht="15" customHeight="1">
      <c r="A349" s="1960"/>
      <c r="B349" s="1961"/>
      <c r="C349" s="1961"/>
      <c r="D349" s="1961"/>
      <c r="E349" s="1961"/>
      <c r="F349" s="1961"/>
      <c r="G349" s="1961"/>
      <c r="H349" s="1961"/>
      <c r="I349" s="1962"/>
    </row>
    <row r="350" spans="1:9" ht="15" customHeight="1">
      <c r="A350" s="1960"/>
      <c r="B350" s="1961"/>
      <c r="C350" s="1961"/>
      <c r="D350" s="1961"/>
      <c r="E350" s="1961"/>
      <c r="F350" s="1961"/>
      <c r="G350" s="1961"/>
      <c r="H350" s="1961"/>
      <c r="I350" s="1962"/>
    </row>
    <row r="351" spans="1:9" ht="15" customHeight="1">
      <c r="A351" s="1960"/>
      <c r="B351" s="1961"/>
      <c r="C351" s="1961"/>
      <c r="D351" s="1961"/>
      <c r="E351" s="1961"/>
      <c r="F351" s="1961"/>
      <c r="G351" s="1961"/>
      <c r="H351" s="1961"/>
      <c r="I351" s="1962"/>
    </row>
    <row r="352" spans="1:9" ht="15" customHeight="1">
      <c r="A352" s="1960"/>
      <c r="B352" s="1961"/>
      <c r="C352" s="1961"/>
      <c r="D352" s="1961"/>
      <c r="E352" s="1961"/>
      <c r="F352" s="1961"/>
      <c r="G352" s="1961"/>
      <c r="H352" s="1961"/>
      <c r="I352" s="1962"/>
    </row>
    <row r="353" spans="1:19" ht="15" customHeight="1">
      <c r="A353" s="1960"/>
      <c r="B353" s="1961"/>
      <c r="C353" s="1961"/>
      <c r="D353" s="1961"/>
      <c r="E353" s="1961"/>
      <c r="F353" s="1961"/>
      <c r="G353" s="1961"/>
      <c r="H353" s="1961"/>
      <c r="I353" s="1962"/>
    </row>
    <row r="354" spans="1:19" ht="15" customHeight="1">
      <c r="A354" s="1960"/>
      <c r="B354" s="1961"/>
      <c r="C354" s="1961"/>
      <c r="D354" s="1961"/>
      <c r="E354" s="1961"/>
      <c r="F354" s="1961"/>
      <c r="G354" s="1961"/>
      <c r="H354" s="1961"/>
      <c r="I354" s="1962"/>
    </row>
    <row r="355" spans="1:19" ht="15" customHeight="1">
      <c r="A355" s="1960"/>
      <c r="B355" s="1961"/>
      <c r="C355" s="1961"/>
      <c r="D355" s="1961"/>
      <c r="E355" s="1961"/>
      <c r="F355" s="1961"/>
      <c r="G355" s="1961"/>
      <c r="H355" s="1961"/>
      <c r="I355" s="1962"/>
    </row>
    <row r="356" spans="1:19" ht="15" customHeight="1">
      <c r="A356" s="1960"/>
      <c r="B356" s="1961"/>
      <c r="C356" s="1961"/>
      <c r="D356" s="1961"/>
      <c r="E356" s="1961"/>
      <c r="F356" s="1961"/>
      <c r="G356" s="1961"/>
      <c r="H356" s="1961"/>
      <c r="I356" s="1962"/>
    </row>
    <row r="357" spans="1:19" ht="15.75" customHeight="1" thickBot="1">
      <c r="A357" s="1963"/>
      <c r="B357" s="1964"/>
      <c r="C357" s="1964"/>
      <c r="D357" s="1964"/>
      <c r="E357" s="1964"/>
      <c r="F357" s="1964"/>
      <c r="G357" s="1964"/>
      <c r="H357" s="1964"/>
      <c r="I357" s="1965"/>
    </row>
    <row r="358" spans="1:19" ht="15.75" customHeight="1">
      <c r="A358" s="662"/>
      <c r="B358" s="662"/>
      <c r="C358" s="662"/>
      <c r="D358" s="662"/>
      <c r="E358" s="662"/>
      <c r="F358" s="662"/>
      <c r="G358" s="662"/>
      <c r="H358" s="662"/>
      <c r="I358" s="662"/>
    </row>
    <row r="359" spans="1:19" s="511" customFormat="1" ht="24.6">
      <c r="A359" s="484" t="s">
        <v>979</v>
      </c>
      <c r="B359" s="483"/>
      <c r="C359" s="385"/>
      <c r="D359" s="483"/>
      <c r="E359" s="483"/>
      <c r="F359" s="483"/>
      <c r="G359" s="483"/>
      <c r="H359" s="483"/>
      <c r="I359" s="483"/>
      <c r="J359" s="85"/>
      <c r="K359" s="85"/>
      <c r="L359" s="85"/>
      <c r="M359" s="85"/>
      <c r="N359" s="85"/>
      <c r="O359" s="85"/>
      <c r="P359" s="85"/>
      <c r="Q359" s="85"/>
      <c r="R359" s="85"/>
      <c r="S359" s="85"/>
    </row>
    <row r="360" spans="1:19" s="511" customFormat="1" ht="24.6">
      <c r="A360" s="484" t="s">
        <v>1317</v>
      </c>
      <c r="B360" s="483"/>
      <c r="C360" s="483"/>
      <c r="D360" s="483"/>
      <c r="E360" s="483"/>
      <c r="F360" s="483"/>
      <c r="G360" s="483"/>
      <c r="H360" s="483"/>
      <c r="I360" s="483"/>
      <c r="J360" s="85"/>
      <c r="K360" s="85"/>
      <c r="L360" s="85"/>
      <c r="M360" s="85"/>
      <c r="N360" s="85"/>
      <c r="O360" s="85"/>
      <c r="P360" s="85"/>
      <c r="Q360" s="85"/>
      <c r="R360" s="85"/>
      <c r="S360" s="85"/>
    </row>
    <row r="361" spans="1:19" s="511" customFormat="1" ht="21" customHeight="1" thickBot="1">
      <c r="A361" s="484"/>
      <c r="B361" s="483"/>
      <c r="C361" s="483"/>
      <c r="D361" s="483"/>
      <c r="E361" s="483"/>
      <c r="F361" s="483"/>
      <c r="G361" s="483"/>
      <c r="H361" s="483"/>
      <c r="I361" s="483"/>
      <c r="J361" s="85"/>
      <c r="K361" s="85"/>
      <c r="L361" s="85"/>
      <c r="M361" s="85"/>
      <c r="N361" s="85"/>
      <c r="O361" s="85"/>
      <c r="P361" s="85"/>
      <c r="Q361" s="85"/>
      <c r="R361" s="85"/>
      <c r="S361" s="85"/>
    </row>
    <row r="362" spans="1:19" ht="15" customHeight="1">
      <c r="A362" s="1957" t="s">
        <v>710</v>
      </c>
      <c r="B362" s="1958"/>
      <c r="C362" s="1958"/>
      <c r="D362" s="1958"/>
      <c r="E362" s="1958"/>
      <c r="F362" s="1958"/>
      <c r="G362" s="1958"/>
      <c r="H362" s="1958"/>
      <c r="I362" s="1959"/>
    </row>
    <row r="363" spans="1:19" ht="15" customHeight="1">
      <c r="A363" s="1960"/>
      <c r="B363" s="1961"/>
      <c r="C363" s="1961"/>
      <c r="D363" s="1961"/>
      <c r="E363" s="1961"/>
      <c r="F363" s="1961"/>
      <c r="G363" s="1961"/>
      <c r="H363" s="1961"/>
      <c r="I363" s="1962"/>
    </row>
    <row r="364" spans="1:19" ht="15" customHeight="1">
      <c r="A364" s="1960"/>
      <c r="B364" s="1961"/>
      <c r="C364" s="1961"/>
      <c r="D364" s="1961"/>
      <c r="E364" s="1961"/>
      <c r="F364" s="1961"/>
      <c r="G364" s="1961"/>
      <c r="H364" s="1961"/>
      <c r="I364" s="1962"/>
    </row>
    <row r="365" spans="1:19" ht="15" customHeight="1">
      <c r="A365" s="1960"/>
      <c r="B365" s="1961"/>
      <c r="C365" s="1961"/>
      <c r="D365" s="1961"/>
      <c r="E365" s="1961"/>
      <c r="F365" s="1961"/>
      <c r="G365" s="1961"/>
      <c r="H365" s="1961"/>
      <c r="I365" s="1962"/>
    </row>
    <row r="366" spans="1:19" ht="15" customHeight="1">
      <c r="A366" s="1960"/>
      <c r="B366" s="1961"/>
      <c r="C366" s="1961"/>
      <c r="D366" s="1961"/>
      <c r="E366" s="1961"/>
      <c r="F366" s="1961"/>
      <c r="G366" s="1961"/>
      <c r="H366" s="1961"/>
      <c r="I366" s="1962"/>
    </row>
    <row r="367" spans="1:19" ht="15" customHeight="1">
      <c r="A367" s="1960"/>
      <c r="B367" s="1961"/>
      <c r="C367" s="1961"/>
      <c r="D367" s="1961"/>
      <c r="E367" s="1961"/>
      <c r="F367" s="1961"/>
      <c r="G367" s="1961"/>
      <c r="H367" s="1961"/>
      <c r="I367" s="1962"/>
    </row>
    <row r="368" spans="1:19" ht="15" customHeight="1">
      <c r="A368" s="1960"/>
      <c r="B368" s="1961"/>
      <c r="C368" s="1961"/>
      <c r="D368" s="1961"/>
      <c r="E368" s="1961"/>
      <c r="F368" s="1961"/>
      <c r="G368" s="1961"/>
      <c r="H368" s="1961"/>
      <c r="I368" s="1962"/>
    </row>
    <row r="369" spans="1:9" ht="15" customHeight="1">
      <c r="A369" s="1960"/>
      <c r="B369" s="1961"/>
      <c r="C369" s="1961"/>
      <c r="D369" s="1961"/>
      <c r="E369" s="1961"/>
      <c r="F369" s="1961"/>
      <c r="G369" s="1961"/>
      <c r="H369" s="1961"/>
      <c r="I369" s="1962"/>
    </row>
    <row r="370" spans="1:9" ht="15" customHeight="1">
      <c r="A370" s="1960"/>
      <c r="B370" s="1961"/>
      <c r="C370" s="1961"/>
      <c r="D370" s="1961"/>
      <c r="E370" s="1961"/>
      <c r="F370" s="1961"/>
      <c r="G370" s="1961"/>
      <c r="H370" s="1961"/>
      <c r="I370" s="1962"/>
    </row>
    <row r="371" spans="1:9" ht="15" customHeight="1">
      <c r="A371" s="1960"/>
      <c r="B371" s="1961"/>
      <c r="C371" s="1961"/>
      <c r="D371" s="1961"/>
      <c r="E371" s="1961"/>
      <c r="F371" s="1961"/>
      <c r="G371" s="1961"/>
      <c r="H371" s="1961"/>
      <c r="I371" s="1962"/>
    </row>
    <row r="372" spans="1:9" ht="15" customHeight="1">
      <c r="A372" s="1960"/>
      <c r="B372" s="1961"/>
      <c r="C372" s="1961"/>
      <c r="D372" s="1961"/>
      <c r="E372" s="1961"/>
      <c r="F372" s="1961"/>
      <c r="G372" s="1961"/>
      <c r="H372" s="1961"/>
      <c r="I372" s="1962"/>
    </row>
    <row r="373" spans="1:9" ht="15" customHeight="1">
      <c r="A373" s="1960"/>
      <c r="B373" s="1961"/>
      <c r="C373" s="1961"/>
      <c r="D373" s="1961"/>
      <c r="E373" s="1961"/>
      <c r="F373" s="1961"/>
      <c r="G373" s="1961"/>
      <c r="H373" s="1961"/>
      <c r="I373" s="1962"/>
    </row>
    <row r="374" spans="1:9" ht="15" customHeight="1">
      <c r="A374" s="1960"/>
      <c r="B374" s="1961"/>
      <c r="C374" s="1961"/>
      <c r="D374" s="1961"/>
      <c r="E374" s="1961"/>
      <c r="F374" s="1961"/>
      <c r="G374" s="1961"/>
      <c r="H374" s="1961"/>
      <c r="I374" s="1962"/>
    </row>
    <row r="375" spans="1:9" ht="15" customHeight="1">
      <c r="A375" s="1960"/>
      <c r="B375" s="1961"/>
      <c r="C375" s="1961"/>
      <c r="D375" s="1961"/>
      <c r="E375" s="1961"/>
      <c r="F375" s="1961"/>
      <c r="G375" s="1961"/>
      <c r="H375" s="1961"/>
      <c r="I375" s="1962"/>
    </row>
    <row r="376" spans="1:9" ht="15" customHeight="1">
      <c r="A376" s="1960"/>
      <c r="B376" s="1961"/>
      <c r="C376" s="1961"/>
      <c r="D376" s="1961"/>
      <c r="E376" s="1961"/>
      <c r="F376" s="1961"/>
      <c r="G376" s="1961"/>
      <c r="H376" s="1961"/>
      <c r="I376" s="1962"/>
    </row>
    <row r="377" spans="1:9" ht="15" customHeight="1">
      <c r="A377" s="1960"/>
      <c r="B377" s="1961"/>
      <c r="C377" s="1961"/>
      <c r="D377" s="1961"/>
      <c r="E377" s="1961"/>
      <c r="F377" s="1961"/>
      <c r="G377" s="1961"/>
      <c r="H377" s="1961"/>
      <c r="I377" s="1962"/>
    </row>
    <row r="378" spans="1:9" ht="15" customHeight="1">
      <c r="A378" s="1960"/>
      <c r="B378" s="1961"/>
      <c r="C378" s="1961"/>
      <c r="D378" s="1961"/>
      <c r="E378" s="1961"/>
      <c r="F378" s="1961"/>
      <c r="G378" s="1961"/>
      <c r="H378" s="1961"/>
      <c r="I378" s="1962"/>
    </row>
    <row r="379" spans="1:9" ht="15" customHeight="1">
      <c r="A379" s="1960"/>
      <c r="B379" s="1961"/>
      <c r="C379" s="1961"/>
      <c r="D379" s="1961"/>
      <c r="E379" s="1961"/>
      <c r="F379" s="1961"/>
      <c r="G379" s="1961"/>
      <c r="H379" s="1961"/>
      <c r="I379" s="1962"/>
    </row>
    <row r="380" spans="1:9" ht="15" customHeight="1">
      <c r="A380" s="1960"/>
      <c r="B380" s="1961"/>
      <c r="C380" s="1961"/>
      <c r="D380" s="1961"/>
      <c r="E380" s="1961"/>
      <c r="F380" s="1961"/>
      <c r="G380" s="1961"/>
      <c r="H380" s="1961"/>
      <c r="I380" s="1962"/>
    </row>
    <row r="381" spans="1:9" ht="15" customHeight="1">
      <c r="A381" s="1960"/>
      <c r="B381" s="1961"/>
      <c r="C381" s="1961"/>
      <c r="D381" s="1961"/>
      <c r="E381" s="1961"/>
      <c r="F381" s="1961"/>
      <c r="G381" s="1961"/>
      <c r="H381" s="1961"/>
      <c r="I381" s="1962"/>
    </row>
    <row r="382" spans="1:9" ht="15" customHeight="1">
      <c r="A382" s="1960"/>
      <c r="B382" s="1961"/>
      <c r="C382" s="1961"/>
      <c r="D382" s="1961"/>
      <c r="E382" s="1961"/>
      <c r="F382" s="1961"/>
      <c r="G382" s="1961"/>
      <c r="H382" s="1961"/>
      <c r="I382" s="1962"/>
    </row>
    <row r="383" spans="1:9" ht="15" customHeight="1">
      <c r="A383" s="1960"/>
      <c r="B383" s="1961"/>
      <c r="C383" s="1961"/>
      <c r="D383" s="1961"/>
      <c r="E383" s="1961"/>
      <c r="F383" s="1961"/>
      <c r="G383" s="1961"/>
      <c r="H383" s="1961"/>
      <c r="I383" s="1962"/>
    </row>
    <row r="384" spans="1:9" ht="15" customHeight="1">
      <c r="A384" s="1960"/>
      <c r="B384" s="1961"/>
      <c r="C384" s="1961"/>
      <c r="D384" s="1961"/>
      <c r="E384" s="1961"/>
      <c r="F384" s="1961"/>
      <c r="G384" s="1961"/>
      <c r="H384" s="1961"/>
      <c r="I384" s="1962"/>
    </row>
    <row r="385" spans="1:9" ht="15" customHeight="1">
      <c r="A385" s="1960"/>
      <c r="B385" s="1961"/>
      <c r="C385" s="1961"/>
      <c r="D385" s="1961"/>
      <c r="E385" s="1961"/>
      <c r="F385" s="1961"/>
      <c r="G385" s="1961"/>
      <c r="H385" s="1961"/>
      <c r="I385" s="1962"/>
    </row>
    <row r="386" spans="1:9" ht="15" customHeight="1">
      <c r="A386" s="1960"/>
      <c r="B386" s="1961"/>
      <c r="C386" s="1961"/>
      <c r="D386" s="1961"/>
      <c r="E386" s="1961"/>
      <c r="F386" s="1961"/>
      <c r="G386" s="1961"/>
      <c r="H386" s="1961"/>
      <c r="I386" s="1962"/>
    </row>
    <row r="387" spans="1:9" ht="15" customHeight="1">
      <c r="A387" s="1960"/>
      <c r="B387" s="1961"/>
      <c r="C387" s="1961"/>
      <c r="D387" s="1961"/>
      <c r="E387" s="1961"/>
      <c r="F387" s="1961"/>
      <c r="G387" s="1961"/>
      <c r="H387" s="1961"/>
      <c r="I387" s="1962"/>
    </row>
    <row r="388" spans="1:9" ht="15" customHeight="1">
      <c r="A388" s="1960"/>
      <c r="B388" s="1961"/>
      <c r="C388" s="1961"/>
      <c r="D388" s="1961"/>
      <c r="E388" s="1961"/>
      <c r="F388" s="1961"/>
      <c r="G388" s="1961"/>
      <c r="H388" s="1961"/>
      <c r="I388" s="1962"/>
    </row>
    <row r="389" spans="1:9" ht="15" customHeight="1">
      <c r="A389" s="1960"/>
      <c r="B389" s="1961"/>
      <c r="C389" s="1961"/>
      <c r="D389" s="1961"/>
      <c r="E389" s="1961"/>
      <c r="F389" s="1961"/>
      <c r="G389" s="1961"/>
      <c r="H389" s="1961"/>
      <c r="I389" s="1962"/>
    </row>
    <row r="390" spans="1:9" ht="15" customHeight="1">
      <c r="A390" s="1960"/>
      <c r="B390" s="1961"/>
      <c r="C390" s="1961"/>
      <c r="D390" s="1961"/>
      <c r="E390" s="1961"/>
      <c r="F390" s="1961"/>
      <c r="G390" s="1961"/>
      <c r="H390" s="1961"/>
      <c r="I390" s="1962"/>
    </row>
    <row r="391" spans="1:9" ht="15" customHeight="1">
      <c r="A391" s="1960"/>
      <c r="B391" s="1961"/>
      <c r="C391" s="1961"/>
      <c r="D391" s="1961"/>
      <c r="E391" s="1961"/>
      <c r="F391" s="1961"/>
      <c r="G391" s="1961"/>
      <c r="H391" s="1961"/>
      <c r="I391" s="1962"/>
    </row>
    <row r="392" spans="1:9" ht="15" customHeight="1">
      <c r="A392" s="1960"/>
      <c r="B392" s="1961"/>
      <c r="C392" s="1961"/>
      <c r="D392" s="1961"/>
      <c r="E392" s="1961"/>
      <c r="F392" s="1961"/>
      <c r="G392" s="1961"/>
      <c r="H392" s="1961"/>
      <c r="I392" s="1962"/>
    </row>
    <row r="393" spans="1:9" ht="15" customHeight="1">
      <c r="A393" s="1960"/>
      <c r="B393" s="1961"/>
      <c r="C393" s="1961"/>
      <c r="D393" s="1961"/>
      <c r="E393" s="1961"/>
      <c r="F393" s="1961"/>
      <c r="G393" s="1961"/>
      <c r="H393" s="1961"/>
      <c r="I393" s="1962"/>
    </row>
    <row r="394" spans="1:9" ht="15" customHeight="1">
      <c r="A394" s="1960"/>
      <c r="B394" s="1961"/>
      <c r="C394" s="1961"/>
      <c r="D394" s="1961"/>
      <c r="E394" s="1961"/>
      <c r="F394" s="1961"/>
      <c r="G394" s="1961"/>
      <c r="H394" s="1961"/>
      <c r="I394" s="1962"/>
    </row>
    <row r="395" spans="1:9" ht="15" customHeight="1">
      <c r="A395" s="1960"/>
      <c r="B395" s="1961"/>
      <c r="C395" s="1961"/>
      <c r="D395" s="1961"/>
      <c r="E395" s="1961"/>
      <c r="F395" s="1961"/>
      <c r="G395" s="1961"/>
      <c r="H395" s="1961"/>
      <c r="I395" s="1962"/>
    </row>
    <row r="396" spans="1:9" ht="15" customHeight="1">
      <c r="A396" s="1960"/>
      <c r="B396" s="1961"/>
      <c r="C396" s="1961"/>
      <c r="D396" s="1961"/>
      <c r="E396" s="1961"/>
      <c r="F396" s="1961"/>
      <c r="G396" s="1961"/>
      <c r="H396" s="1961"/>
      <c r="I396" s="1962"/>
    </row>
    <row r="397" spans="1:9" ht="15" customHeight="1">
      <c r="A397" s="1960"/>
      <c r="B397" s="1961"/>
      <c r="C397" s="1961"/>
      <c r="D397" s="1961"/>
      <c r="E397" s="1961"/>
      <c r="F397" s="1961"/>
      <c r="G397" s="1961"/>
      <c r="H397" s="1961"/>
      <c r="I397" s="1962"/>
    </row>
    <row r="398" spans="1:9" ht="15" customHeight="1">
      <c r="A398" s="1960"/>
      <c r="B398" s="1961"/>
      <c r="C398" s="1961"/>
      <c r="D398" s="1961"/>
      <c r="E398" s="1961"/>
      <c r="F398" s="1961"/>
      <c r="G398" s="1961"/>
      <c r="H398" s="1961"/>
      <c r="I398" s="1962"/>
    </row>
    <row r="399" spans="1:9" ht="15" customHeight="1">
      <c r="A399" s="1960"/>
      <c r="B399" s="1961"/>
      <c r="C399" s="1961"/>
      <c r="D399" s="1961"/>
      <c r="E399" s="1961"/>
      <c r="F399" s="1961"/>
      <c r="G399" s="1961"/>
      <c r="H399" s="1961"/>
      <c r="I399" s="1962"/>
    </row>
    <row r="400" spans="1:9" ht="15" customHeight="1">
      <c r="A400" s="1960"/>
      <c r="B400" s="1961"/>
      <c r="C400" s="1961"/>
      <c r="D400" s="1961"/>
      <c r="E400" s="1961"/>
      <c r="F400" s="1961"/>
      <c r="G400" s="1961"/>
      <c r="H400" s="1961"/>
      <c r="I400" s="1962"/>
    </row>
    <row r="401" spans="1:19" ht="15" customHeight="1">
      <c r="A401" s="1960"/>
      <c r="B401" s="1961"/>
      <c r="C401" s="1961"/>
      <c r="D401" s="1961"/>
      <c r="E401" s="1961"/>
      <c r="F401" s="1961"/>
      <c r="G401" s="1961"/>
      <c r="H401" s="1961"/>
      <c r="I401" s="1962"/>
    </row>
    <row r="402" spans="1:19" ht="15.75" customHeight="1" thickBot="1">
      <c r="A402" s="1963"/>
      <c r="B402" s="1964"/>
      <c r="C402" s="1964"/>
      <c r="D402" s="1964"/>
      <c r="E402" s="1964"/>
      <c r="F402" s="1964"/>
      <c r="G402" s="1964"/>
      <c r="H402" s="1964"/>
      <c r="I402" s="1965"/>
    </row>
    <row r="403" spans="1:19" ht="15.75" customHeight="1">
      <c r="A403" s="662"/>
      <c r="B403" s="662"/>
      <c r="C403" s="662"/>
      <c r="D403" s="662"/>
      <c r="E403" s="662"/>
      <c r="F403" s="662"/>
      <c r="G403" s="662"/>
      <c r="H403" s="662"/>
      <c r="I403" s="662"/>
    </row>
    <row r="404" spans="1:19" s="511" customFormat="1" ht="24.6">
      <c r="A404" s="484" t="s">
        <v>988</v>
      </c>
      <c r="B404" s="483"/>
      <c r="C404" s="385"/>
      <c r="D404" s="483"/>
      <c r="E404" s="483"/>
      <c r="F404" s="483"/>
      <c r="G404" s="483"/>
      <c r="H404" s="483"/>
      <c r="I404" s="483"/>
      <c r="J404" s="85"/>
      <c r="K404" s="85"/>
      <c r="L404" s="85"/>
      <c r="M404" s="85"/>
      <c r="N404" s="85"/>
      <c r="O404" s="85"/>
      <c r="P404" s="85"/>
      <c r="Q404" s="85"/>
      <c r="R404" s="85"/>
      <c r="S404" s="85"/>
    </row>
    <row r="405" spans="1:19" s="511" customFormat="1" ht="24.6">
      <c r="A405" s="484" t="s">
        <v>1317</v>
      </c>
      <c r="B405" s="483"/>
      <c r="C405" s="483"/>
      <c r="D405" s="483"/>
      <c r="E405" s="483"/>
      <c r="F405" s="483"/>
      <c r="G405" s="483"/>
      <c r="H405" s="483"/>
      <c r="I405" s="483"/>
      <c r="J405" s="85"/>
      <c r="K405" s="85"/>
      <c r="L405" s="85"/>
      <c r="M405" s="85"/>
      <c r="N405" s="85"/>
      <c r="O405" s="85"/>
      <c r="P405" s="85"/>
      <c r="Q405" s="85"/>
      <c r="R405" s="85"/>
      <c r="S405" s="85"/>
    </row>
    <row r="406" spans="1:19" s="511" customFormat="1" ht="21" customHeight="1" thickBot="1">
      <c r="A406" s="484"/>
      <c r="B406" s="483"/>
      <c r="C406" s="483"/>
      <c r="D406" s="483"/>
      <c r="E406" s="483"/>
      <c r="F406" s="483"/>
      <c r="G406" s="483"/>
      <c r="H406" s="483"/>
      <c r="I406" s="483"/>
      <c r="J406" s="85"/>
      <c r="K406" s="85"/>
      <c r="L406" s="85"/>
      <c r="M406" s="85"/>
      <c r="N406" s="85"/>
      <c r="O406" s="85"/>
      <c r="P406" s="85"/>
      <c r="Q406" s="85"/>
      <c r="R406" s="85"/>
      <c r="S406" s="85"/>
    </row>
    <row r="407" spans="1:19" ht="15" customHeight="1">
      <c r="A407" s="1957" t="s">
        <v>710</v>
      </c>
      <c r="B407" s="1958"/>
      <c r="C407" s="1958"/>
      <c r="D407" s="1958"/>
      <c r="E407" s="1958"/>
      <c r="F407" s="1958"/>
      <c r="G407" s="1958"/>
      <c r="H407" s="1958"/>
      <c r="I407" s="1959"/>
    </row>
    <row r="408" spans="1:19" ht="15" customHeight="1">
      <c r="A408" s="1960"/>
      <c r="B408" s="1961"/>
      <c r="C408" s="1961"/>
      <c r="D408" s="1961"/>
      <c r="E408" s="1961"/>
      <c r="F408" s="1961"/>
      <c r="G408" s="1961"/>
      <c r="H408" s="1961"/>
      <c r="I408" s="1962"/>
    </row>
    <row r="409" spans="1:19" ht="15" customHeight="1">
      <c r="A409" s="1960"/>
      <c r="B409" s="1961"/>
      <c r="C409" s="1961"/>
      <c r="D409" s="1961"/>
      <c r="E409" s="1961"/>
      <c r="F409" s="1961"/>
      <c r="G409" s="1961"/>
      <c r="H409" s="1961"/>
      <c r="I409" s="1962"/>
    </row>
    <row r="410" spans="1:19" ht="15" customHeight="1">
      <c r="A410" s="1960"/>
      <c r="B410" s="1961"/>
      <c r="C410" s="1961"/>
      <c r="D410" s="1961"/>
      <c r="E410" s="1961"/>
      <c r="F410" s="1961"/>
      <c r="G410" s="1961"/>
      <c r="H410" s="1961"/>
      <c r="I410" s="1962"/>
    </row>
    <row r="411" spans="1:19" ht="15" customHeight="1">
      <c r="A411" s="1960"/>
      <c r="B411" s="1961"/>
      <c r="C411" s="1961"/>
      <c r="D411" s="1961"/>
      <c r="E411" s="1961"/>
      <c r="F411" s="1961"/>
      <c r="G411" s="1961"/>
      <c r="H411" s="1961"/>
      <c r="I411" s="1962"/>
    </row>
    <row r="412" spans="1:19" ht="15" customHeight="1">
      <c r="A412" s="1960"/>
      <c r="B412" s="1961"/>
      <c r="C412" s="1961"/>
      <c r="D412" s="1961"/>
      <c r="E412" s="1961"/>
      <c r="F412" s="1961"/>
      <c r="G412" s="1961"/>
      <c r="H412" s="1961"/>
      <c r="I412" s="1962"/>
    </row>
    <row r="413" spans="1:19" ht="15" customHeight="1">
      <c r="A413" s="1960"/>
      <c r="B413" s="1961"/>
      <c r="C413" s="1961"/>
      <c r="D413" s="1961"/>
      <c r="E413" s="1961"/>
      <c r="F413" s="1961"/>
      <c r="G413" s="1961"/>
      <c r="H413" s="1961"/>
      <c r="I413" s="1962"/>
    </row>
    <row r="414" spans="1:19" ht="15" customHeight="1">
      <c r="A414" s="1960"/>
      <c r="B414" s="1961"/>
      <c r="C414" s="1961"/>
      <c r="D414" s="1961"/>
      <c r="E414" s="1961"/>
      <c r="F414" s="1961"/>
      <c r="G414" s="1961"/>
      <c r="H414" s="1961"/>
      <c r="I414" s="1962"/>
    </row>
    <row r="415" spans="1:19" ht="15" customHeight="1">
      <c r="A415" s="1960"/>
      <c r="B415" s="1961"/>
      <c r="C415" s="1961"/>
      <c r="D415" s="1961"/>
      <c r="E415" s="1961"/>
      <c r="F415" s="1961"/>
      <c r="G415" s="1961"/>
      <c r="H415" s="1961"/>
      <c r="I415" s="1962"/>
    </row>
    <row r="416" spans="1:19" ht="15" customHeight="1">
      <c r="A416" s="1960"/>
      <c r="B416" s="1961"/>
      <c r="C416" s="1961"/>
      <c r="D416" s="1961"/>
      <c r="E416" s="1961"/>
      <c r="F416" s="1961"/>
      <c r="G416" s="1961"/>
      <c r="H416" s="1961"/>
      <c r="I416" s="1962"/>
    </row>
    <row r="417" spans="1:9" ht="15" customHeight="1">
      <c r="A417" s="1960"/>
      <c r="B417" s="1961"/>
      <c r="C417" s="1961"/>
      <c r="D417" s="1961"/>
      <c r="E417" s="1961"/>
      <c r="F417" s="1961"/>
      <c r="G417" s="1961"/>
      <c r="H417" s="1961"/>
      <c r="I417" s="1962"/>
    </row>
    <row r="418" spans="1:9" ht="15" customHeight="1">
      <c r="A418" s="1960"/>
      <c r="B418" s="1961"/>
      <c r="C418" s="1961"/>
      <c r="D418" s="1961"/>
      <c r="E418" s="1961"/>
      <c r="F418" s="1961"/>
      <c r="G418" s="1961"/>
      <c r="H418" s="1961"/>
      <c r="I418" s="1962"/>
    </row>
    <row r="419" spans="1:9" ht="15" customHeight="1">
      <c r="A419" s="1960"/>
      <c r="B419" s="1961"/>
      <c r="C419" s="1961"/>
      <c r="D419" s="1961"/>
      <c r="E419" s="1961"/>
      <c r="F419" s="1961"/>
      <c r="G419" s="1961"/>
      <c r="H419" s="1961"/>
      <c r="I419" s="1962"/>
    </row>
    <row r="420" spans="1:9" ht="15" customHeight="1">
      <c r="A420" s="1960"/>
      <c r="B420" s="1961"/>
      <c r="C420" s="1961"/>
      <c r="D420" s="1961"/>
      <c r="E420" s="1961"/>
      <c r="F420" s="1961"/>
      <c r="G420" s="1961"/>
      <c r="H420" s="1961"/>
      <c r="I420" s="1962"/>
    </row>
    <row r="421" spans="1:9" ht="15" customHeight="1">
      <c r="A421" s="1960"/>
      <c r="B421" s="1961"/>
      <c r="C421" s="1961"/>
      <c r="D421" s="1961"/>
      <c r="E421" s="1961"/>
      <c r="F421" s="1961"/>
      <c r="G421" s="1961"/>
      <c r="H421" s="1961"/>
      <c r="I421" s="1962"/>
    </row>
    <row r="422" spans="1:9" ht="15" customHeight="1">
      <c r="A422" s="1960"/>
      <c r="B422" s="1961"/>
      <c r="C422" s="1961"/>
      <c r="D422" s="1961"/>
      <c r="E422" s="1961"/>
      <c r="F422" s="1961"/>
      <c r="G422" s="1961"/>
      <c r="H422" s="1961"/>
      <c r="I422" s="1962"/>
    </row>
    <row r="423" spans="1:9" ht="15" customHeight="1">
      <c r="A423" s="1960"/>
      <c r="B423" s="1961"/>
      <c r="C423" s="1961"/>
      <c r="D423" s="1961"/>
      <c r="E423" s="1961"/>
      <c r="F423" s="1961"/>
      <c r="G423" s="1961"/>
      <c r="H423" s="1961"/>
      <c r="I423" s="1962"/>
    </row>
    <row r="424" spans="1:9" ht="15" customHeight="1">
      <c r="A424" s="1960"/>
      <c r="B424" s="1961"/>
      <c r="C424" s="1961"/>
      <c r="D424" s="1961"/>
      <c r="E424" s="1961"/>
      <c r="F424" s="1961"/>
      <c r="G424" s="1961"/>
      <c r="H424" s="1961"/>
      <c r="I424" s="1962"/>
    </row>
    <row r="425" spans="1:9" ht="15" customHeight="1">
      <c r="A425" s="1960"/>
      <c r="B425" s="1961"/>
      <c r="C425" s="1961"/>
      <c r="D425" s="1961"/>
      <c r="E425" s="1961"/>
      <c r="F425" s="1961"/>
      <c r="G425" s="1961"/>
      <c r="H425" s="1961"/>
      <c r="I425" s="1962"/>
    </row>
    <row r="426" spans="1:9" ht="15" customHeight="1">
      <c r="A426" s="1960"/>
      <c r="B426" s="1961"/>
      <c r="C426" s="1961"/>
      <c r="D426" s="1961"/>
      <c r="E426" s="1961"/>
      <c r="F426" s="1961"/>
      <c r="G426" s="1961"/>
      <c r="H426" s="1961"/>
      <c r="I426" s="1962"/>
    </row>
    <row r="427" spans="1:9" ht="15" customHeight="1">
      <c r="A427" s="1960"/>
      <c r="B427" s="1961"/>
      <c r="C427" s="1961"/>
      <c r="D427" s="1961"/>
      <c r="E427" s="1961"/>
      <c r="F427" s="1961"/>
      <c r="G427" s="1961"/>
      <c r="H427" s="1961"/>
      <c r="I427" s="1962"/>
    </row>
    <row r="428" spans="1:9" ht="15" customHeight="1">
      <c r="A428" s="1960"/>
      <c r="B428" s="1961"/>
      <c r="C428" s="1961"/>
      <c r="D428" s="1961"/>
      <c r="E428" s="1961"/>
      <c r="F428" s="1961"/>
      <c r="G428" s="1961"/>
      <c r="H428" s="1961"/>
      <c r="I428" s="1962"/>
    </row>
    <row r="429" spans="1:9" ht="15" customHeight="1">
      <c r="A429" s="1960"/>
      <c r="B429" s="1961"/>
      <c r="C429" s="1961"/>
      <c r="D429" s="1961"/>
      <c r="E429" s="1961"/>
      <c r="F429" s="1961"/>
      <c r="G429" s="1961"/>
      <c r="H429" s="1961"/>
      <c r="I429" s="1962"/>
    </row>
    <row r="430" spans="1:9" ht="15" customHeight="1">
      <c r="A430" s="1960"/>
      <c r="B430" s="1961"/>
      <c r="C430" s="1961"/>
      <c r="D430" s="1961"/>
      <c r="E430" s="1961"/>
      <c r="F430" s="1961"/>
      <c r="G430" s="1961"/>
      <c r="H430" s="1961"/>
      <c r="I430" s="1962"/>
    </row>
    <row r="431" spans="1:9" ht="15" customHeight="1">
      <c r="A431" s="1960"/>
      <c r="B431" s="1961"/>
      <c r="C431" s="1961"/>
      <c r="D431" s="1961"/>
      <c r="E431" s="1961"/>
      <c r="F431" s="1961"/>
      <c r="G431" s="1961"/>
      <c r="H431" s="1961"/>
      <c r="I431" s="1962"/>
    </row>
    <row r="432" spans="1:9" ht="15" customHeight="1">
      <c r="A432" s="1960"/>
      <c r="B432" s="1961"/>
      <c r="C432" s="1961"/>
      <c r="D432" s="1961"/>
      <c r="E432" s="1961"/>
      <c r="F432" s="1961"/>
      <c r="G432" s="1961"/>
      <c r="H432" s="1961"/>
      <c r="I432" s="1962"/>
    </row>
    <row r="433" spans="1:9" ht="15" customHeight="1">
      <c r="A433" s="1960"/>
      <c r="B433" s="1961"/>
      <c r="C433" s="1961"/>
      <c r="D433" s="1961"/>
      <c r="E433" s="1961"/>
      <c r="F433" s="1961"/>
      <c r="G433" s="1961"/>
      <c r="H433" s="1961"/>
      <c r="I433" s="1962"/>
    </row>
    <row r="434" spans="1:9" ht="15" customHeight="1">
      <c r="A434" s="1960"/>
      <c r="B434" s="1961"/>
      <c r="C434" s="1961"/>
      <c r="D434" s="1961"/>
      <c r="E434" s="1961"/>
      <c r="F434" s="1961"/>
      <c r="G434" s="1961"/>
      <c r="H434" s="1961"/>
      <c r="I434" s="1962"/>
    </row>
    <row r="435" spans="1:9" ht="15" customHeight="1">
      <c r="A435" s="1960"/>
      <c r="B435" s="1961"/>
      <c r="C435" s="1961"/>
      <c r="D435" s="1961"/>
      <c r="E435" s="1961"/>
      <c r="F435" s="1961"/>
      <c r="G435" s="1961"/>
      <c r="H435" s="1961"/>
      <c r="I435" s="1962"/>
    </row>
    <row r="436" spans="1:9" ht="15" customHeight="1">
      <c r="A436" s="1960"/>
      <c r="B436" s="1961"/>
      <c r="C436" s="1961"/>
      <c r="D436" s="1961"/>
      <c r="E436" s="1961"/>
      <c r="F436" s="1961"/>
      <c r="G436" s="1961"/>
      <c r="H436" s="1961"/>
      <c r="I436" s="1962"/>
    </row>
    <row r="437" spans="1:9" ht="15" customHeight="1">
      <c r="A437" s="1960"/>
      <c r="B437" s="1961"/>
      <c r="C437" s="1961"/>
      <c r="D437" s="1961"/>
      <c r="E437" s="1961"/>
      <c r="F437" s="1961"/>
      <c r="G437" s="1961"/>
      <c r="H437" s="1961"/>
      <c r="I437" s="1962"/>
    </row>
    <row r="438" spans="1:9" ht="15" customHeight="1">
      <c r="A438" s="1960"/>
      <c r="B438" s="1961"/>
      <c r="C438" s="1961"/>
      <c r="D438" s="1961"/>
      <c r="E438" s="1961"/>
      <c r="F438" s="1961"/>
      <c r="G438" s="1961"/>
      <c r="H438" s="1961"/>
      <c r="I438" s="1962"/>
    </row>
    <row r="439" spans="1:9" ht="15" customHeight="1">
      <c r="A439" s="1960"/>
      <c r="B439" s="1961"/>
      <c r="C439" s="1961"/>
      <c r="D439" s="1961"/>
      <c r="E439" s="1961"/>
      <c r="F439" s="1961"/>
      <c r="G439" s="1961"/>
      <c r="H439" s="1961"/>
      <c r="I439" s="1962"/>
    </row>
    <row r="440" spans="1:9" ht="15" customHeight="1">
      <c r="A440" s="1960"/>
      <c r="B440" s="1961"/>
      <c r="C440" s="1961"/>
      <c r="D440" s="1961"/>
      <c r="E440" s="1961"/>
      <c r="F440" s="1961"/>
      <c r="G440" s="1961"/>
      <c r="H440" s="1961"/>
      <c r="I440" s="1962"/>
    </row>
    <row r="441" spans="1:9" ht="15" customHeight="1">
      <c r="A441" s="1960"/>
      <c r="B441" s="1961"/>
      <c r="C441" s="1961"/>
      <c r="D441" s="1961"/>
      <c r="E441" s="1961"/>
      <c r="F441" s="1961"/>
      <c r="G441" s="1961"/>
      <c r="H441" s="1961"/>
      <c r="I441" s="1962"/>
    </row>
    <row r="442" spans="1:9" ht="15" customHeight="1">
      <c r="A442" s="1960"/>
      <c r="B442" s="1961"/>
      <c r="C442" s="1961"/>
      <c r="D442" s="1961"/>
      <c r="E442" s="1961"/>
      <c r="F442" s="1961"/>
      <c r="G442" s="1961"/>
      <c r="H442" s="1961"/>
      <c r="I442" s="1962"/>
    </row>
    <row r="443" spans="1:9" ht="15" customHeight="1">
      <c r="A443" s="1960"/>
      <c r="B443" s="1961"/>
      <c r="C443" s="1961"/>
      <c r="D443" s="1961"/>
      <c r="E443" s="1961"/>
      <c r="F443" s="1961"/>
      <c r="G443" s="1961"/>
      <c r="H443" s="1961"/>
      <c r="I443" s="1962"/>
    </row>
    <row r="444" spans="1:9" ht="15" customHeight="1">
      <c r="A444" s="1960"/>
      <c r="B444" s="1961"/>
      <c r="C444" s="1961"/>
      <c r="D444" s="1961"/>
      <c r="E444" s="1961"/>
      <c r="F444" s="1961"/>
      <c r="G444" s="1961"/>
      <c r="H444" s="1961"/>
      <c r="I444" s="1962"/>
    </row>
    <row r="445" spans="1:9" ht="15" customHeight="1">
      <c r="A445" s="1960"/>
      <c r="B445" s="1961"/>
      <c r="C445" s="1961"/>
      <c r="D445" s="1961"/>
      <c r="E445" s="1961"/>
      <c r="F445" s="1961"/>
      <c r="G445" s="1961"/>
      <c r="H445" s="1961"/>
      <c r="I445" s="1962"/>
    </row>
    <row r="446" spans="1:9" ht="15" customHeight="1">
      <c r="A446" s="1960"/>
      <c r="B446" s="1961"/>
      <c r="C446" s="1961"/>
      <c r="D446" s="1961"/>
      <c r="E446" s="1961"/>
      <c r="F446" s="1961"/>
      <c r="G446" s="1961"/>
      <c r="H446" s="1961"/>
      <c r="I446" s="1962"/>
    </row>
    <row r="447" spans="1:9" ht="15.75" customHeight="1" thickBot="1">
      <c r="A447" s="1963"/>
      <c r="B447" s="1964"/>
      <c r="C447" s="1964"/>
      <c r="D447" s="1964"/>
      <c r="E447" s="1964"/>
      <c r="F447" s="1964"/>
      <c r="G447" s="1964"/>
      <c r="H447" s="1964"/>
      <c r="I447" s="1965"/>
    </row>
    <row r="448" spans="1:9" ht="15.75" customHeight="1">
      <c r="A448" s="662"/>
      <c r="B448" s="662"/>
      <c r="C448" s="662"/>
      <c r="D448" s="662"/>
      <c r="E448" s="662"/>
      <c r="F448" s="662"/>
      <c r="G448" s="662"/>
      <c r="H448" s="662"/>
      <c r="I448" s="662"/>
    </row>
    <row r="449" spans="1:19" s="511" customFormat="1" ht="24.6">
      <c r="A449" s="484" t="s">
        <v>977</v>
      </c>
      <c r="B449" s="483"/>
      <c r="C449" s="385"/>
      <c r="D449" s="483"/>
      <c r="E449" s="483"/>
      <c r="F449" s="483"/>
      <c r="G449" s="483"/>
      <c r="H449" s="483"/>
      <c r="I449" s="483"/>
      <c r="J449" s="85"/>
      <c r="K449" s="85"/>
      <c r="L449" s="85"/>
      <c r="M449" s="85"/>
      <c r="N449" s="85"/>
      <c r="O449" s="85"/>
      <c r="P449" s="85"/>
      <c r="Q449" s="85"/>
      <c r="R449" s="85"/>
      <c r="S449" s="85"/>
    </row>
    <row r="450" spans="1:19" s="511" customFormat="1" ht="24.6">
      <c r="A450" s="484" t="s">
        <v>1361</v>
      </c>
      <c r="B450" s="483"/>
      <c r="C450" s="483"/>
      <c r="D450" s="483"/>
      <c r="E450" s="483"/>
      <c r="F450" s="483"/>
      <c r="G450" s="483"/>
      <c r="H450" s="483"/>
      <c r="I450" s="483"/>
      <c r="J450" s="85"/>
      <c r="K450" s="85"/>
      <c r="L450" s="85"/>
      <c r="M450" s="85"/>
      <c r="N450" s="85"/>
      <c r="O450" s="85"/>
      <c r="P450" s="85"/>
      <c r="Q450" s="85"/>
      <c r="R450" s="85"/>
      <c r="S450" s="85"/>
    </row>
    <row r="451" spans="1:19" s="511" customFormat="1" ht="21" customHeight="1" thickBot="1">
      <c r="A451" s="484"/>
      <c r="B451" s="483"/>
      <c r="C451" s="483"/>
      <c r="D451" s="483"/>
      <c r="E451" s="483"/>
      <c r="F451" s="483"/>
      <c r="G451" s="483"/>
      <c r="H451" s="483"/>
      <c r="I451" s="483"/>
      <c r="J451" s="85"/>
      <c r="K451" s="85"/>
      <c r="L451" s="85"/>
      <c r="M451" s="85"/>
      <c r="N451" s="85"/>
      <c r="O451" s="85"/>
      <c r="P451" s="85"/>
      <c r="Q451" s="85"/>
      <c r="R451" s="85"/>
      <c r="S451" s="85"/>
    </row>
    <row r="452" spans="1:19" ht="15" customHeight="1">
      <c r="A452" s="1957" t="s">
        <v>710</v>
      </c>
      <c r="B452" s="1958"/>
      <c r="C452" s="1958"/>
      <c r="D452" s="1958"/>
      <c r="E452" s="1958"/>
      <c r="F452" s="1958"/>
      <c r="G452" s="1958"/>
      <c r="H452" s="1958"/>
      <c r="I452" s="1959"/>
    </row>
    <row r="453" spans="1:19" ht="15" customHeight="1">
      <c r="A453" s="1960"/>
      <c r="B453" s="1961"/>
      <c r="C453" s="1961"/>
      <c r="D453" s="1961"/>
      <c r="E453" s="1961"/>
      <c r="F453" s="1961"/>
      <c r="G453" s="1961"/>
      <c r="H453" s="1961"/>
      <c r="I453" s="1962"/>
    </row>
    <row r="454" spans="1:19" ht="15" customHeight="1">
      <c r="A454" s="1960"/>
      <c r="B454" s="1961"/>
      <c r="C454" s="1961"/>
      <c r="D454" s="1961"/>
      <c r="E454" s="1961"/>
      <c r="F454" s="1961"/>
      <c r="G454" s="1961"/>
      <c r="H454" s="1961"/>
      <c r="I454" s="1962"/>
    </row>
    <row r="455" spans="1:19" ht="15" customHeight="1">
      <c r="A455" s="1960"/>
      <c r="B455" s="1961"/>
      <c r="C455" s="1961"/>
      <c r="D455" s="1961"/>
      <c r="E455" s="1961"/>
      <c r="F455" s="1961"/>
      <c r="G455" s="1961"/>
      <c r="H455" s="1961"/>
      <c r="I455" s="1962"/>
    </row>
    <row r="456" spans="1:19" ht="15" customHeight="1">
      <c r="A456" s="1960"/>
      <c r="B456" s="1961"/>
      <c r="C456" s="1961"/>
      <c r="D456" s="1961"/>
      <c r="E456" s="1961"/>
      <c r="F456" s="1961"/>
      <c r="G456" s="1961"/>
      <c r="H456" s="1961"/>
      <c r="I456" s="1962"/>
    </row>
    <row r="457" spans="1:19" ht="15" customHeight="1">
      <c r="A457" s="1960"/>
      <c r="B457" s="1961"/>
      <c r="C457" s="1961"/>
      <c r="D457" s="1961"/>
      <c r="E457" s="1961"/>
      <c r="F457" s="1961"/>
      <c r="G457" s="1961"/>
      <c r="H457" s="1961"/>
      <c r="I457" s="1962"/>
    </row>
    <row r="458" spans="1:19" ht="15" customHeight="1">
      <c r="A458" s="1960"/>
      <c r="B458" s="1961"/>
      <c r="C458" s="1961"/>
      <c r="D458" s="1961"/>
      <c r="E458" s="1961"/>
      <c r="F458" s="1961"/>
      <c r="G458" s="1961"/>
      <c r="H458" s="1961"/>
      <c r="I458" s="1962"/>
    </row>
    <row r="459" spans="1:19" ht="15" customHeight="1">
      <c r="A459" s="1960"/>
      <c r="B459" s="1961"/>
      <c r="C459" s="1961"/>
      <c r="D459" s="1961"/>
      <c r="E459" s="1961"/>
      <c r="F459" s="1961"/>
      <c r="G459" s="1961"/>
      <c r="H459" s="1961"/>
      <c r="I459" s="1962"/>
    </row>
    <row r="460" spans="1:19" ht="15" customHeight="1">
      <c r="A460" s="1960"/>
      <c r="B460" s="1961"/>
      <c r="C460" s="1961"/>
      <c r="D460" s="1961"/>
      <c r="E460" s="1961"/>
      <c r="F460" s="1961"/>
      <c r="G460" s="1961"/>
      <c r="H460" s="1961"/>
      <c r="I460" s="1962"/>
    </row>
    <row r="461" spans="1:19" ht="15" customHeight="1">
      <c r="A461" s="1960"/>
      <c r="B461" s="1961"/>
      <c r="C461" s="1961"/>
      <c r="D461" s="1961"/>
      <c r="E461" s="1961"/>
      <c r="F461" s="1961"/>
      <c r="G461" s="1961"/>
      <c r="H461" s="1961"/>
      <c r="I461" s="1962"/>
    </row>
    <row r="462" spans="1:19" ht="15" customHeight="1">
      <c r="A462" s="1960"/>
      <c r="B462" s="1961"/>
      <c r="C462" s="1961"/>
      <c r="D462" s="1961"/>
      <c r="E462" s="1961"/>
      <c r="F462" s="1961"/>
      <c r="G462" s="1961"/>
      <c r="H462" s="1961"/>
      <c r="I462" s="1962"/>
    </row>
    <row r="463" spans="1:19" ht="15" customHeight="1">
      <c r="A463" s="1960"/>
      <c r="B463" s="1961"/>
      <c r="C463" s="1961"/>
      <c r="D463" s="1961"/>
      <c r="E463" s="1961"/>
      <c r="F463" s="1961"/>
      <c r="G463" s="1961"/>
      <c r="H463" s="1961"/>
      <c r="I463" s="1962"/>
    </row>
    <row r="464" spans="1:19" ht="15" customHeight="1">
      <c r="A464" s="1960"/>
      <c r="B464" s="1961"/>
      <c r="C464" s="1961"/>
      <c r="D464" s="1961"/>
      <c r="E464" s="1961"/>
      <c r="F464" s="1961"/>
      <c r="G464" s="1961"/>
      <c r="H464" s="1961"/>
      <c r="I464" s="1962"/>
    </row>
    <row r="465" spans="1:9" ht="15" customHeight="1">
      <c r="A465" s="1960"/>
      <c r="B465" s="1961"/>
      <c r="C465" s="1961"/>
      <c r="D465" s="1961"/>
      <c r="E465" s="1961"/>
      <c r="F465" s="1961"/>
      <c r="G465" s="1961"/>
      <c r="H465" s="1961"/>
      <c r="I465" s="1962"/>
    </row>
    <row r="466" spans="1:9" ht="15" customHeight="1">
      <c r="A466" s="1960"/>
      <c r="B466" s="1961"/>
      <c r="C466" s="1961"/>
      <c r="D466" s="1961"/>
      <c r="E466" s="1961"/>
      <c r="F466" s="1961"/>
      <c r="G466" s="1961"/>
      <c r="H466" s="1961"/>
      <c r="I466" s="1962"/>
    </row>
    <row r="467" spans="1:9" ht="15" customHeight="1">
      <c r="A467" s="1960"/>
      <c r="B467" s="1961"/>
      <c r="C467" s="1961"/>
      <c r="D467" s="1961"/>
      <c r="E467" s="1961"/>
      <c r="F467" s="1961"/>
      <c r="G467" s="1961"/>
      <c r="H467" s="1961"/>
      <c r="I467" s="1962"/>
    </row>
    <row r="468" spans="1:9" ht="15" customHeight="1">
      <c r="A468" s="1960"/>
      <c r="B468" s="1961"/>
      <c r="C468" s="1961"/>
      <c r="D468" s="1961"/>
      <c r="E468" s="1961"/>
      <c r="F468" s="1961"/>
      <c r="G468" s="1961"/>
      <c r="H468" s="1961"/>
      <c r="I468" s="1962"/>
    </row>
    <row r="469" spans="1:9" ht="15" customHeight="1">
      <c r="A469" s="1960"/>
      <c r="B469" s="1961"/>
      <c r="C469" s="1961"/>
      <c r="D469" s="1961"/>
      <c r="E469" s="1961"/>
      <c r="F469" s="1961"/>
      <c r="G469" s="1961"/>
      <c r="H469" s="1961"/>
      <c r="I469" s="1962"/>
    </row>
    <row r="470" spans="1:9" ht="15" customHeight="1">
      <c r="A470" s="1960"/>
      <c r="B470" s="1961"/>
      <c r="C470" s="1961"/>
      <c r="D470" s="1961"/>
      <c r="E470" s="1961"/>
      <c r="F470" s="1961"/>
      <c r="G470" s="1961"/>
      <c r="H470" s="1961"/>
      <c r="I470" s="1962"/>
    </row>
    <row r="471" spans="1:9" ht="15" customHeight="1">
      <c r="A471" s="1960"/>
      <c r="B471" s="1961"/>
      <c r="C471" s="1961"/>
      <c r="D471" s="1961"/>
      <c r="E471" s="1961"/>
      <c r="F471" s="1961"/>
      <c r="G471" s="1961"/>
      <c r="H471" s="1961"/>
      <c r="I471" s="1962"/>
    </row>
    <row r="472" spans="1:9" ht="15" customHeight="1">
      <c r="A472" s="1960"/>
      <c r="B472" s="1961"/>
      <c r="C472" s="1961"/>
      <c r="D472" s="1961"/>
      <c r="E472" s="1961"/>
      <c r="F472" s="1961"/>
      <c r="G472" s="1961"/>
      <c r="H472" s="1961"/>
      <c r="I472" s="1962"/>
    </row>
    <row r="473" spans="1:9" ht="15" customHeight="1">
      <c r="A473" s="1960"/>
      <c r="B473" s="1961"/>
      <c r="C473" s="1961"/>
      <c r="D473" s="1961"/>
      <c r="E473" s="1961"/>
      <c r="F473" s="1961"/>
      <c r="G473" s="1961"/>
      <c r="H473" s="1961"/>
      <c r="I473" s="1962"/>
    </row>
    <row r="474" spans="1:9" ht="15" customHeight="1">
      <c r="A474" s="1960"/>
      <c r="B474" s="1961"/>
      <c r="C474" s="1961"/>
      <c r="D474" s="1961"/>
      <c r="E474" s="1961"/>
      <c r="F474" s="1961"/>
      <c r="G474" s="1961"/>
      <c r="H474" s="1961"/>
      <c r="I474" s="1962"/>
    </row>
    <row r="475" spans="1:9" ht="15" customHeight="1">
      <c r="A475" s="1960"/>
      <c r="B475" s="1961"/>
      <c r="C475" s="1961"/>
      <c r="D475" s="1961"/>
      <c r="E475" s="1961"/>
      <c r="F475" s="1961"/>
      <c r="G475" s="1961"/>
      <c r="H475" s="1961"/>
      <c r="I475" s="1962"/>
    </row>
    <row r="476" spans="1:9" ht="15" customHeight="1">
      <c r="A476" s="1960"/>
      <c r="B476" s="1961"/>
      <c r="C476" s="1961"/>
      <c r="D476" s="1961"/>
      <c r="E476" s="1961"/>
      <c r="F476" s="1961"/>
      <c r="G476" s="1961"/>
      <c r="H476" s="1961"/>
      <c r="I476" s="1962"/>
    </row>
    <row r="477" spans="1:9" ht="15" customHeight="1">
      <c r="A477" s="1960"/>
      <c r="B477" s="1961"/>
      <c r="C477" s="1961"/>
      <c r="D477" s="1961"/>
      <c r="E477" s="1961"/>
      <c r="F477" s="1961"/>
      <c r="G477" s="1961"/>
      <c r="H477" s="1961"/>
      <c r="I477" s="1962"/>
    </row>
    <row r="478" spans="1:9" ht="15" customHeight="1">
      <c r="A478" s="1960"/>
      <c r="B478" s="1961"/>
      <c r="C478" s="1961"/>
      <c r="D478" s="1961"/>
      <c r="E478" s="1961"/>
      <c r="F478" s="1961"/>
      <c r="G478" s="1961"/>
      <c r="H478" s="1961"/>
      <c r="I478" s="1962"/>
    </row>
    <row r="479" spans="1:9" ht="15" customHeight="1">
      <c r="A479" s="1960"/>
      <c r="B479" s="1961"/>
      <c r="C479" s="1961"/>
      <c r="D479" s="1961"/>
      <c r="E479" s="1961"/>
      <c r="F479" s="1961"/>
      <c r="G479" s="1961"/>
      <c r="H479" s="1961"/>
      <c r="I479" s="1962"/>
    </row>
    <row r="480" spans="1:9" ht="15" customHeight="1">
      <c r="A480" s="1960"/>
      <c r="B480" s="1961"/>
      <c r="C480" s="1961"/>
      <c r="D480" s="1961"/>
      <c r="E480" s="1961"/>
      <c r="F480" s="1961"/>
      <c r="G480" s="1961"/>
      <c r="H480" s="1961"/>
      <c r="I480" s="1962"/>
    </row>
    <row r="481" spans="1:19" ht="15" customHeight="1">
      <c r="A481" s="1960"/>
      <c r="B481" s="1961"/>
      <c r="C481" s="1961"/>
      <c r="D481" s="1961"/>
      <c r="E481" s="1961"/>
      <c r="F481" s="1961"/>
      <c r="G481" s="1961"/>
      <c r="H481" s="1961"/>
      <c r="I481" s="1962"/>
    </row>
    <row r="482" spans="1:19" ht="15" customHeight="1">
      <c r="A482" s="1960"/>
      <c r="B482" s="1961"/>
      <c r="C482" s="1961"/>
      <c r="D482" s="1961"/>
      <c r="E482" s="1961"/>
      <c r="F482" s="1961"/>
      <c r="G482" s="1961"/>
      <c r="H482" s="1961"/>
      <c r="I482" s="1962"/>
    </row>
    <row r="483" spans="1:19" ht="15" customHeight="1">
      <c r="A483" s="1960"/>
      <c r="B483" s="1961"/>
      <c r="C483" s="1961"/>
      <c r="D483" s="1961"/>
      <c r="E483" s="1961"/>
      <c r="F483" s="1961"/>
      <c r="G483" s="1961"/>
      <c r="H483" s="1961"/>
      <c r="I483" s="1962"/>
    </row>
    <row r="484" spans="1:19" ht="15" customHeight="1">
      <c r="A484" s="1960"/>
      <c r="B484" s="1961"/>
      <c r="C484" s="1961"/>
      <c r="D484" s="1961"/>
      <c r="E484" s="1961"/>
      <c r="F484" s="1961"/>
      <c r="G484" s="1961"/>
      <c r="H484" s="1961"/>
      <c r="I484" s="1962"/>
    </row>
    <row r="485" spans="1:19" ht="15" customHeight="1">
      <c r="A485" s="1960"/>
      <c r="B485" s="1961"/>
      <c r="C485" s="1961"/>
      <c r="D485" s="1961"/>
      <c r="E485" s="1961"/>
      <c r="F485" s="1961"/>
      <c r="G485" s="1961"/>
      <c r="H485" s="1961"/>
      <c r="I485" s="1962"/>
    </row>
    <row r="486" spans="1:19" ht="15" customHeight="1">
      <c r="A486" s="1960"/>
      <c r="B486" s="1961"/>
      <c r="C486" s="1961"/>
      <c r="D486" s="1961"/>
      <c r="E486" s="1961"/>
      <c r="F486" s="1961"/>
      <c r="G486" s="1961"/>
      <c r="H486" s="1961"/>
      <c r="I486" s="1962"/>
    </row>
    <row r="487" spans="1:19" ht="15" customHeight="1">
      <c r="A487" s="1960"/>
      <c r="B487" s="1961"/>
      <c r="C487" s="1961"/>
      <c r="D487" s="1961"/>
      <c r="E487" s="1961"/>
      <c r="F487" s="1961"/>
      <c r="G487" s="1961"/>
      <c r="H487" s="1961"/>
      <c r="I487" s="1962"/>
    </row>
    <row r="488" spans="1:19" ht="15" customHeight="1">
      <c r="A488" s="1960"/>
      <c r="B488" s="1961"/>
      <c r="C488" s="1961"/>
      <c r="D488" s="1961"/>
      <c r="E488" s="1961"/>
      <c r="F488" s="1961"/>
      <c r="G488" s="1961"/>
      <c r="H488" s="1961"/>
      <c r="I488" s="1962"/>
    </row>
    <row r="489" spans="1:19" ht="15" customHeight="1">
      <c r="A489" s="1960"/>
      <c r="B489" s="1961"/>
      <c r="C489" s="1961"/>
      <c r="D489" s="1961"/>
      <c r="E489" s="1961"/>
      <c r="F489" s="1961"/>
      <c r="G489" s="1961"/>
      <c r="H489" s="1961"/>
      <c r="I489" s="1962"/>
    </row>
    <row r="490" spans="1:19" ht="15" customHeight="1">
      <c r="A490" s="1960"/>
      <c r="B490" s="1961"/>
      <c r="C490" s="1961"/>
      <c r="D490" s="1961"/>
      <c r="E490" s="1961"/>
      <c r="F490" s="1961"/>
      <c r="G490" s="1961"/>
      <c r="H490" s="1961"/>
      <c r="I490" s="1962"/>
    </row>
    <row r="491" spans="1:19" ht="15" customHeight="1">
      <c r="A491" s="1960"/>
      <c r="B491" s="1961"/>
      <c r="C491" s="1961"/>
      <c r="D491" s="1961"/>
      <c r="E491" s="1961"/>
      <c r="F491" s="1961"/>
      <c r="G491" s="1961"/>
      <c r="H491" s="1961"/>
      <c r="I491" s="1962"/>
    </row>
    <row r="492" spans="1:19" ht="15.75" customHeight="1" thickBot="1">
      <c r="A492" s="1963"/>
      <c r="B492" s="1964"/>
      <c r="C492" s="1964"/>
      <c r="D492" s="1964"/>
      <c r="E492" s="1964"/>
      <c r="F492" s="1964"/>
      <c r="G492" s="1964"/>
      <c r="H492" s="1964"/>
      <c r="I492" s="1965"/>
    </row>
    <row r="493" spans="1:19" ht="15.75" customHeight="1">
      <c r="A493" s="662"/>
      <c r="B493" s="662"/>
      <c r="C493" s="662"/>
      <c r="D493" s="662"/>
      <c r="E493" s="662"/>
      <c r="F493" s="662"/>
      <c r="G493" s="662"/>
      <c r="H493" s="662"/>
      <c r="I493" s="662"/>
    </row>
    <row r="494" spans="1:19" s="511" customFormat="1" ht="24.6">
      <c r="A494" s="484" t="s">
        <v>979</v>
      </c>
      <c r="B494" s="483"/>
      <c r="C494" s="385"/>
      <c r="D494" s="483"/>
      <c r="E494" s="483"/>
      <c r="F494" s="483"/>
      <c r="G494" s="483"/>
      <c r="H494" s="483"/>
      <c r="I494" s="483"/>
      <c r="J494" s="85"/>
      <c r="K494" s="85"/>
      <c r="L494" s="85"/>
      <c r="M494" s="85"/>
      <c r="N494" s="85"/>
      <c r="O494" s="85"/>
      <c r="P494" s="85"/>
      <c r="Q494" s="85"/>
      <c r="R494" s="85"/>
      <c r="S494" s="85"/>
    </row>
    <row r="495" spans="1:19" s="511" customFormat="1" ht="24.6">
      <c r="A495" s="484" t="s">
        <v>1361</v>
      </c>
      <c r="B495" s="483"/>
      <c r="C495" s="483"/>
      <c r="D495" s="483"/>
      <c r="E495" s="483"/>
      <c r="F495" s="483"/>
      <c r="G495" s="483"/>
      <c r="H495" s="483"/>
      <c r="I495" s="483"/>
      <c r="J495" s="85"/>
      <c r="K495" s="85"/>
      <c r="L495" s="85"/>
      <c r="M495" s="85"/>
      <c r="N495" s="85"/>
      <c r="O495" s="85"/>
      <c r="P495" s="85"/>
      <c r="Q495" s="85"/>
      <c r="R495" s="85"/>
      <c r="S495" s="85"/>
    </row>
    <row r="496" spans="1:19" s="511" customFormat="1" ht="21" customHeight="1" thickBot="1">
      <c r="A496" s="484"/>
      <c r="B496" s="483"/>
      <c r="C496" s="483"/>
      <c r="D496" s="483"/>
      <c r="E496" s="483"/>
      <c r="F496" s="483"/>
      <c r="G496" s="483"/>
      <c r="H496" s="483"/>
      <c r="I496" s="483"/>
      <c r="J496" s="85"/>
      <c r="K496" s="85"/>
      <c r="L496" s="85"/>
      <c r="M496" s="85"/>
      <c r="N496" s="85"/>
      <c r="O496" s="85"/>
      <c r="P496" s="85"/>
      <c r="Q496" s="85"/>
      <c r="R496" s="85"/>
      <c r="S496" s="85"/>
    </row>
    <row r="497" spans="1:9" ht="15" customHeight="1">
      <c r="A497" s="1957" t="s">
        <v>710</v>
      </c>
      <c r="B497" s="1958"/>
      <c r="C497" s="1958"/>
      <c r="D497" s="1958"/>
      <c r="E497" s="1958"/>
      <c r="F497" s="1958"/>
      <c r="G497" s="1958"/>
      <c r="H497" s="1958"/>
      <c r="I497" s="1959"/>
    </row>
    <row r="498" spans="1:9" ht="15" customHeight="1">
      <c r="A498" s="1960"/>
      <c r="B498" s="1961"/>
      <c r="C498" s="1961"/>
      <c r="D498" s="1961"/>
      <c r="E498" s="1961"/>
      <c r="F498" s="1961"/>
      <c r="G498" s="1961"/>
      <c r="H498" s="1961"/>
      <c r="I498" s="1962"/>
    </row>
    <row r="499" spans="1:9" ht="15" customHeight="1">
      <c r="A499" s="1960"/>
      <c r="B499" s="1961"/>
      <c r="C499" s="1961"/>
      <c r="D499" s="1961"/>
      <c r="E499" s="1961"/>
      <c r="F499" s="1961"/>
      <c r="G499" s="1961"/>
      <c r="H499" s="1961"/>
      <c r="I499" s="1962"/>
    </row>
    <row r="500" spans="1:9" ht="15" customHeight="1">
      <c r="A500" s="1960"/>
      <c r="B500" s="1961"/>
      <c r="C500" s="1961"/>
      <c r="D500" s="1961"/>
      <c r="E500" s="1961"/>
      <c r="F500" s="1961"/>
      <c r="G500" s="1961"/>
      <c r="H500" s="1961"/>
      <c r="I500" s="1962"/>
    </row>
    <row r="501" spans="1:9" ht="15" customHeight="1">
      <c r="A501" s="1960"/>
      <c r="B501" s="1961"/>
      <c r="C501" s="1961"/>
      <c r="D501" s="1961"/>
      <c r="E501" s="1961"/>
      <c r="F501" s="1961"/>
      <c r="G501" s="1961"/>
      <c r="H501" s="1961"/>
      <c r="I501" s="1962"/>
    </row>
    <row r="502" spans="1:9" ht="15" customHeight="1">
      <c r="A502" s="1960"/>
      <c r="B502" s="1961"/>
      <c r="C502" s="1961"/>
      <c r="D502" s="1961"/>
      <c r="E502" s="1961"/>
      <c r="F502" s="1961"/>
      <c r="G502" s="1961"/>
      <c r="H502" s="1961"/>
      <c r="I502" s="1962"/>
    </row>
    <row r="503" spans="1:9" ht="15" customHeight="1">
      <c r="A503" s="1960"/>
      <c r="B503" s="1961"/>
      <c r="C503" s="1961"/>
      <c r="D503" s="1961"/>
      <c r="E503" s="1961"/>
      <c r="F503" s="1961"/>
      <c r="G503" s="1961"/>
      <c r="H503" s="1961"/>
      <c r="I503" s="1962"/>
    </row>
    <row r="504" spans="1:9" ht="15" customHeight="1">
      <c r="A504" s="1960"/>
      <c r="B504" s="1961"/>
      <c r="C504" s="1961"/>
      <c r="D504" s="1961"/>
      <c r="E504" s="1961"/>
      <c r="F504" s="1961"/>
      <c r="G504" s="1961"/>
      <c r="H504" s="1961"/>
      <c r="I504" s="1962"/>
    </row>
    <row r="505" spans="1:9" ht="15" customHeight="1">
      <c r="A505" s="1960"/>
      <c r="B505" s="1961"/>
      <c r="C505" s="1961"/>
      <c r="D505" s="1961"/>
      <c r="E505" s="1961"/>
      <c r="F505" s="1961"/>
      <c r="G505" s="1961"/>
      <c r="H505" s="1961"/>
      <c r="I505" s="1962"/>
    </row>
    <row r="506" spans="1:9" ht="15" customHeight="1">
      <c r="A506" s="1960"/>
      <c r="B506" s="1961"/>
      <c r="C506" s="1961"/>
      <c r="D506" s="1961"/>
      <c r="E506" s="1961"/>
      <c r="F506" s="1961"/>
      <c r="G506" s="1961"/>
      <c r="H506" s="1961"/>
      <c r="I506" s="1962"/>
    </row>
    <row r="507" spans="1:9" ht="15" customHeight="1">
      <c r="A507" s="1960"/>
      <c r="B507" s="1961"/>
      <c r="C507" s="1961"/>
      <c r="D507" s="1961"/>
      <c r="E507" s="1961"/>
      <c r="F507" s="1961"/>
      <c r="G507" s="1961"/>
      <c r="H507" s="1961"/>
      <c r="I507" s="1962"/>
    </row>
    <row r="508" spans="1:9" ht="15" customHeight="1">
      <c r="A508" s="1960"/>
      <c r="B508" s="1961"/>
      <c r="C508" s="1961"/>
      <c r="D508" s="1961"/>
      <c r="E508" s="1961"/>
      <c r="F508" s="1961"/>
      <c r="G508" s="1961"/>
      <c r="H508" s="1961"/>
      <c r="I508" s="1962"/>
    </row>
    <row r="509" spans="1:9" ht="15" customHeight="1">
      <c r="A509" s="1960"/>
      <c r="B509" s="1961"/>
      <c r="C509" s="1961"/>
      <c r="D509" s="1961"/>
      <c r="E509" s="1961"/>
      <c r="F509" s="1961"/>
      <c r="G509" s="1961"/>
      <c r="H509" s="1961"/>
      <c r="I509" s="1962"/>
    </row>
    <row r="510" spans="1:9" ht="15" customHeight="1">
      <c r="A510" s="1960"/>
      <c r="B510" s="1961"/>
      <c r="C510" s="1961"/>
      <c r="D510" s="1961"/>
      <c r="E510" s="1961"/>
      <c r="F510" s="1961"/>
      <c r="G510" s="1961"/>
      <c r="H510" s="1961"/>
      <c r="I510" s="1962"/>
    </row>
    <row r="511" spans="1:9" ht="15" customHeight="1">
      <c r="A511" s="1960"/>
      <c r="B511" s="1961"/>
      <c r="C511" s="1961"/>
      <c r="D511" s="1961"/>
      <c r="E511" s="1961"/>
      <c r="F511" s="1961"/>
      <c r="G511" s="1961"/>
      <c r="H511" s="1961"/>
      <c r="I511" s="1962"/>
    </row>
    <row r="512" spans="1:9" ht="15" customHeight="1">
      <c r="A512" s="1960"/>
      <c r="B512" s="1961"/>
      <c r="C512" s="1961"/>
      <c r="D512" s="1961"/>
      <c r="E512" s="1961"/>
      <c r="F512" s="1961"/>
      <c r="G512" s="1961"/>
      <c r="H512" s="1961"/>
      <c r="I512" s="1962"/>
    </row>
    <row r="513" spans="1:9" ht="15" customHeight="1">
      <c r="A513" s="1960"/>
      <c r="B513" s="1961"/>
      <c r="C513" s="1961"/>
      <c r="D513" s="1961"/>
      <c r="E513" s="1961"/>
      <c r="F513" s="1961"/>
      <c r="G513" s="1961"/>
      <c r="H513" s="1961"/>
      <c r="I513" s="1962"/>
    </row>
    <row r="514" spans="1:9" ht="15" customHeight="1">
      <c r="A514" s="1960"/>
      <c r="B514" s="1961"/>
      <c r="C514" s="1961"/>
      <c r="D514" s="1961"/>
      <c r="E514" s="1961"/>
      <c r="F514" s="1961"/>
      <c r="G514" s="1961"/>
      <c r="H514" s="1961"/>
      <c r="I514" s="1962"/>
    </row>
    <row r="515" spans="1:9" ht="15" customHeight="1">
      <c r="A515" s="1960"/>
      <c r="B515" s="1961"/>
      <c r="C515" s="1961"/>
      <c r="D515" s="1961"/>
      <c r="E515" s="1961"/>
      <c r="F515" s="1961"/>
      <c r="G515" s="1961"/>
      <c r="H515" s="1961"/>
      <c r="I515" s="1962"/>
    </row>
    <row r="516" spans="1:9" ht="15" customHeight="1">
      <c r="A516" s="1960"/>
      <c r="B516" s="1961"/>
      <c r="C516" s="1961"/>
      <c r="D516" s="1961"/>
      <c r="E516" s="1961"/>
      <c r="F516" s="1961"/>
      <c r="G516" s="1961"/>
      <c r="H516" s="1961"/>
      <c r="I516" s="1962"/>
    </row>
    <row r="517" spans="1:9" ht="15" customHeight="1">
      <c r="A517" s="1960"/>
      <c r="B517" s="1961"/>
      <c r="C517" s="1961"/>
      <c r="D517" s="1961"/>
      <c r="E517" s="1961"/>
      <c r="F517" s="1961"/>
      <c r="G517" s="1961"/>
      <c r="H517" s="1961"/>
      <c r="I517" s="1962"/>
    </row>
    <row r="518" spans="1:9" ht="15" customHeight="1">
      <c r="A518" s="1960"/>
      <c r="B518" s="1961"/>
      <c r="C518" s="1961"/>
      <c r="D518" s="1961"/>
      <c r="E518" s="1961"/>
      <c r="F518" s="1961"/>
      <c r="G518" s="1961"/>
      <c r="H518" s="1961"/>
      <c r="I518" s="1962"/>
    </row>
    <row r="519" spans="1:9" ht="15" customHeight="1">
      <c r="A519" s="1960"/>
      <c r="B519" s="1961"/>
      <c r="C519" s="1961"/>
      <c r="D519" s="1961"/>
      <c r="E519" s="1961"/>
      <c r="F519" s="1961"/>
      <c r="G519" s="1961"/>
      <c r="H519" s="1961"/>
      <c r="I519" s="1962"/>
    </row>
    <row r="520" spans="1:9" ht="15" customHeight="1">
      <c r="A520" s="1960"/>
      <c r="B520" s="1961"/>
      <c r="C520" s="1961"/>
      <c r="D520" s="1961"/>
      <c r="E520" s="1961"/>
      <c r="F520" s="1961"/>
      <c r="G520" s="1961"/>
      <c r="H520" s="1961"/>
      <c r="I520" s="1962"/>
    </row>
    <row r="521" spans="1:9" ht="15" customHeight="1">
      <c r="A521" s="1960"/>
      <c r="B521" s="1961"/>
      <c r="C521" s="1961"/>
      <c r="D521" s="1961"/>
      <c r="E521" s="1961"/>
      <c r="F521" s="1961"/>
      <c r="G521" s="1961"/>
      <c r="H521" s="1961"/>
      <c r="I521" s="1962"/>
    </row>
    <row r="522" spans="1:9" ht="15" customHeight="1">
      <c r="A522" s="1960"/>
      <c r="B522" s="1961"/>
      <c r="C522" s="1961"/>
      <c r="D522" s="1961"/>
      <c r="E522" s="1961"/>
      <c r="F522" s="1961"/>
      <c r="G522" s="1961"/>
      <c r="H522" s="1961"/>
      <c r="I522" s="1962"/>
    </row>
    <row r="523" spans="1:9" ht="15" customHeight="1">
      <c r="A523" s="1960"/>
      <c r="B523" s="1961"/>
      <c r="C523" s="1961"/>
      <c r="D523" s="1961"/>
      <c r="E523" s="1961"/>
      <c r="F523" s="1961"/>
      <c r="G523" s="1961"/>
      <c r="H523" s="1961"/>
      <c r="I523" s="1962"/>
    </row>
    <row r="524" spans="1:9" ht="15" customHeight="1">
      <c r="A524" s="1960"/>
      <c r="B524" s="1961"/>
      <c r="C524" s="1961"/>
      <c r="D524" s="1961"/>
      <c r="E524" s="1961"/>
      <c r="F524" s="1961"/>
      <c r="G524" s="1961"/>
      <c r="H524" s="1961"/>
      <c r="I524" s="1962"/>
    </row>
    <row r="525" spans="1:9" ht="15" customHeight="1">
      <c r="A525" s="1960"/>
      <c r="B525" s="1961"/>
      <c r="C525" s="1961"/>
      <c r="D525" s="1961"/>
      <c r="E525" s="1961"/>
      <c r="F525" s="1961"/>
      <c r="G525" s="1961"/>
      <c r="H525" s="1961"/>
      <c r="I525" s="1962"/>
    </row>
    <row r="526" spans="1:9" ht="15" customHeight="1">
      <c r="A526" s="1960"/>
      <c r="B526" s="1961"/>
      <c r="C526" s="1961"/>
      <c r="D526" s="1961"/>
      <c r="E526" s="1961"/>
      <c r="F526" s="1961"/>
      <c r="G526" s="1961"/>
      <c r="H526" s="1961"/>
      <c r="I526" s="1962"/>
    </row>
    <row r="527" spans="1:9" ht="15" customHeight="1">
      <c r="A527" s="1960"/>
      <c r="B527" s="1961"/>
      <c r="C527" s="1961"/>
      <c r="D527" s="1961"/>
      <c r="E527" s="1961"/>
      <c r="F527" s="1961"/>
      <c r="G527" s="1961"/>
      <c r="H527" s="1961"/>
      <c r="I527" s="1962"/>
    </row>
    <row r="528" spans="1:9" ht="15" customHeight="1">
      <c r="A528" s="1960"/>
      <c r="B528" s="1961"/>
      <c r="C528" s="1961"/>
      <c r="D528" s="1961"/>
      <c r="E528" s="1961"/>
      <c r="F528" s="1961"/>
      <c r="G528" s="1961"/>
      <c r="H528" s="1961"/>
      <c r="I528" s="1962"/>
    </row>
    <row r="529" spans="1:19" ht="15" customHeight="1">
      <c r="A529" s="1960"/>
      <c r="B529" s="1961"/>
      <c r="C529" s="1961"/>
      <c r="D529" s="1961"/>
      <c r="E529" s="1961"/>
      <c r="F529" s="1961"/>
      <c r="G529" s="1961"/>
      <c r="H529" s="1961"/>
      <c r="I529" s="1962"/>
    </row>
    <row r="530" spans="1:19" ht="15" customHeight="1">
      <c r="A530" s="1960"/>
      <c r="B530" s="1961"/>
      <c r="C530" s="1961"/>
      <c r="D530" s="1961"/>
      <c r="E530" s="1961"/>
      <c r="F530" s="1961"/>
      <c r="G530" s="1961"/>
      <c r="H530" s="1961"/>
      <c r="I530" s="1962"/>
    </row>
    <row r="531" spans="1:19" ht="15" customHeight="1">
      <c r="A531" s="1960"/>
      <c r="B531" s="1961"/>
      <c r="C531" s="1961"/>
      <c r="D531" s="1961"/>
      <c r="E531" s="1961"/>
      <c r="F531" s="1961"/>
      <c r="G531" s="1961"/>
      <c r="H531" s="1961"/>
      <c r="I531" s="1962"/>
    </row>
    <row r="532" spans="1:19" ht="15" customHeight="1">
      <c r="A532" s="1960"/>
      <c r="B532" s="1961"/>
      <c r="C532" s="1961"/>
      <c r="D532" s="1961"/>
      <c r="E532" s="1961"/>
      <c r="F532" s="1961"/>
      <c r="G532" s="1961"/>
      <c r="H532" s="1961"/>
      <c r="I532" s="1962"/>
    </row>
    <row r="533" spans="1:19" ht="15" customHeight="1">
      <c r="A533" s="1960"/>
      <c r="B533" s="1961"/>
      <c r="C533" s="1961"/>
      <c r="D533" s="1961"/>
      <c r="E533" s="1961"/>
      <c r="F533" s="1961"/>
      <c r="G533" s="1961"/>
      <c r="H533" s="1961"/>
      <c r="I533" s="1962"/>
    </row>
    <row r="534" spans="1:19" ht="15" customHeight="1">
      <c r="A534" s="1960"/>
      <c r="B534" s="1961"/>
      <c r="C534" s="1961"/>
      <c r="D534" s="1961"/>
      <c r="E534" s="1961"/>
      <c r="F534" s="1961"/>
      <c r="G534" s="1961"/>
      <c r="H534" s="1961"/>
      <c r="I534" s="1962"/>
    </row>
    <row r="535" spans="1:19" ht="15" customHeight="1">
      <c r="A535" s="1960"/>
      <c r="B535" s="1961"/>
      <c r="C535" s="1961"/>
      <c r="D535" s="1961"/>
      <c r="E535" s="1961"/>
      <c r="F535" s="1961"/>
      <c r="G535" s="1961"/>
      <c r="H535" s="1961"/>
      <c r="I535" s="1962"/>
    </row>
    <row r="536" spans="1:19" ht="15" customHeight="1">
      <c r="A536" s="1960"/>
      <c r="B536" s="1961"/>
      <c r="C536" s="1961"/>
      <c r="D536" s="1961"/>
      <c r="E536" s="1961"/>
      <c r="F536" s="1961"/>
      <c r="G536" s="1961"/>
      <c r="H536" s="1961"/>
      <c r="I536" s="1962"/>
    </row>
    <row r="537" spans="1:19" ht="15.75" customHeight="1" thickBot="1">
      <c r="A537" s="1963"/>
      <c r="B537" s="1964"/>
      <c r="C537" s="1964"/>
      <c r="D537" s="1964"/>
      <c r="E537" s="1964"/>
      <c r="F537" s="1964"/>
      <c r="G537" s="1964"/>
      <c r="H537" s="1964"/>
      <c r="I537" s="1965"/>
    </row>
    <row r="538" spans="1:19" ht="15.75" customHeight="1">
      <c r="A538" s="662"/>
      <c r="B538" s="662"/>
      <c r="C538" s="662"/>
      <c r="D538" s="662"/>
      <c r="E538" s="662"/>
      <c r="F538" s="662"/>
      <c r="G538" s="662"/>
      <c r="H538" s="662"/>
      <c r="I538" s="662"/>
    </row>
    <row r="539" spans="1:19" s="511" customFormat="1" ht="24.6">
      <c r="A539" s="484" t="s">
        <v>988</v>
      </c>
      <c r="B539" s="483"/>
      <c r="C539" s="385"/>
      <c r="D539" s="483"/>
      <c r="E539" s="483"/>
      <c r="F539" s="483"/>
      <c r="G539" s="483"/>
      <c r="H539" s="483"/>
      <c r="I539" s="483"/>
      <c r="J539" s="85"/>
      <c r="K539" s="85"/>
      <c r="L539" s="85"/>
      <c r="M539" s="85"/>
      <c r="N539" s="85"/>
      <c r="O539" s="85"/>
      <c r="P539" s="85"/>
      <c r="Q539" s="85"/>
      <c r="R539" s="85"/>
      <c r="S539" s="85"/>
    </row>
    <row r="540" spans="1:19" s="511" customFormat="1" ht="24.6">
      <c r="A540" s="484" t="s">
        <v>1361</v>
      </c>
      <c r="B540" s="483"/>
      <c r="C540" s="483"/>
      <c r="D540" s="483"/>
      <c r="E540" s="483"/>
      <c r="F540" s="483"/>
      <c r="G540" s="483"/>
      <c r="H540" s="483"/>
      <c r="I540" s="483"/>
      <c r="J540" s="85"/>
      <c r="K540" s="85"/>
      <c r="L540" s="85"/>
      <c r="M540" s="85"/>
      <c r="N540" s="85"/>
      <c r="O540" s="85"/>
      <c r="P540" s="85"/>
      <c r="Q540" s="85"/>
      <c r="R540" s="85"/>
      <c r="S540" s="85"/>
    </row>
  </sheetData>
  <mergeCells count="12">
    <mergeCell ref="A407:I447"/>
    <mergeCell ref="A452:I492"/>
    <mergeCell ref="A497:I537"/>
    <mergeCell ref="A272:I312"/>
    <mergeCell ref="A317:I357"/>
    <mergeCell ref="A362:I402"/>
    <mergeCell ref="A227:I267"/>
    <mergeCell ref="A2:I43"/>
    <mergeCell ref="A47:I87"/>
    <mergeCell ref="A92:I132"/>
    <mergeCell ref="A137:I178"/>
    <mergeCell ref="A182:I222"/>
  </mergeCells>
  <phoneticPr fontId="5" type="noConversion"/>
  <pageMargins left="0.70866141732283472" right="0.70866141732283472" top="0.74803149606299213" bottom="0.74803149606299213" header="0.31496062992125984" footer="0.31496062992125984"/>
  <pageSetup paperSize="9" firstPageNumber="109" orientation="portrait" useFirstPageNumber="1" r:id="rId1"/>
  <headerFooter>
    <oddFooter>&amp;C &amp;P</oddFooter>
  </headerFooter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19"/>
  <sheetViews>
    <sheetView showGridLines="0" view="pageBreakPreview" zoomScaleNormal="100" zoomScaleSheetLayoutView="100" workbookViewId="0">
      <selection activeCell="D9" sqref="D9"/>
    </sheetView>
  </sheetViews>
  <sheetFormatPr defaultColWidth="9" defaultRowHeight="24.6"/>
  <cols>
    <col min="1" max="1" width="38" style="181" customWidth="1"/>
    <col min="2" max="3" width="10.3984375" style="181" customWidth="1"/>
    <col min="4" max="4" width="23.09765625" style="181" customWidth="1"/>
    <col min="5" max="5" width="22" style="181" customWidth="1"/>
    <col min="6" max="6" width="19" style="181" customWidth="1"/>
    <col min="7" max="16384" width="9" style="181"/>
  </cols>
  <sheetData>
    <row r="1" spans="1:6">
      <c r="A1" s="1945" t="s">
        <v>1318</v>
      </c>
      <c r="B1" s="1945"/>
      <c r="C1" s="1945"/>
      <c r="D1" s="1945"/>
      <c r="E1" s="1945"/>
      <c r="F1" s="1945"/>
    </row>
    <row r="2" spans="1:6" ht="11.25" customHeight="1"/>
    <row r="3" spans="1:6">
      <c r="A3" s="1966" t="s">
        <v>688</v>
      </c>
      <c r="B3" s="1967" t="s">
        <v>689</v>
      </c>
      <c r="C3" s="1967"/>
      <c r="D3" s="1966" t="s">
        <v>795</v>
      </c>
      <c r="E3" s="1966" t="s">
        <v>692</v>
      </c>
      <c r="F3" s="1966" t="s">
        <v>398</v>
      </c>
    </row>
    <row r="4" spans="1:6">
      <c r="A4" s="1666"/>
      <c r="B4" s="581" t="s">
        <v>690</v>
      </c>
      <c r="C4" s="581" t="s">
        <v>691</v>
      </c>
      <c r="D4" s="1966"/>
      <c r="E4" s="1966"/>
      <c r="F4" s="1966"/>
    </row>
    <row r="5" spans="1:6">
      <c r="A5" s="593" t="s">
        <v>651</v>
      </c>
      <c r="B5" s="1473" t="s">
        <v>260</v>
      </c>
      <c r="C5" s="584"/>
      <c r="D5" s="595"/>
      <c r="E5" s="595"/>
      <c r="F5" s="595"/>
    </row>
    <row r="6" spans="1:6">
      <c r="A6" s="593" t="s">
        <v>693</v>
      </c>
      <c r="B6" s="1473" t="s">
        <v>260</v>
      </c>
      <c r="C6" s="584"/>
      <c r="D6" s="593"/>
      <c r="E6" s="593"/>
      <c r="F6" s="593"/>
    </row>
    <row r="7" spans="1:6">
      <c r="A7" s="593" t="s">
        <v>661</v>
      </c>
      <c r="B7" s="1473" t="s">
        <v>260</v>
      </c>
      <c r="C7" s="584"/>
      <c r="D7" s="593"/>
      <c r="E7" s="593"/>
      <c r="F7" s="593"/>
    </row>
    <row r="8" spans="1:6">
      <c r="A8" s="593" t="s">
        <v>665</v>
      </c>
      <c r="B8" s="1473" t="s">
        <v>260</v>
      </c>
      <c r="C8" s="584"/>
      <c r="D8" s="593"/>
      <c r="E8" s="593"/>
      <c r="F8" s="594"/>
    </row>
    <row r="9" spans="1:6">
      <c r="A9" s="593" t="s">
        <v>694</v>
      </c>
      <c r="B9" s="1473" t="s">
        <v>260</v>
      </c>
      <c r="C9" s="584"/>
      <c r="D9" s="593"/>
      <c r="E9" s="593"/>
      <c r="F9" s="593"/>
    </row>
    <row r="10" spans="1:6" ht="63">
      <c r="A10" s="596" t="s">
        <v>735</v>
      </c>
      <c r="B10" s="1473" t="s">
        <v>260</v>
      </c>
      <c r="C10" s="584"/>
      <c r="D10" s="593"/>
      <c r="E10" s="593"/>
      <c r="F10" s="593"/>
    </row>
    <row r="11" spans="1:6">
      <c r="A11" s="593" t="s">
        <v>695</v>
      </c>
      <c r="B11" s="1471" t="s">
        <v>260</v>
      </c>
      <c r="C11" s="584"/>
      <c r="D11" s="593"/>
      <c r="E11" s="593"/>
      <c r="F11" s="593"/>
    </row>
    <row r="12" spans="1:6" s="87" customFormat="1" ht="21"/>
    <row r="13" spans="1:6" s="87" customFormat="1" ht="12" customHeight="1">
      <c r="D13" s="332"/>
      <c r="E13" s="332"/>
      <c r="F13" s="332"/>
    </row>
    <row r="14" spans="1:6" s="305" customFormat="1" ht="21">
      <c r="D14" s="653"/>
      <c r="E14" s="330"/>
      <c r="F14" s="745"/>
    </row>
    <row r="15" spans="1:6" s="305" customFormat="1" ht="21" hidden="1" customHeight="1">
      <c r="D15" s="332"/>
      <c r="E15" s="746"/>
      <c r="F15" s="745"/>
    </row>
    <row r="16" spans="1:6" s="305" customFormat="1" hidden="1">
      <c r="D16" s="747"/>
      <c r="E16" s="748"/>
      <c r="F16" s="747"/>
    </row>
    <row r="17" spans="1:6" s="305" customFormat="1">
      <c r="D17" s="747"/>
      <c r="E17" s="748"/>
      <c r="F17" s="747"/>
    </row>
    <row r="18" spans="1:6" s="305" customFormat="1">
      <c r="D18" s="651"/>
      <c r="E18" s="654"/>
      <c r="F18" s="651"/>
    </row>
    <row r="19" spans="1:6" s="305" customFormat="1" ht="21">
      <c r="A19" s="331"/>
      <c r="B19" s="332"/>
      <c r="C19" s="332"/>
      <c r="D19" s="332"/>
      <c r="E19" s="652"/>
      <c r="F19" s="652"/>
    </row>
  </sheetData>
  <mergeCells count="6">
    <mergeCell ref="F3:F4"/>
    <mergeCell ref="A1:F1"/>
    <mergeCell ref="B3:C3"/>
    <mergeCell ref="A3:A4"/>
    <mergeCell ref="D3:D4"/>
    <mergeCell ref="E3:E4"/>
  </mergeCells>
  <phoneticPr fontId="5" type="noConversion"/>
  <pageMargins left="0.59055118110236227" right="0.78740157480314965" top="0.78740157480314965" bottom="0.59055118110236227" header="0.31496062992125984" footer="0.31496062992125984"/>
  <pageSetup paperSize="9" firstPageNumber="121" orientation="landscape" useFirstPageNumber="1" r:id="rId1"/>
  <headerFooter alignWithMargins="0">
    <oddFooter>&amp;C &amp;P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1">
    <tabColor theme="0" tint="-0.14999847407452621"/>
  </sheetPr>
  <dimension ref="A1:J129"/>
  <sheetViews>
    <sheetView showGridLines="0" view="pageBreakPreview" zoomScaleNormal="100" zoomScaleSheetLayoutView="100" zoomScalePageLayoutView="70" workbookViewId="0">
      <selection activeCell="N90" sqref="N90"/>
    </sheetView>
  </sheetViews>
  <sheetFormatPr defaultColWidth="9" defaultRowHeight="24.6"/>
  <cols>
    <col min="1" max="8" width="9" style="50"/>
    <col min="9" max="9" width="11" style="50" customWidth="1"/>
    <col min="10" max="16384" width="9" style="50"/>
  </cols>
  <sheetData>
    <row r="1" spans="1:9">
      <c r="A1" s="489" t="s">
        <v>56</v>
      </c>
    </row>
    <row r="2" spans="1:9">
      <c r="A2" s="1935" t="s">
        <v>122</v>
      </c>
      <c r="B2" s="1936"/>
      <c r="C2" s="1936"/>
      <c r="D2" s="1936"/>
      <c r="E2" s="1936"/>
      <c r="F2" s="1936"/>
      <c r="G2" s="1936"/>
      <c r="H2" s="1936"/>
      <c r="I2" s="1936"/>
    </row>
    <row r="3" spans="1:9">
      <c r="A3" s="1936"/>
      <c r="B3" s="1936"/>
      <c r="C3" s="1936"/>
      <c r="D3" s="1936"/>
      <c r="E3" s="1936"/>
      <c r="F3" s="1936"/>
      <c r="G3" s="1936"/>
      <c r="H3" s="1936"/>
      <c r="I3" s="1936"/>
    </row>
    <row r="4" spans="1:9">
      <c r="A4" s="50" t="s">
        <v>123</v>
      </c>
    </row>
    <row r="5" spans="1:9">
      <c r="B5" s="617" t="s">
        <v>815</v>
      </c>
      <c r="C5" s="618" t="s">
        <v>816</v>
      </c>
      <c r="D5" s="618"/>
      <c r="E5" s="618"/>
      <c r="F5" s="619"/>
      <c r="G5" s="620" t="s">
        <v>817</v>
      </c>
      <c r="H5" s="620"/>
      <c r="I5" s="620"/>
    </row>
    <row r="6" spans="1:9">
      <c r="B6" s="617"/>
      <c r="C6" s="618" t="s">
        <v>578</v>
      </c>
      <c r="D6" s="618"/>
      <c r="E6" s="618"/>
      <c r="F6" s="88"/>
      <c r="G6" s="618" t="s">
        <v>1353</v>
      </c>
      <c r="H6" s="620"/>
      <c r="I6" s="620"/>
    </row>
    <row r="7" spans="1:9">
      <c r="B7" s="617"/>
      <c r="C7" s="618" t="s">
        <v>974</v>
      </c>
      <c r="D7" s="618"/>
      <c r="E7" s="618"/>
      <c r="F7" s="88"/>
      <c r="G7" s="618" t="s">
        <v>1354</v>
      </c>
      <c r="H7" s="620"/>
      <c r="I7" s="620"/>
    </row>
    <row r="8" spans="1:9">
      <c r="B8" s="617"/>
      <c r="C8" s="618" t="s">
        <v>1350</v>
      </c>
      <c r="D8" s="618"/>
      <c r="E8" s="618"/>
      <c r="F8" s="88"/>
      <c r="G8" s="618" t="s">
        <v>1355</v>
      </c>
      <c r="H8" s="620"/>
      <c r="I8" s="620"/>
    </row>
    <row r="9" spans="1:9">
      <c r="B9" s="617"/>
      <c r="C9" s="618" t="s">
        <v>1351</v>
      </c>
      <c r="D9" s="618"/>
      <c r="E9" s="618"/>
      <c r="F9" s="88"/>
      <c r="G9" s="618" t="s">
        <v>1356</v>
      </c>
      <c r="H9" s="620"/>
      <c r="I9" s="620"/>
    </row>
    <row r="10" spans="1:9">
      <c r="B10" s="88"/>
      <c r="C10" s="618" t="s">
        <v>818</v>
      </c>
      <c r="D10" s="618"/>
      <c r="E10" s="618"/>
      <c r="F10" s="88"/>
      <c r="G10" s="620" t="s">
        <v>819</v>
      </c>
      <c r="H10" s="620"/>
      <c r="I10" s="620"/>
    </row>
    <row r="11" spans="1:9">
      <c r="B11" s="88"/>
      <c r="C11" s="618" t="s">
        <v>820</v>
      </c>
      <c r="D11" s="618"/>
      <c r="E11" s="618"/>
      <c r="G11" s="618" t="s">
        <v>821</v>
      </c>
      <c r="H11" s="620"/>
      <c r="I11" s="620"/>
    </row>
    <row r="12" spans="1:9">
      <c r="B12" s="617" t="s">
        <v>822</v>
      </c>
      <c r="C12" s="620" t="s">
        <v>799</v>
      </c>
      <c r="D12" s="620"/>
      <c r="E12" s="620"/>
      <c r="G12" s="620" t="s">
        <v>964</v>
      </c>
      <c r="H12" s="620"/>
      <c r="I12" s="620"/>
    </row>
    <row r="13" spans="1:9">
      <c r="B13" s="617"/>
      <c r="C13" s="618" t="s">
        <v>1352</v>
      </c>
      <c r="D13" s="620"/>
      <c r="E13" s="620"/>
      <c r="G13" s="620" t="s">
        <v>965</v>
      </c>
      <c r="H13" s="620"/>
      <c r="I13" s="620"/>
    </row>
    <row r="14" spans="1:9">
      <c r="B14" s="617"/>
      <c r="C14" s="618" t="s">
        <v>823</v>
      </c>
      <c r="D14" s="620"/>
      <c r="E14" s="620"/>
      <c r="G14" s="618"/>
      <c r="H14" s="618"/>
      <c r="I14" s="620"/>
    </row>
    <row r="15" spans="1:9">
      <c r="B15" s="617" t="s">
        <v>822</v>
      </c>
      <c r="C15" s="620" t="s">
        <v>580</v>
      </c>
      <c r="D15" s="620"/>
      <c r="E15" s="620"/>
      <c r="G15" s="88"/>
      <c r="H15" s="1600"/>
      <c r="I15" s="1600"/>
    </row>
    <row r="16" spans="1:9">
      <c r="B16" s="617" t="s">
        <v>822</v>
      </c>
      <c r="C16" s="620" t="s">
        <v>571</v>
      </c>
      <c r="D16" s="620"/>
      <c r="E16" s="620"/>
      <c r="G16" s="88"/>
      <c r="H16" s="1600"/>
      <c r="I16" s="1600"/>
    </row>
    <row r="17" spans="1:10">
      <c r="B17" s="617"/>
      <c r="C17" s="620"/>
      <c r="D17" s="620"/>
      <c r="E17" s="620"/>
      <c r="G17" s="88"/>
      <c r="H17" s="620"/>
      <c r="I17" s="620"/>
    </row>
    <row r="18" spans="1:10">
      <c r="B18" s="621" t="s">
        <v>824</v>
      </c>
      <c r="C18" s="621"/>
      <c r="D18" s="621"/>
      <c r="E18" s="621"/>
      <c r="F18" s="621"/>
      <c r="G18" s="621"/>
      <c r="H18" s="621"/>
      <c r="I18" s="621"/>
      <c r="J18" s="621"/>
    </row>
    <row r="19" spans="1:10">
      <c r="A19" s="50" t="s">
        <v>124</v>
      </c>
      <c r="F19" s="51"/>
      <c r="G19" s="51"/>
    </row>
    <row r="20" spans="1:10">
      <c r="A20" s="50" t="s">
        <v>125</v>
      </c>
      <c r="F20" s="51"/>
      <c r="G20" s="51"/>
    </row>
    <row r="21" spans="1:10" ht="25.2" thickBot="1">
      <c r="F21" s="51"/>
      <c r="G21" s="51"/>
    </row>
    <row r="22" spans="1:10" ht="24.75" customHeight="1">
      <c r="A22" s="51"/>
      <c r="B22" s="1968" t="s">
        <v>39</v>
      </c>
      <c r="C22" s="1969"/>
      <c r="D22" s="1969"/>
      <c r="E22" s="1969"/>
      <c r="F22" s="1969"/>
      <c r="G22" s="1969"/>
      <c r="H22" s="1969"/>
      <c r="I22" s="1970"/>
    </row>
    <row r="23" spans="1:10" ht="24.75" customHeight="1">
      <c r="A23" s="51"/>
      <c r="B23" s="1971"/>
      <c r="C23" s="1635"/>
      <c r="D23" s="1635"/>
      <c r="E23" s="1635"/>
      <c r="F23" s="1635"/>
      <c r="G23" s="1635"/>
      <c r="H23" s="1635"/>
      <c r="I23" s="1972"/>
    </row>
    <row r="24" spans="1:10" ht="24.75" customHeight="1">
      <c r="A24" s="51"/>
      <c r="B24" s="1971"/>
      <c r="C24" s="1635"/>
      <c r="D24" s="1635"/>
      <c r="E24" s="1635"/>
      <c r="F24" s="1635"/>
      <c r="G24" s="1635"/>
      <c r="H24" s="1635"/>
      <c r="I24" s="1972"/>
    </row>
    <row r="25" spans="1:10" ht="24.75" customHeight="1">
      <c r="A25" s="51"/>
      <c r="B25" s="1971"/>
      <c r="C25" s="1635"/>
      <c r="D25" s="1635"/>
      <c r="E25" s="1635"/>
      <c r="F25" s="1635"/>
      <c r="G25" s="1635"/>
      <c r="H25" s="1635"/>
      <c r="I25" s="1972"/>
    </row>
    <row r="26" spans="1:10" ht="24.75" customHeight="1">
      <c r="A26" s="51"/>
      <c r="B26" s="1971"/>
      <c r="C26" s="1635"/>
      <c r="D26" s="1635"/>
      <c r="E26" s="1635"/>
      <c r="F26" s="1635"/>
      <c r="G26" s="1635"/>
      <c r="H26" s="1635"/>
      <c r="I26" s="1972"/>
    </row>
    <row r="27" spans="1:10" ht="24.75" customHeight="1">
      <c r="A27" s="51"/>
      <c r="B27" s="1971"/>
      <c r="C27" s="1635"/>
      <c r="D27" s="1635"/>
      <c r="E27" s="1635"/>
      <c r="F27" s="1635"/>
      <c r="G27" s="1635"/>
      <c r="H27" s="1635"/>
      <c r="I27" s="1972"/>
    </row>
    <row r="28" spans="1:10" ht="24.75" customHeight="1">
      <c r="A28" s="51"/>
      <c r="B28" s="1971"/>
      <c r="C28" s="1635"/>
      <c r="D28" s="1635"/>
      <c r="E28" s="1635"/>
      <c r="F28" s="1635"/>
      <c r="G28" s="1635"/>
      <c r="H28" s="1635"/>
      <c r="I28" s="1972"/>
    </row>
    <row r="29" spans="1:10" ht="24.75" customHeight="1">
      <c r="A29" s="51"/>
      <c r="B29" s="1971"/>
      <c r="C29" s="1635"/>
      <c r="D29" s="1635"/>
      <c r="E29" s="1635"/>
      <c r="F29" s="1635"/>
      <c r="G29" s="1635"/>
      <c r="H29" s="1635"/>
      <c r="I29" s="1972"/>
    </row>
    <row r="30" spans="1:10" ht="24.75" customHeight="1">
      <c r="A30" s="51"/>
      <c r="B30" s="1971"/>
      <c r="C30" s="1635"/>
      <c r="D30" s="1635"/>
      <c r="E30" s="1635"/>
      <c r="F30" s="1635"/>
      <c r="G30" s="1635"/>
      <c r="H30" s="1635"/>
      <c r="I30" s="1972"/>
    </row>
    <row r="31" spans="1:10" ht="24.75" customHeight="1">
      <c r="A31" s="51"/>
      <c r="B31" s="1971"/>
      <c r="C31" s="1635"/>
      <c r="D31" s="1635"/>
      <c r="E31" s="1635"/>
      <c r="F31" s="1635"/>
      <c r="G31" s="1635"/>
      <c r="H31" s="1635"/>
      <c r="I31" s="1972"/>
    </row>
    <row r="32" spans="1:10" ht="24.75" customHeight="1">
      <c r="A32" s="51"/>
      <c r="B32" s="1971"/>
      <c r="C32" s="1635"/>
      <c r="D32" s="1635"/>
      <c r="E32" s="1635"/>
      <c r="F32" s="1635"/>
      <c r="G32" s="1635"/>
      <c r="H32" s="1635"/>
      <c r="I32" s="1972"/>
    </row>
    <row r="33" spans="1:9" ht="24.75" customHeight="1" thickBot="1">
      <c r="A33" s="366"/>
      <c r="B33" s="1973"/>
      <c r="C33" s="1974"/>
      <c r="D33" s="1974"/>
      <c r="E33" s="1974"/>
      <c r="F33" s="1974"/>
      <c r="G33" s="1974"/>
      <c r="H33" s="1974"/>
      <c r="I33" s="1975"/>
    </row>
    <row r="34" spans="1:9">
      <c r="A34" s="1629" t="s">
        <v>145</v>
      </c>
      <c r="B34" s="1629"/>
      <c r="C34" s="1629"/>
      <c r="D34" s="1629"/>
      <c r="E34" s="1629"/>
      <c r="F34" s="1629"/>
      <c r="G34" s="1629"/>
      <c r="H34" s="1629"/>
      <c r="I34" s="1629"/>
    </row>
    <row r="35" spans="1:9">
      <c r="A35" s="1045"/>
      <c r="B35" s="1045"/>
      <c r="C35" s="1045"/>
      <c r="D35" s="1045"/>
      <c r="E35" s="1045"/>
      <c r="F35" s="1045"/>
      <c r="G35" s="1045"/>
      <c r="H35" s="1045"/>
      <c r="I35" s="1045"/>
    </row>
    <row r="36" spans="1:9" ht="25.2" thickBot="1">
      <c r="A36" s="871"/>
      <c r="B36" s="691"/>
      <c r="C36" s="691"/>
      <c r="D36" s="691"/>
      <c r="E36" s="691"/>
      <c r="F36" s="691"/>
      <c r="G36" s="691"/>
      <c r="H36" s="691"/>
      <c r="I36" s="691"/>
    </row>
    <row r="37" spans="1:9" s="43" customFormat="1" ht="24.75" customHeight="1">
      <c r="A37" s="37"/>
      <c r="B37" s="1968" t="s">
        <v>39</v>
      </c>
      <c r="C37" s="1969"/>
      <c r="D37" s="1969"/>
      <c r="E37" s="1969"/>
      <c r="F37" s="1969"/>
      <c r="G37" s="1969"/>
      <c r="H37" s="1969"/>
      <c r="I37" s="1970"/>
    </row>
    <row r="38" spans="1:9" s="43" customFormat="1" ht="24.75" customHeight="1">
      <c r="A38" s="37"/>
      <c r="B38" s="1971"/>
      <c r="C38" s="1635"/>
      <c r="D38" s="1635"/>
      <c r="E38" s="1635"/>
      <c r="F38" s="1635"/>
      <c r="G38" s="1635"/>
      <c r="H38" s="1635"/>
      <c r="I38" s="1972"/>
    </row>
    <row r="39" spans="1:9" s="43" customFormat="1" ht="24.75" customHeight="1">
      <c r="A39" s="37"/>
      <c r="B39" s="1971"/>
      <c r="C39" s="1635"/>
      <c r="D39" s="1635"/>
      <c r="E39" s="1635"/>
      <c r="F39" s="1635"/>
      <c r="G39" s="1635"/>
      <c r="H39" s="1635"/>
      <c r="I39" s="1972"/>
    </row>
    <row r="40" spans="1:9" s="43" customFormat="1" ht="24.75" customHeight="1">
      <c r="A40" s="37"/>
      <c r="B40" s="1971"/>
      <c r="C40" s="1635"/>
      <c r="D40" s="1635"/>
      <c r="E40" s="1635"/>
      <c r="F40" s="1635"/>
      <c r="G40" s="1635"/>
      <c r="H40" s="1635"/>
      <c r="I40" s="1972"/>
    </row>
    <row r="41" spans="1:9" s="43" customFormat="1" ht="24.75" customHeight="1">
      <c r="A41" s="37"/>
      <c r="B41" s="1971"/>
      <c r="C41" s="1635"/>
      <c r="D41" s="1635"/>
      <c r="E41" s="1635"/>
      <c r="F41" s="1635"/>
      <c r="G41" s="1635"/>
      <c r="H41" s="1635"/>
      <c r="I41" s="1972"/>
    </row>
    <row r="42" spans="1:9" s="43" customFormat="1" ht="24.75" customHeight="1">
      <c r="A42" s="37"/>
      <c r="B42" s="1971"/>
      <c r="C42" s="1635"/>
      <c r="D42" s="1635"/>
      <c r="E42" s="1635"/>
      <c r="F42" s="1635"/>
      <c r="G42" s="1635"/>
      <c r="H42" s="1635"/>
      <c r="I42" s="1972"/>
    </row>
    <row r="43" spans="1:9" s="43" customFormat="1" ht="24.75" customHeight="1">
      <c r="A43" s="37"/>
      <c r="B43" s="1971"/>
      <c r="C43" s="1635"/>
      <c r="D43" s="1635"/>
      <c r="E43" s="1635"/>
      <c r="F43" s="1635"/>
      <c r="G43" s="1635"/>
      <c r="H43" s="1635"/>
      <c r="I43" s="1972"/>
    </row>
    <row r="44" spans="1:9" s="43" customFormat="1" ht="24.75" customHeight="1">
      <c r="A44" s="37"/>
      <c r="B44" s="1971"/>
      <c r="C44" s="1635"/>
      <c r="D44" s="1635"/>
      <c r="E44" s="1635"/>
      <c r="F44" s="1635"/>
      <c r="G44" s="1635"/>
      <c r="H44" s="1635"/>
      <c r="I44" s="1972"/>
    </row>
    <row r="45" spans="1:9" s="43" customFormat="1" ht="24.75" customHeight="1">
      <c r="A45" s="37"/>
      <c r="B45" s="1971"/>
      <c r="C45" s="1635"/>
      <c r="D45" s="1635"/>
      <c r="E45" s="1635"/>
      <c r="F45" s="1635"/>
      <c r="G45" s="1635"/>
      <c r="H45" s="1635"/>
      <c r="I45" s="1972"/>
    </row>
    <row r="46" spans="1:9" s="43" customFormat="1" ht="24.75" customHeight="1">
      <c r="A46" s="37"/>
      <c r="B46" s="1971"/>
      <c r="C46" s="1635"/>
      <c r="D46" s="1635"/>
      <c r="E46" s="1635"/>
      <c r="F46" s="1635"/>
      <c r="G46" s="1635"/>
      <c r="H46" s="1635"/>
      <c r="I46" s="1972"/>
    </row>
    <row r="47" spans="1:9" s="43" customFormat="1" ht="24.75" customHeight="1">
      <c r="A47" s="37"/>
      <c r="B47" s="1971"/>
      <c r="C47" s="1635"/>
      <c r="D47" s="1635"/>
      <c r="E47" s="1635"/>
      <c r="F47" s="1635"/>
      <c r="G47" s="1635"/>
      <c r="H47" s="1635"/>
      <c r="I47" s="1972"/>
    </row>
    <row r="48" spans="1:9" s="43" customFormat="1" ht="24.75" customHeight="1">
      <c r="A48" s="37"/>
      <c r="B48" s="1971"/>
      <c r="C48" s="1635"/>
      <c r="D48" s="1635"/>
      <c r="E48" s="1635"/>
      <c r="F48" s="1635"/>
      <c r="G48" s="1635"/>
      <c r="H48" s="1635"/>
      <c r="I48" s="1972"/>
    </row>
    <row r="49" spans="1:10" s="355" customFormat="1" ht="21" customHeight="1">
      <c r="A49" s="51"/>
      <c r="B49" s="1971"/>
      <c r="C49" s="1635"/>
      <c r="D49" s="1635"/>
      <c r="E49" s="1635"/>
      <c r="F49" s="1635"/>
      <c r="G49" s="1635"/>
      <c r="H49" s="1635"/>
      <c r="I49" s="1972"/>
      <c r="J49" s="43"/>
    </row>
    <row r="50" spans="1:10" s="355" customFormat="1" ht="21" customHeight="1" thickBot="1">
      <c r="A50" s="366"/>
      <c r="B50" s="1973"/>
      <c r="C50" s="1974"/>
      <c r="D50" s="1974"/>
      <c r="E50" s="1974"/>
      <c r="F50" s="1974"/>
      <c r="G50" s="1974"/>
      <c r="H50" s="1974"/>
      <c r="I50" s="1975"/>
      <c r="J50" s="43"/>
    </row>
    <row r="51" spans="1:10" s="355" customFormat="1" ht="21" customHeight="1">
      <c r="A51" s="366"/>
      <c r="B51" s="1046"/>
      <c r="C51" s="1046"/>
      <c r="D51" s="1046"/>
      <c r="E51" s="1046"/>
      <c r="F51" s="1046"/>
      <c r="G51" s="1046"/>
      <c r="H51" s="1046"/>
      <c r="I51" s="1046"/>
      <c r="J51" s="43"/>
    </row>
    <row r="52" spans="1:10" ht="24.75" customHeight="1">
      <c r="A52" s="1629" t="s">
        <v>1089</v>
      </c>
      <c r="B52" s="1629"/>
      <c r="C52" s="1629"/>
      <c r="D52" s="1629"/>
      <c r="E52" s="1629"/>
      <c r="F52" s="1629"/>
      <c r="G52" s="1629"/>
      <c r="H52" s="1629"/>
      <c r="I52" s="1629"/>
      <c r="J52" s="482"/>
    </row>
    <row r="53" spans="1:10" ht="24.75" customHeight="1" thickBot="1">
      <c r="A53" s="1045"/>
      <c r="B53" s="1045"/>
      <c r="C53" s="1045"/>
      <c r="D53" s="1045"/>
      <c r="E53" s="1045"/>
      <c r="F53" s="1045"/>
      <c r="G53" s="1045"/>
      <c r="H53" s="1045"/>
      <c r="I53" s="1045"/>
      <c r="J53" s="482"/>
    </row>
    <row r="54" spans="1:10" s="43" customFormat="1" ht="24.75" customHeight="1">
      <c r="A54" s="37"/>
      <c r="B54" s="1968" t="s">
        <v>39</v>
      </c>
      <c r="C54" s="1969"/>
      <c r="D54" s="1969"/>
      <c r="E54" s="1969"/>
      <c r="F54" s="1969"/>
      <c r="G54" s="1969"/>
      <c r="H54" s="1969"/>
      <c r="I54" s="1970"/>
    </row>
    <row r="55" spans="1:10" s="43" customFormat="1" ht="24.75" customHeight="1">
      <c r="A55" s="37"/>
      <c r="B55" s="1971"/>
      <c r="C55" s="1635"/>
      <c r="D55" s="1635"/>
      <c r="E55" s="1635"/>
      <c r="F55" s="1635"/>
      <c r="G55" s="1635"/>
      <c r="H55" s="1635"/>
      <c r="I55" s="1972"/>
    </row>
    <row r="56" spans="1:10" s="43" customFormat="1" ht="24.75" customHeight="1">
      <c r="A56" s="37"/>
      <c r="B56" s="1971"/>
      <c r="C56" s="1635"/>
      <c r="D56" s="1635"/>
      <c r="E56" s="1635"/>
      <c r="F56" s="1635"/>
      <c r="G56" s="1635"/>
      <c r="H56" s="1635"/>
      <c r="I56" s="1972"/>
    </row>
    <row r="57" spans="1:10" s="43" customFormat="1" ht="24.75" customHeight="1">
      <c r="A57" s="37"/>
      <c r="B57" s="1971"/>
      <c r="C57" s="1635"/>
      <c r="D57" s="1635"/>
      <c r="E57" s="1635"/>
      <c r="F57" s="1635"/>
      <c r="G57" s="1635"/>
      <c r="H57" s="1635"/>
      <c r="I57" s="1972"/>
    </row>
    <row r="58" spans="1:10" s="43" customFormat="1" ht="24.75" customHeight="1">
      <c r="A58" s="37"/>
      <c r="B58" s="1971"/>
      <c r="C58" s="1635"/>
      <c r="D58" s="1635"/>
      <c r="E58" s="1635"/>
      <c r="F58" s="1635"/>
      <c r="G58" s="1635"/>
      <c r="H58" s="1635"/>
      <c r="I58" s="1972"/>
    </row>
    <row r="59" spans="1:10" s="43" customFormat="1" ht="24.75" customHeight="1">
      <c r="A59" s="37"/>
      <c r="B59" s="1971"/>
      <c r="C59" s="1635"/>
      <c r="D59" s="1635"/>
      <c r="E59" s="1635"/>
      <c r="F59" s="1635"/>
      <c r="G59" s="1635"/>
      <c r="H59" s="1635"/>
      <c r="I59" s="1972"/>
    </row>
    <row r="60" spans="1:10" s="43" customFormat="1" ht="24.75" customHeight="1">
      <c r="A60" s="37"/>
      <c r="B60" s="1971"/>
      <c r="C60" s="1635"/>
      <c r="D60" s="1635"/>
      <c r="E60" s="1635"/>
      <c r="F60" s="1635"/>
      <c r="G60" s="1635"/>
      <c r="H60" s="1635"/>
      <c r="I60" s="1972"/>
    </row>
    <row r="61" spans="1:10" s="43" customFormat="1" ht="24.75" customHeight="1">
      <c r="A61" s="37"/>
      <c r="B61" s="1971"/>
      <c r="C61" s="1635"/>
      <c r="D61" s="1635"/>
      <c r="E61" s="1635"/>
      <c r="F61" s="1635"/>
      <c r="G61" s="1635"/>
      <c r="H61" s="1635"/>
      <c r="I61" s="1972"/>
    </row>
    <row r="62" spans="1:10" s="43" customFormat="1" ht="24.75" customHeight="1">
      <c r="A62" s="37"/>
      <c r="B62" s="1971"/>
      <c r="C62" s="1635"/>
      <c r="D62" s="1635"/>
      <c r="E62" s="1635"/>
      <c r="F62" s="1635"/>
      <c r="G62" s="1635"/>
      <c r="H62" s="1635"/>
      <c r="I62" s="1972"/>
    </row>
    <row r="63" spans="1:10" s="43" customFormat="1" ht="24.75" customHeight="1">
      <c r="A63" s="37"/>
      <c r="B63" s="1971"/>
      <c r="C63" s="1635"/>
      <c r="D63" s="1635"/>
      <c r="E63" s="1635"/>
      <c r="F63" s="1635"/>
      <c r="G63" s="1635"/>
      <c r="H63" s="1635"/>
      <c r="I63" s="1972"/>
    </row>
    <row r="64" spans="1:10" s="43" customFormat="1" ht="24.75" customHeight="1">
      <c r="A64" s="37"/>
      <c r="B64" s="1971"/>
      <c r="C64" s="1635"/>
      <c r="D64" s="1635"/>
      <c r="E64" s="1635"/>
      <c r="F64" s="1635"/>
      <c r="G64" s="1635"/>
      <c r="H64" s="1635"/>
      <c r="I64" s="1972"/>
    </row>
    <row r="65" spans="1:10" s="355" customFormat="1" ht="21" customHeight="1">
      <c r="A65" s="51"/>
      <c r="B65" s="1971"/>
      <c r="C65" s="1635"/>
      <c r="D65" s="1635"/>
      <c r="E65" s="1635"/>
      <c r="F65" s="1635"/>
      <c r="G65" s="1635"/>
      <c r="H65" s="1635"/>
      <c r="I65" s="1972"/>
      <c r="J65" s="43"/>
    </row>
    <row r="66" spans="1:10" s="355" customFormat="1" ht="21" customHeight="1" thickBot="1">
      <c r="A66" s="366"/>
      <c r="B66" s="1973"/>
      <c r="C66" s="1974"/>
      <c r="D66" s="1974"/>
      <c r="E66" s="1974"/>
      <c r="F66" s="1974"/>
      <c r="G66" s="1974"/>
      <c r="H66" s="1974"/>
      <c r="I66" s="1975"/>
      <c r="J66" s="43"/>
    </row>
    <row r="67" spans="1:10" s="355" customFormat="1" ht="19.2" customHeight="1">
      <c r="A67" s="366"/>
      <c r="B67" s="1046"/>
      <c r="C67" s="1046"/>
      <c r="D67" s="1046"/>
      <c r="E67" s="1046"/>
      <c r="F67" s="1046"/>
      <c r="G67" s="1046"/>
      <c r="H67" s="1046"/>
      <c r="I67" s="1046"/>
    </row>
    <row r="68" spans="1:10" ht="24.75" customHeight="1">
      <c r="A68" s="482" t="s">
        <v>1093</v>
      </c>
      <c r="B68" s="625"/>
      <c r="C68" s="625"/>
      <c r="D68" s="625"/>
      <c r="E68" s="625"/>
      <c r="F68" s="625"/>
      <c r="G68" s="625"/>
      <c r="H68" s="625"/>
      <c r="I68" s="625"/>
      <c r="J68" s="482"/>
    </row>
    <row r="69" spans="1:10" ht="24.75" customHeight="1">
      <c r="A69" s="482"/>
      <c r="B69" s="625"/>
      <c r="C69" s="625"/>
      <c r="D69" s="625"/>
      <c r="E69" s="625"/>
      <c r="F69" s="625"/>
      <c r="G69" s="625"/>
      <c r="H69" s="625"/>
      <c r="I69" s="625"/>
      <c r="J69" s="482"/>
    </row>
    <row r="70" spans="1:10" ht="24.75" customHeight="1">
      <c r="A70" s="482"/>
      <c r="B70" s="625"/>
      <c r="C70" s="625"/>
      <c r="D70" s="625"/>
      <c r="E70" s="625"/>
      <c r="F70" s="625"/>
      <c r="G70" s="625"/>
      <c r="H70" s="625"/>
      <c r="I70" s="625"/>
      <c r="J70" s="482"/>
    </row>
    <row r="71" spans="1:10" ht="24.75" customHeight="1" thickBot="1">
      <c r="A71" s="482"/>
      <c r="B71" s="625"/>
      <c r="C71" s="625"/>
      <c r="D71" s="625"/>
      <c r="E71" s="625"/>
      <c r="F71" s="625"/>
      <c r="G71" s="625"/>
      <c r="H71" s="625"/>
      <c r="I71" s="625"/>
      <c r="J71" s="482"/>
    </row>
    <row r="72" spans="1:10" ht="24.75" customHeight="1">
      <c r="A72" s="51"/>
      <c r="B72" s="1968" t="s">
        <v>39</v>
      </c>
      <c r="C72" s="1969"/>
      <c r="D72" s="1969"/>
      <c r="E72" s="1969"/>
      <c r="F72" s="1969"/>
      <c r="G72" s="1969"/>
      <c r="H72" s="1969"/>
      <c r="I72" s="1970"/>
    </row>
    <row r="73" spans="1:10" ht="24.75" customHeight="1">
      <c r="A73" s="51"/>
      <c r="B73" s="1971"/>
      <c r="C73" s="1635"/>
      <c r="D73" s="1635"/>
      <c r="E73" s="1635"/>
      <c r="F73" s="1635"/>
      <c r="G73" s="1635"/>
      <c r="H73" s="1635"/>
      <c r="I73" s="1972"/>
    </row>
    <row r="74" spans="1:10" ht="24.75" customHeight="1">
      <c r="A74" s="51"/>
      <c r="B74" s="1971"/>
      <c r="C74" s="1635"/>
      <c r="D74" s="1635"/>
      <c r="E74" s="1635"/>
      <c r="F74" s="1635"/>
      <c r="G74" s="1635"/>
      <c r="H74" s="1635"/>
      <c r="I74" s="1972"/>
    </row>
    <row r="75" spans="1:10" ht="24.75" customHeight="1">
      <c r="A75" s="51"/>
      <c r="B75" s="1971"/>
      <c r="C75" s="1635"/>
      <c r="D75" s="1635"/>
      <c r="E75" s="1635"/>
      <c r="F75" s="1635"/>
      <c r="G75" s="1635"/>
      <c r="H75" s="1635"/>
      <c r="I75" s="1972"/>
    </row>
    <row r="76" spans="1:10" ht="24.75" customHeight="1">
      <c r="A76" s="51"/>
      <c r="B76" s="1971"/>
      <c r="C76" s="1635"/>
      <c r="D76" s="1635"/>
      <c r="E76" s="1635"/>
      <c r="F76" s="1635"/>
      <c r="G76" s="1635"/>
      <c r="H76" s="1635"/>
      <c r="I76" s="1972"/>
    </row>
    <row r="77" spans="1:10" ht="24.75" customHeight="1">
      <c r="A77" s="51"/>
      <c r="B77" s="1971"/>
      <c r="C77" s="1635"/>
      <c r="D77" s="1635"/>
      <c r="E77" s="1635"/>
      <c r="F77" s="1635"/>
      <c r="G77" s="1635"/>
      <c r="H77" s="1635"/>
      <c r="I77" s="1972"/>
    </row>
    <row r="78" spans="1:10" ht="25.2" customHeight="1">
      <c r="A78" s="51"/>
      <c r="B78" s="1971"/>
      <c r="C78" s="1635"/>
      <c r="D78" s="1635"/>
      <c r="E78" s="1635"/>
      <c r="F78" s="1635"/>
      <c r="G78" s="1635"/>
      <c r="H78" s="1635"/>
      <c r="I78" s="1972"/>
    </row>
    <row r="79" spans="1:10" ht="24.75" customHeight="1">
      <c r="A79" s="51"/>
      <c r="B79" s="1971"/>
      <c r="C79" s="1635"/>
      <c r="D79" s="1635"/>
      <c r="E79" s="1635"/>
      <c r="F79" s="1635"/>
      <c r="G79" s="1635"/>
      <c r="H79" s="1635"/>
      <c r="I79" s="1972"/>
    </row>
    <row r="80" spans="1:10" ht="24.75" customHeight="1">
      <c r="A80" s="51"/>
      <c r="B80" s="1971"/>
      <c r="C80" s="1635"/>
      <c r="D80" s="1635"/>
      <c r="E80" s="1635"/>
      <c r="F80" s="1635"/>
      <c r="G80" s="1635"/>
      <c r="H80" s="1635"/>
      <c r="I80" s="1972"/>
    </row>
    <row r="81" spans="1:10" ht="24.6" customHeight="1">
      <c r="A81" s="51"/>
      <c r="B81" s="1971"/>
      <c r="C81" s="1635"/>
      <c r="D81" s="1635"/>
      <c r="E81" s="1635"/>
      <c r="F81" s="1635"/>
      <c r="G81" s="1635"/>
      <c r="H81" s="1635"/>
      <c r="I81" s="1972"/>
    </row>
    <row r="82" spans="1:10" ht="24.75" customHeight="1">
      <c r="A82" s="51"/>
      <c r="B82" s="1971"/>
      <c r="C82" s="1635"/>
      <c r="D82" s="1635"/>
      <c r="E82" s="1635"/>
      <c r="F82" s="1635"/>
      <c r="G82" s="1635"/>
      <c r="H82" s="1635"/>
      <c r="I82" s="1972"/>
    </row>
    <row r="83" spans="1:10" ht="24.75" customHeight="1">
      <c r="A83" s="51"/>
      <c r="B83" s="1971"/>
      <c r="C83" s="1635"/>
      <c r="D83" s="1635"/>
      <c r="E83" s="1635"/>
      <c r="F83" s="1635"/>
      <c r="G83" s="1635"/>
      <c r="H83" s="1635"/>
      <c r="I83" s="1972"/>
    </row>
    <row r="84" spans="1:10" ht="24.75" customHeight="1" thickBot="1">
      <c r="A84" s="366"/>
      <c r="B84" s="1973"/>
      <c r="C84" s="1974"/>
      <c r="D84" s="1974"/>
      <c r="E84" s="1974"/>
      <c r="F84" s="1974"/>
      <c r="G84" s="1974"/>
      <c r="H84" s="1974"/>
      <c r="I84" s="1975"/>
    </row>
    <row r="85" spans="1:10" ht="12" customHeight="1">
      <c r="A85" s="366"/>
      <c r="B85" s="1046"/>
      <c r="C85" s="1046"/>
      <c r="D85" s="1046"/>
      <c r="E85" s="1046"/>
      <c r="F85" s="1046"/>
      <c r="G85" s="1046"/>
      <c r="H85" s="1046"/>
      <c r="I85" s="1046"/>
    </row>
    <row r="86" spans="1:10" s="724" customFormat="1" ht="24.75" customHeight="1">
      <c r="A86" s="1628" t="s">
        <v>1094</v>
      </c>
      <c r="B86" s="1628"/>
      <c r="C86" s="1628"/>
      <c r="D86" s="1628"/>
      <c r="E86" s="1628"/>
      <c r="F86" s="1628"/>
      <c r="G86" s="1628"/>
      <c r="H86" s="1628"/>
      <c r="I86" s="1628"/>
      <c r="J86" s="723"/>
    </row>
    <row r="87" spans="1:10" s="724" customFormat="1" ht="24.75" customHeight="1">
      <c r="A87" s="1464"/>
      <c r="B87" s="1464"/>
      <c r="C87" s="1464"/>
      <c r="D87" s="1464"/>
      <c r="E87" s="1464"/>
      <c r="F87" s="1464"/>
      <c r="G87" s="1464"/>
      <c r="H87" s="1464"/>
      <c r="I87" s="1464"/>
      <c r="J87" s="723"/>
    </row>
    <row r="88" spans="1:10" ht="24.75" customHeight="1" thickBot="1">
      <c r="A88" s="355"/>
      <c r="B88" s="355"/>
      <c r="C88" s="355"/>
      <c r="D88" s="355"/>
      <c r="E88" s="355"/>
      <c r="F88" s="355"/>
      <c r="G88" s="355"/>
      <c r="H88" s="355"/>
      <c r="I88" s="355"/>
    </row>
    <row r="89" spans="1:10" ht="24.75" customHeight="1">
      <c r="A89" s="51"/>
      <c r="B89" s="1968" t="s">
        <v>39</v>
      </c>
      <c r="C89" s="1969"/>
      <c r="D89" s="1969"/>
      <c r="E89" s="1969"/>
      <c r="F89" s="1969"/>
      <c r="G89" s="1969"/>
      <c r="H89" s="1969"/>
      <c r="I89" s="1970"/>
    </row>
    <row r="90" spans="1:10" ht="24.75" customHeight="1">
      <c r="A90" s="51"/>
      <c r="B90" s="1971"/>
      <c r="C90" s="1635"/>
      <c r="D90" s="1635"/>
      <c r="E90" s="1635"/>
      <c r="F90" s="1635"/>
      <c r="G90" s="1635"/>
      <c r="H90" s="1635"/>
      <c r="I90" s="1972"/>
    </row>
    <row r="91" spans="1:10" ht="24.75" customHeight="1">
      <c r="A91" s="51"/>
      <c r="B91" s="1971"/>
      <c r="C91" s="1635"/>
      <c r="D91" s="1635"/>
      <c r="E91" s="1635"/>
      <c r="F91" s="1635"/>
      <c r="G91" s="1635"/>
      <c r="H91" s="1635"/>
      <c r="I91" s="1972"/>
    </row>
    <row r="92" spans="1:10" ht="24.75" customHeight="1">
      <c r="A92" s="51"/>
      <c r="B92" s="1971"/>
      <c r="C92" s="1635"/>
      <c r="D92" s="1635"/>
      <c r="E92" s="1635"/>
      <c r="F92" s="1635"/>
      <c r="G92" s="1635"/>
      <c r="H92" s="1635"/>
      <c r="I92" s="1972"/>
    </row>
    <row r="93" spans="1:10" ht="24.75" customHeight="1">
      <c r="A93" s="51"/>
      <c r="B93" s="1971"/>
      <c r="C93" s="1635"/>
      <c r="D93" s="1635"/>
      <c r="E93" s="1635"/>
      <c r="F93" s="1635"/>
      <c r="G93" s="1635"/>
      <c r="H93" s="1635"/>
      <c r="I93" s="1972"/>
    </row>
    <row r="94" spans="1:10" ht="24.75" customHeight="1">
      <c r="A94" s="51"/>
      <c r="B94" s="1971"/>
      <c r="C94" s="1635"/>
      <c r="D94" s="1635"/>
      <c r="E94" s="1635"/>
      <c r="F94" s="1635"/>
      <c r="G94" s="1635"/>
      <c r="H94" s="1635"/>
      <c r="I94" s="1972"/>
    </row>
    <row r="95" spans="1:10" ht="25.2" customHeight="1">
      <c r="A95" s="51"/>
      <c r="B95" s="1971"/>
      <c r="C95" s="1635"/>
      <c r="D95" s="1635"/>
      <c r="E95" s="1635"/>
      <c r="F95" s="1635"/>
      <c r="G95" s="1635"/>
      <c r="H95" s="1635"/>
      <c r="I95" s="1972"/>
    </row>
    <row r="96" spans="1:10" ht="24.75" customHeight="1">
      <c r="A96" s="51"/>
      <c r="B96" s="1971"/>
      <c r="C96" s="1635"/>
      <c r="D96" s="1635"/>
      <c r="E96" s="1635"/>
      <c r="F96" s="1635"/>
      <c r="G96" s="1635"/>
      <c r="H96" s="1635"/>
      <c r="I96" s="1972"/>
    </row>
    <row r="97" spans="1:10" ht="24.75" customHeight="1">
      <c r="A97" s="51"/>
      <c r="B97" s="1971"/>
      <c r="C97" s="1635"/>
      <c r="D97" s="1635"/>
      <c r="E97" s="1635"/>
      <c r="F97" s="1635"/>
      <c r="G97" s="1635"/>
      <c r="H97" s="1635"/>
      <c r="I97" s="1972"/>
    </row>
    <row r="98" spans="1:10" ht="24.6" customHeight="1">
      <c r="A98" s="51"/>
      <c r="B98" s="1971"/>
      <c r="C98" s="1635"/>
      <c r="D98" s="1635"/>
      <c r="E98" s="1635"/>
      <c r="F98" s="1635"/>
      <c r="G98" s="1635"/>
      <c r="H98" s="1635"/>
      <c r="I98" s="1972"/>
    </row>
    <row r="99" spans="1:10" ht="24.75" customHeight="1">
      <c r="A99" s="51"/>
      <c r="B99" s="1971"/>
      <c r="C99" s="1635"/>
      <c r="D99" s="1635"/>
      <c r="E99" s="1635"/>
      <c r="F99" s="1635"/>
      <c r="G99" s="1635"/>
      <c r="H99" s="1635"/>
      <c r="I99" s="1972"/>
    </row>
    <row r="100" spans="1:10" ht="24.75" customHeight="1">
      <c r="A100" s="51"/>
      <c r="B100" s="1971"/>
      <c r="C100" s="1635"/>
      <c r="D100" s="1635"/>
      <c r="E100" s="1635"/>
      <c r="F100" s="1635"/>
      <c r="G100" s="1635"/>
      <c r="H100" s="1635"/>
      <c r="I100" s="1972"/>
    </row>
    <row r="101" spans="1:10" ht="24.75" customHeight="1" thickBot="1">
      <c r="A101" s="366"/>
      <c r="B101" s="1973"/>
      <c r="C101" s="1974"/>
      <c r="D101" s="1974"/>
      <c r="E101" s="1974"/>
      <c r="F101" s="1974"/>
      <c r="G101" s="1974"/>
      <c r="H101" s="1974"/>
      <c r="I101" s="1975"/>
    </row>
    <row r="102" spans="1:10" ht="12" customHeight="1">
      <c r="A102" s="366"/>
      <c r="B102" s="1465"/>
      <c r="C102" s="1465"/>
      <c r="D102" s="1465"/>
      <c r="E102" s="1465"/>
      <c r="F102" s="1465"/>
      <c r="G102" s="1465"/>
      <c r="H102" s="1465"/>
      <c r="I102" s="1465"/>
    </row>
    <row r="103" spans="1:10" s="724" customFormat="1" ht="24.75" customHeight="1">
      <c r="A103" s="1628" t="s">
        <v>1362</v>
      </c>
      <c r="B103" s="1628"/>
      <c r="C103" s="1628"/>
      <c r="D103" s="1628"/>
      <c r="E103" s="1628"/>
      <c r="F103" s="1628"/>
      <c r="G103" s="1628"/>
      <c r="H103" s="1628"/>
      <c r="I103" s="1628"/>
      <c r="J103" s="723"/>
    </row>
    <row r="104" spans="1:10" ht="24.75" customHeight="1">
      <c r="A104" s="355"/>
      <c r="B104" s="355"/>
      <c r="C104" s="355"/>
      <c r="D104" s="355"/>
      <c r="E104" s="355"/>
      <c r="F104" s="355"/>
      <c r="G104" s="355"/>
      <c r="H104" s="355"/>
      <c r="I104" s="355"/>
    </row>
    <row r="105" spans="1:10" ht="24.75" customHeight="1">
      <c r="A105" s="355"/>
      <c r="B105" s="355"/>
      <c r="C105" s="355"/>
      <c r="D105" s="355"/>
      <c r="E105" s="355"/>
      <c r="F105" s="355"/>
      <c r="G105" s="355"/>
      <c r="H105" s="355"/>
      <c r="I105" s="355"/>
    </row>
    <row r="106" spans="1:10" ht="24.75" customHeight="1" thickBot="1">
      <c r="A106" s="355"/>
      <c r="B106" s="355"/>
      <c r="C106" s="355"/>
      <c r="D106" s="355"/>
      <c r="E106" s="355"/>
      <c r="F106" s="355"/>
      <c r="G106" s="355"/>
      <c r="H106" s="355"/>
      <c r="I106" s="355"/>
    </row>
    <row r="107" spans="1:10" ht="24.75" customHeight="1">
      <c r="A107" s="51"/>
      <c r="B107" s="1968" t="s">
        <v>39</v>
      </c>
      <c r="C107" s="1969"/>
      <c r="D107" s="1969"/>
      <c r="E107" s="1969"/>
      <c r="F107" s="1969"/>
      <c r="G107" s="1969"/>
      <c r="H107" s="1969"/>
      <c r="I107" s="1970"/>
    </row>
    <row r="108" spans="1:10" ht="24.75" customHeight="1">
      <c r="A108" s="51"/>
      <c r="B108" s="1971"/>
      <c r="C108" s="1635"/>
      <c r="D108" s="1635"/>
      <c r="E108" s="1635"/>
      <c r="F108" s="1635"/>
      <c r="G108" s="1635"/>
      <c r="H108" s="1635"/>
      <c r="I108" s="1972"/>
    </row>
    <row r="109" spans="1:10" ht="24.75" customHeight="1">
      <c r="A109" s="51"/>
      <c r="B109" s="1971"/>
      <c r="C109" s="1635"/>
      <c r="D109" s="1635"/>
      <c r="E109" s="1635"/>
      <c r="F109" s="1635"/>
      <c r="G109" s="1635"/>
      <c r="H109" s="1635"/>
      <c r="I109" s="1972"/>
    </row>
    <row r="110" spans="1:10" ht="24.75" customHeight="1">
      <c r="A110" s="51"/>
      <c r="B110" s="1971"/>
      <c r="C110" s="1635"/>
      <c r="D110" s="1635"/>
      <c r="E110" s="1635"/>
      <c r="F110" s="1635"/>
      <c r="G110" s="1635"/>
      <c r="H110" s="1635"/>
      <c r="I110" s="1972"/>
    </row>
    <row r="111" spans="1:10" ht="24.75" customHeight="1">
      <c r="A111" s="51"/>
      <c r="B111" s="1971"/>
      <c r="C111" s="1635"/>
      <c r="D111" s="1635"/>
      <c r="E111" s="1635"/>
      <c r="F111" s="1635"/>
      <c r="G111" s="1635"/>
      <c r="H111" s="1635"/>
      <c r="I111" s="1972"/>
    </row>
    <row r="112" spans="1:10" ht="24.75" customHeight="1">
      <c r="A112" s="51"/>
      <c r="B112" s="1971"/>
      <c r="C112" s="1635"/>
      <c r="D112" s="1635"/>
      <c r="E112" s="1635"/>
      <c r="F112" s="1635"/>
      <c r="G112" s="1635"/>
      <c r="H112" s="1635"/>
      <c r="I112" s="1972"/>
    </row>
    <row r="113" spans="1:9" ht="24.75" customHeight="1">
      <c r="A113" s="51"/>
      <c r="B113" s="1971"/>
      <c r="C113" s="1635"/>
      <c r="D113" s="1635"/>
      <c r="E113" s="1635"/>
      <c r="F113" s="1635"/>
      <c r="G113" s="1635"/>
      <c r="H113" s="1635"/>
      <c r="I113" s="1972"/>
    </row>
    <row r="114" spans="1:9" ht="24.75" customHeight="1">
      <c r="A114" s="51"/>
      <c r="B114" s="1971"/>
      <c r="C114" s="1635"/>
      <c r="D114" s="1635"/>
      <c r="E114" s="1635"/>
      <c r="F114" s="1635"/>
      <c r="G114" s="1635"/>
      <c r="H114" s="1635"/>
      <c r="I114" s="1972"/>
    </row>
    <row r="115" spans="1:9" ht="24.75" customHeight="1">
      <c r="A115" s="51"/>
      <c r="B115" s="1971"/>
      <c r="C115" s="1635"/>
      <c r="D115" s="1635"/>
      <c r="E115" s="1635"/>
      <c r="F115" s="1635"/>
      <c r="G115" s="1635"/>
      <c r="H115" s="1635"/>
      <c r="I115" s="1972"/>
    </row>
    <row r="116" spans="1:9" ht="24.75" customHeight="1">
      <c r="A116" s="51"/>
      <c r="B116" s="1971"/>
      <c r="C116" s="1635"/>
      <c r="D116" s="1635"/>
      <c r="E116" s="1635"/>
      <c r="F116" s="1635"/>
      <c r="G116" s="1635"/>
      <c r="H116" s="1635"/>
      <c r="I116" s="1972"/>
    </row>
    <row r="117" spans="1:9" ht="24.75" customHeight="1">
      <c r="A117" s="51"/>
      <c r="B117" s="1971"/>
      <c r="C117" s="1635"/>
      <c r="D117" s="1635"/>
      <c r="E117" s="1635"/>
      <c r="F117" s="1635"/>
      <c r="G117" s="1635"/>
      <c r="H117" s="1635"/>
      <c r="I117" s="1972"/>
    </row>
    <row r="118" spans="1:9" ht="24.75" customHeight="1">
      <c r="A118" s="51"/>
      <c r="B118" s="1971"/>
      <c r="C118" s="1635"/>
      <c r="D118" s="1635"/>
      <c r="E118" s="1635"/>
      <c r="F118" s="1635"/>
      <c r="G118" s="1635"/>
      <c r="H118" s="1635"/>
      <c r="I118" s="1972"/>
    </row>
    <row r="119" spans="1:9" ht="24.75" customHeight="1">
      <c r="A119" s="51"/>
      <c r="B119" s="1971"/>
      <c r="C119" s="1635"/>
      <c r="D119" s="1635"/>
      <c r="E119" s="1635"/>
      <c r="F119" s="1635"/>
      <c r="G119" s="1635"/>
      <c r="H119" s="1635"/>
      <c r="I119" s="1972"/>
    </row>
    <row r="120" spans="1:9" ht="24.75" customHeight="1" thickBot="1">
      <c r="A120" s="366"/>
      <c r="B120" s="1973"/>
      <c r="C120" s="1974"/>
      <c r="D120" s="1974"/>
      <c r="E120" s="1974"/>
      <c r="F120" s="1974"/>
      <c r="G120" s="1974"/>
      <c r="H120" s="1974"/>
      <c r="I120" s="1975"/>
    </row>
    <row r="121" spans="1:9" ht="15.6" customHeight="1">
      <c r="A121" s="366"/>
      <c r="B121" s="1046"/>
      <c r="C121" s="1046"/>
      <c r="D121" s="1046"/>
      <c r="E121" s="1046"/>
      <c r="F121" s="1046"/>
      <c r="G121" s="1046"/>
      <c r="H121" s="1046"/>
      <c r="I121" s="1046"/>
    </row>
    <row r="122" spans="1:9" ht="24.75" customHeight="1">
      <c r="A122" s="1629" t="s">
        <v>1363</v>
      </c>
      <c r="B122" s="1629"/>
      <c r="C122" s="1629"/>
      <c r="D122" s="1629"/>
      <c r="E122" s="1629"/>
      <c r="F122" s="1629"/>
      <c r="G122" s="1629"/>
      <c r="H122" s="1629"/>
      <c r="I122" s="1629"/>
    </row>
    <row r="123" spans="1:9" ht="24.75" customHeight="1">
      <c r="A123" s="1976" t="s">
        <v>961</v>
      </c>
      <c r="B123" s="1976"/>
      <c r="C123" s="1976"/>
      <c r="D123" s="1976"/>
      <c r="E123" s="1976"/>
      <c r="F123" s="1976"/>
      <c r="G123" s="1976"/>
      <c r="H123" s="1976"/>
      <c r="I123" s="1976"/>
    </row>
    <row r="124" spans="1:9" ht="24.75" customHeight="1">
      <c r="A124" s="623" t="s">
        <v>121</v>
      </c>
    </row>
    <row r="125" spans="1:9" ht="24.75" customHeight="1"/>
    <row r="126" spans="1:9" ht="24.75" customHeight="1"/>
    <row r="127" spans="1:9" ht="24.75" customHeight="1"/>
    <row r="128" spans="1:9" ht="24.75" customHeight="1"/>
    <row r="129" ht="24.75" customHeight="1"/>
  </sheetData>
  <mergeCells count="15">
    <mergeCell ref="B54:I66"/>
    <mergeCell ref="A52:I52"/>
    <mergeCell ref="B107:I120"/>
    <mergeCell ref="A122:I122"/>
    <mergeCell ref="A123:I123"/>
    <mergeCell ref="B72:I84"/>
    <mergeCell ref="A86:I86"/>
    <mergeCell ref="B89:I101"/>
    <mergeCell ref="A103:I103"/>
    <mergeCell ref="B37:I50"/>
    <mergeCell ref="H15:I15"/>
    <mergeCell ref="H16:I16"/>
    <mergeCell ref="B22:I33"/>
    <mergeCell ref="A2:I3"/>
    <mergeCell ref="A34:I34"/>
  </mergeCells>
  <phoneticPr fontId="5" type="noConversion"/>
  <pageMargins left="0.78740157480314965" right="0.59055118110236227" top="0.39370078740157483" bottom="0.23622047244094491" header="0.31496062992125984" footer="0.19685039370078741"/>
  <pageSetup paperSize="9" scale="89" firstPageNumber="122" fitToHeight="8" orientation="portrait" useFirstPageNumber="1" r:id="rId1"/>
  <headerFooter>
    <oddFooter>&amp;C &amp;P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0166" r:id="rId4" name="Check Box 54">
              <controlPr defaultSize="0" autoFill="0" autoLine="0" autoPict="0">
                <anchor moveWithCells="1">
                  <from>
                    <xdr:col>1</xdr:col>
                    <xdr:colOff>342900</xdr:colOff>
                    <xdr:row>4</xdr:row>
                    <xdr:rowOff>22860</xdr:rowOff>
                  </from>
                  <to>
                    <xdr:col>1</xdr:col>
                    <xdr:colOff>647700</xdr:colOff>
                    <xdr:row>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0167" r:id="rId5" name="Check Box 55">
              <controlPr defaultSize="0" autoFill="0" autoLine="0" autoPict="0">
                <anchor moveWithCells="1">
                  <from>
                    <xdr:col>5</xdr:col>
                    <xdr:colOff>373380</xdr:colOff>
                    <xdr:row>4</xdr:row>
                    <xdr:rowOff>45720</xdr:rowOff>
                  </from>
                  <to>
                    <xdr:col>5</xdr:col>
                    <xdr:colOff>678180</xdr:colOff>
                    <xdr:row>5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0168" r:id="rId6" name="Check Box 56">
              <controlPr defaultSize="0" autoFill="0" autoLine="0" autoPict="0">
                <anchor moveWithCells="1">
                  <from>
                    <xdr:col>5</xdr:col>
                    <xdr:colOff>381000</xdr:colOff>
                    <xdr:row>9</xdr:row>
                    <xdr:rowOff>45720</xdr:rowOff>
                  </from>
                  <to>
                    <xdr:col>6</xdr:col>
                    <xdr:colOff>0</xdr:colOff>
                    <xdr:row>10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0169" r:id="rId7" name="Check Box 57">
              <controlPr defaultSize="0" autoFill="0" autoLine="0" autoPict="0">
                <anchor moveWithCells="1">
                  <from>
                    <xdr:col>1</xdr:col>
                    <xdr:colOff>342900</xdr:colOff>
                    <xdr:row>9</xdr:row>
                    <xdr:rowOff>60960</xdr:rowOff>
                  </from>
                  <to>
                    <xdr:col>1</xdr:col>
                    <xdr:colOff>647700</xdr:colOff>
                    <xdr:row>10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0170" r:id="rId8" name="Check Box 58">
              <controlPr defaultSize="0" autoFill="0" autoLine="0" autoPict="0">
                <anchor moveWithCells="1">
                  <from>
                    <xdr:col>1</xdr:col>
                    <xdr:colOff>365760</xdr:colOff>
                    <xdr:row>13</xdr:row>
                    <xdr:rowOff>274320</xdr:rowOff>
                  </from>
                  <to>
                    <xdr:col>1</xdr:col>
                    <xdr:colOff>670560</xdr:colOff>
                    <xdr:row>15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0171" r:id="rId9" name="Check Box 59">
              <controlPr defaultSize="0" autoFill="0" autoLine="0" autoPict="0">
                <anchor moveWithCells="1">
                  <from>
                    <xdr:col>1</xdr:col>
                    <xdr:colOff>342900</xdr:colOff>
                    <xdr:row>11</xdr:row>
                    <xdr:rowOff>60960</xdr:rowOff>
                  </from>
                  <to>
                    <xdr:col>1</xdr:col>
                    <xdr:colOff>647700</xdr:colOff>
                    <xdr:row>12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0172" r:id="rId10" name="Check Box 60">
              <controlPr defaultSize="0" autoFill="0" autoLine="0" autoPict="0">
                <anchor moveWithCells="1">
                  <from>
                    <xdr:col>5</xdr:col>
                    <xdr:colOff>381000</xdr:colOff>
                    <xdr:row>11</xdr:row>
                    <xdr:rowOff>45720</xdr:rowOff>
                  </from>
                  <to>
                    <xdr:col>6</xdr:col>
                    <xdr:colOff>0</xdr:colOff>
                    <xdr:row>12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0173" r:id="rId11" name="Check Box 61">
              <controlPr defaultSize="0" autoFill="0" autoLine="0" autoPict="0">
                <anchor moveWithCells="1">
                  <from>
                    <xdr:col>1</xdr:col>
                    <xdr:colOff>365760</xdr:colOff>
                    <xdr:row>14</xdr:row>
                    <xdr:rowOff>274320</xdr:rowOff>
                  </from>
                  <to>
                    <xdr:col>1</xdr:col>
                    <xdr:colOff>670560</xdr:colOff>
                    <xdr:row>16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0174" r:id="rId12" name="Check Box 62">
              <controlPr defaultSize="0" autoFill="0" autoLine="0" autoPict="0">
                <anchor moveWithCells="1">
                  <from>
                    <xdr:col>1</xdr:col>
                    <xdr:colOff>365760</xdr:colOff>
                    <xdr:row>13</xdr:row>
                    <xdr:rowOff>274320</xdr:rowOff>
                  </from>
                  <to>
                    <xdr:col>1</xdr:col>
                    <xdr:colOff>670560</xdr:colOff>
                    <xdr:row>15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>
    <tabColor theme="0" tint="-0.14999847407452621"/>
  </sheetPr>
  <dimension ref="A10:J17"/>
  <sheetViews>
    <sheetView showGridLines="0" view="pageBreakPreview" zoomScaleNormal="100" zoomScaleSheetLayoutView="100" workbookViewId="0">
      <selection activeCell="I16" sqref="I16"/>
    </sheetView>
  </sheetViews>
  <sheetFormatPr defaultColWidth="9" defaultRowHeight="21"/>
  <cols>
    <col min="1" max="1" width="6.19921875" style="87" customWidth="1"/>
    <col min="2" max="2" width="12" style="87" customWidth="1"/>
    <col min="3" max="4" width="9.59765625" style="87" customWidth="1"/>
    <col min="5" max="5" width="11.8984375" style="87" customWidth="1"/>
    <col min="6" max="6" width="13.3984375" style="87" customWidth="1"/>
    <col min="7" max="7" width="14.3984375" style="87" customWidth="1"/>
    <col min="8" max="8" width="15.3984375" style="87" customWidth="1"/>
    <col min="9" max="9" width="15.19921875" style="87" customWidth="1"/>
    <col min="10" max="10" width="14.59765625" style="87" customWidth="1"/>
    <col min="11" max="16384" width="9" style="87"/>
  </cols>
  <sheetData>
    <row r="10" spans="1:10" hidden="1"/>
    <row r="11" spans="1:10" hidden="1"/>
    <row r="12" spans="1:10" hidden="1"/>
    <row r="15" spans="1:10" ht="55.8">
      <c r="A15" s="1977" t="s">
        <v>34</v>
      </c>
      <c r="B15" s="1977"/>
      <c r="C15" s="1977"/>
      <c r="D15" s="1977"/>
      <c r="E15" s="1977"/>
      <c r="F15" s="1977"/>
      <c r="G15" s="1977"/>
      <c r="H15" s="199"/>
      <c r="I15" s="199"/>
      <c r="J15" s="199"/>
    </row>
    <row r="16" spans="1:10" ht="27">
      <c r="B16" s="1173" t="s">
        <v>1167</v>
      </c>
      <c r="C16" s="1173" t="s">
        <v>1166</v>
      </c>
    </row>
    <row r="17" spans="2:3" ht="27">
      <c r="B17" s="1173" t="s">
        <v>1168</v>
      </c>
      <c r="C17" s="1173" t="s">
        <v>1169</v>
      </c>
    </row>
  </sheetData>
  <mergeCells count="1">
    <mergeCell ref="A15:G15"/>
  </mergeCells>
  <phoneticPr fontId="5" type="noConversion"/>
  <pageMargins left="0.98425196850393704" right="0.78740157480314965" top="0.78740157480314965" bottom="0.39370078740157483" header="0.31496062992125984" footer="0.31496062992125984"/>
  <pageSetup paperSize="9" firstPageNumber="12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tabColor theme="0" tint="-0.14999847407452621"/>
  </sheetPr>
  <dimension ref="A10:J15"/>
  <sheetViews>
    <sheetView showGridLines="0" view="pageBreakPreview" topLeftCell="A7" zoomScaleNormal="100" zoomScaleSheetLayoutView="100" workbookViewId="0">
      <selection activeCell="I15" sqref="I15"/>
    </sheetView>
  </sheetViews>
  <sheetFormatPr defaultColWidth="9" defaultRowHeight="21"/>
  <cols>
    <col min="1" max="1" width="6.19921875" style="87" customWidth="1"/>
    <col min="2" max="4" width="9.59765625" style="87" customWidth="1"/>
    <col min="5" max="5" width="11.8984375" style="87" customWidth="1"/>
    <col min="6" max="6" width="13.3984375" style="87" customWidth="1"/>
    <col min="7" max="7" width="14.3984375" style="87" customWidth="1"/>
    <col min="8" max="8" width="15.3984375" style="87" customWidth="1"/>
    <col min="9" max="9" width="15.19921875" style="87" customWidth="1"/>
    <col min="10" max="10" width="14.59765625" style="87" customWidth="1"/>
    <col min="11" max="16384" width="9" style="87"/>
  </cols>
  <sheetData>
    <row r="10" spans="1:10" hidden="1"/>
    <row r="11" spans="1:10" hidden="1"/>
    <row r="13" spans="1:10" ht="55.8">
      <c r="A13" s="1978" t="s">
        <v>132</v>
      </c>
      <c r="B13" s="1978"/>
      <c r="C13" s="1978"/>
      <c r="D13" s="1978"/>
      <c r="E13" s="1978"/>
      <c r="F13" s="1978"/>
      <c r="G13" s="1978"/>
      <c r="H13" s="199"/>
      <c r="I13" s="199"/>
      <c r="J13" s="199"/>
    </row>
    <row r="14" spans="1:10" ht="53.4" customHeight="1">
      <c r="A14" s="1979" t="s">
        <v>1166</v>
      </c>
      <c r="B14" s="1979"/>
      <c r="C14" s="1979"/>
      <c r="D14" s="1979"/>
      <c r="E14" s="1979"/>
      <c r="F14" s="1979"/>
      <c r="G14" s="1979"/>
    </row>
    <row r="15" spans="1:10" ht="37.950000000000003" customHeight="1">
      <c r="A15" s="1979"/>
      <c r="B15" s="1979"/>
      <c r="C15" s="1979"/>
      <c r="D15" s="1979"/>
      <c r="E15" s="1979"/>
      <c r="F15" s="1979"/>
      <c r="G15" s="1979"/>
    </row>
  </sheetData>
  <mergeCells count="2">
    <mergeCell ref="A13:G13"/>
    <mergeCell ref="A14:G15"/>
  </mergeCells>
  <phoneticPr fontId="5" type="noConversion"/>
  <pageMargins left="0.98425196850393704" right="0.78740157480314965" top="0.78740157480314965" bottom="0.39370078740157483" header="0.31496062992125984" footer="0.31496062992125984"/>
  <pageSetup paperSize="9" firstPageNumber="12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view="pageBreakPreview" zoomScaleNormal="100" zoomScaleSheetLayoutView="100" workbookViewId="0">
      <pane ySplit="4" topLeftCell="A5" activePane="bottomLeft" state="frozen"/>
      <selection activeCell="G37" sqref="G37"/>
      <selection pane="bottomLeft" activeCell="J9" sqref="J9"/>
    </sheetView>
  </sheetViews>
  <sheetFormatPr defaultColWidth="9" defaultRowHeight="21"/>
  <cols>
    <col min="1" max="1" width="6.09765625" style="995" customWidth="1"/>
    <col min="2" max="2" width="11.5" style="995" customWidth="1"/>
    <col min="3" max="3" width="12.09765625" style="995" customWidth="1"/>
    <col min="4" max="4" width="5.69921875" style="995" customWidth="1"/>
    <col min="5" max="5" width="10.69921875" style="995" customWidth="1"/>
    <col min="6" max="6" width="7.19921875" style="995" customWidth="1"/>
    <col min="7" max="8" width="10.69921875" style="995" customWidth="1"/>
    <col min="9" max="9" width="9.19921875" style="995" customWidth="1"/>
    <col min="10" max="10" width="10.69921875" style="995" bestFit="1" customWidth="1"/>
    <col min="11" max="11" width="8.59765625" style="995" bestFit="1" customWidth="1"/>
    <col min="12" max="12" width="9.59765625" style="995" customWidth="1"/>
    <col min="13" max="13" width="8.19921875" style="995" bestFit="1" customWidth="1"/>
    <col min="14" max="14" width="11.19921875" style="995" bestFit="1" customWidth="1"/>
    <col min="15" max="15" width="7.3984375" style="995" bestFit="1" customWidth="1"/>
    <col min="16" max="256" width="9" style="995"/>
    <col min="257" max="257" width="6.09765625" style="995" customWidth="1"/>
    <col min="258" max="258" width="11.5" style="995" customWidth="1"/>
    <col min="259" max="259" width="12.09765625" style="995" customWidth="1"/>
    <col min="260" max="260" width="5.69921875" style="995" customWidth="1"/>
    <col min="261" max="261" width="10.69921875" style="995" customWidth="1"/>
    <col min="262" max="262" width="7.19921875" style="995" customWidth="1"/>
    <col min="263" max="264" width="10.69921875" style="995" customWidth="1"/>
    <col min="265" max="265" width="9.19921875" style="995" customWidth="1"/>
    <col min="266" max="266" width="10.69921875" style="995" bestFit="1" customWidth="1"/>
    <col min="267" max="267" width="8.59765625" style="995" bestFit="1" customWidth="1"/>
    <col min="268" max="268" width="9.59765625" style="995" customWidth="1"/>
    <col min="269" max="269" width="8.09765625" style="995" bestFit="1" customWidth="1"/>
    <col min="270" max="270" width="7.59765625" style="995" bestFit="1" customWidth="1"/>
    <col min="271" max="271" width="7.19921875" style="995" bestFit="1" customWidth="1"/>
    <col min="272" max="512" width="9" style="995"/>
    <col min="513" max="513" width="6.09765625" style="995" customWidth="1"/>
    <col min="514" max="514" width="11.5" style="995" customWidth="1"/>
    <col min="515" max="515" width="12.09765625" style="995" customWidth="1"/>
    <col min="516" max="516" width="5.69921875" style="995" customWidth="1"/>
    <col min="517" max="517" width="10.69921875" style="995" customWidth="1"/>
    <col min="518" max="518" width="7.19921875" style="995" customWidth="1"/>
    <col min="519" max="520" width="10.69921875" style="995" customWidth="1"/>
    <col min="521" max="521" width="9.19921875" style="995" customWidth="1"/>
    <col min="522" max="522" width="10.69921875" style="995" bestFit="1" customWidth="1"/>
    <col min="523" max="523" width="8.59765625" style="995" bestFit="1" customWidth="1"/>
    <col min="524" max="524" width="9.59765625" style="995" customWidth="1"/>
    <col min="525" max="525" width="8.09765625" style="995" bestFit="1" customWidth="1"/>
    <col min="526" max="526" width="7.59765625" style="995" bestFit="1" customWidth="1"/>
    <col min="527" max="527" width="7.19921875" style="995" bestFit="1" customWidth="1"/>
    <col min="528" max="768" width="9" style="995"/>
    <col min="769" max="769" width="6.09765625" style="995" customWidth="1"/>
    <col min="770" max="770" width="11.5" style="995" customWidth="1"/>
    <col min="771" max="771" width="12.09765625" style="995" customWidth="1"/>
    <col min="772" max="772" width="5.69921875" style="995" customWidth="1"/>
    <col min="773" max="773" width="10.69921875" style="995" customWidth="1"/>
    <col min="774" max="774" width="7.19921875" style="995" customWidth="1"/>
    <col min="775" max="776" width="10.69921875" style="995" customWidth="1"/>
    <col min="777" max="777" width="9.19921875" style="995" customWidth="1"/>
    <col min="778" max="778" width="10.69921875" style="995" bestFit="1" customWidth="1"/>
    <col min="779" max="779" width="8.59765625" style="995" bestFit="1" customWidth="1"/>
    <col min="780" max="780" width="9.59765625" style="995" customWidth="1"/>
    <col min="781" max="781" width="8.09765625" style="995" bestFit="1" customWidth="1"/>
    <col min="782" max="782" width="7.59765625" style="995" bestFit="1" customWidth="1"/>
    <col min="783" max="783" width="7.19921875" style="995" bestFit="1" customWidth="1"/>
    <col min="784" max="1024" width="9" style="995"/>
    <col min="1025" max="1025" width="6.09765625" style="995" customWidth="1"/>
    <col min="1026" max="1026" width="11.5" style="995" customWidth="1"/>
    <col min="1027" max="1027" width="12.09765625" style="995" customWidth="1"/>
    <col min="1028" max="1028" width="5.69921875" style="995" customWidth="1"/>
    <col min="1029" max="1029" width="10.69921875" style="995" customWidth="1"/>
    <col min="1030" max="1030" width="7.19921875" style="995" customWidth="1"/>
    <col min="1031" max="1032" width="10.69921875" style="995" customWidth="1"/>
    <col min="1033" max="1033" width="9.19921875" style="995" customWidth="1"/>
    <col min="1034" max="1034" width="10.69921875" style="995" bestFit="1" customWidth="1"/>
    <col min="1035" max="1035" width="8.59765625" style="995" bestFit="1" customWidth="1"/>
    <col min="1036" max="1036" width="9.59765625" style="995" customWidth="1"/>
    <col min="1037" max="1037" width="8.09765625" style="995" bestFit="1" customWidth="1"/>
    <col min="1038" max="1038" width="7.59765625" style="995" bestFit="1" customWidth="1"/>
    <col min="1039" max="1039" width="7.19921875" style="995" bestFit="1" customWidth="1"/>
    <col min="1040" max="1280" width="9" style="995"/>
    <col min="1281" max="1281" width="6.09765625" style="995" customWidth="1"/>
    <col min="1282" max="1282" width="11.5" style="995" customWidth="1"/>
    <col min="1283" max="1283" width="12.09765625" style="995" customWidth="1"/>
    <col min="1284" max="1284" width="5.69921875" style="995" customWidth="1"/>
    <col min="1285" max="1285" width="10.69921875" style="995" customWidth="1"/>
    <col min="1286" max="1286" width="7.19921875" style="995" customWidth="1"/>
    <col min="1287" max="1288" width="10.69921875" style="995" customWidth="1"/>
    <col min="1289" max="1289" width="9.19921875" style="995" customWidth="1"/>
    <col min="1290" max="1290" width="10.69921875" style="995" bestFit="1" customWidth="1"/>
    <col min="1291" max="1291" width="8.59765625" style="995" bestFit="1" customWidth="1"/>
    <col min="1292" max="1292" width="9.59765625" style="995" customWidth="1"/>
    <col min="1293" max="1293" width="8.09765625" style="995" bestFit="1" customWidth="1"/>
    <col min="1294" max="1294" width="7.59765625" style="995" bestFit="1" customWidth="1"/>
    <col min="1295" max="1295" width="7.19921875" style="995" bestFit="1" customWidth="1"/>
    <col min="1296" max="1536" width="9" style="995"/>
    <col min="1537" max="1537" width="6.09765625" style="995" customWidth="1"/>
    <col min="1538" max="1538" width="11.5" style="995" customWidth="1"/>
    <col min="1539" max="1539" width="12.09765625" style="995" customWidth="1"/>
    <col min="1540" max="1540" width="5.69921875" style="995" customWidth="1"/>
    <col min="1541" max="1541" width="10.69921875" style="995" customWidth="1"/>
    <col min="1542" max="1542" width="7.19921875" style="995" customWidth="1"/>
    <col min="1543" max="1544" width="10.69921875" style="995" customWidth="1"/>
    <col min="1545" max="1545" width="9.19921875" style="995" customWidth="1"/>
    <col min="1546" max="1546" width="10.69921875" style="995" bestFit="1" customWidth="1"/>
    <col min="1547" max="1547" width="8.59765625" style="995" bestFit="1" customWidth="1"/>
    <col min="1548" max="1548" width="9.59765625" style="995" customWidth="1"/>
    <col min="1549" max="1549" width="8.09765625" style="995" bestFit="1" customWidth="1"/>
    <col min="1550" max="1550" width="7.59765625" style="995" bestFit="1" customWidth="1"/>
    <col min="1551" max="1551" width="7.19921875" style="995" bestFit="1" customWidth="1"/>
    <col min="1552" max="1792" width="9" style="995"/>
    <col min="1793" max="1793" width="6.09765625" style="995" customWidth="1"/>
    <col min="1794" max="1794" width="11.5" style="995" customWidth="1"/>
    <col min="1795" max="1795" width="12.09765625" style="995" customWidth="1"/>
    <col min="1796" max="1796" width="5.69921875" style="995" customWidth="1"/>
    <col min="1797" max="1797" width="10.69921875" style="995" customWidth="1"/>
    <col min="1798" max="1798" width="7.19921875" style="995" customWidth="1"/>
    <col min="1799" max="1800" width="10.69921875" style="995" customWidth="1"/>
    <col min="1801" max="1801" width="9.19921875" style="995" customWidth="1"/>
    <col min="1802" max="1802" width="10.69921875" style="995" bestFit="1" customWidth="1"/>
    <col min="1803" max="1803" width="8.59765625" style="995" bestFit="1" customWidth="1"/>
    <col min="1804" max="1804" width="9.59765625" style="995" customWidth="1"/>
    <col min="1805" max="1805" width="8.09765625" style="995" bestFit="1" customWidth="1"/>
    <col min="1806" max="1806" width="7.59765625" style="995" bestFit="1" customWidth="1"/>
    <col min="1807" max="1807" width="7.19921875" style="995" bestFit="1" customWidth="1"/>
    <col min="1808" max="2048" width="9" style="995"/>
    <col min="2049" max="2049" width="6.09765625" style="995" customWidth="1"/>
    <col min="2050" max="2050" width="11.5" style="995" customWidth="1"/>
    <col min="2051" max="2051" width="12.09765625" style="995" customWidth="1"/>
    <col min="2052" max="2052" width="5.69921875" style="995" customWidth="1"/>
    <col min="2053" max="2053" width="10.69921875" style="995" customWidth="1"/>
    <col min="2054" max="2054" width="7.19921875" style="995" customWidth="1"/>
    <col min="2055" max="2056" width="10.69921875" style="995" customWidth="1"/>
    <col min="2057" max="2057" width="9.19921875" style="995" customWidth="1"/>
    <col min="2058" max="2058" width="10.69921875" style="995" bestFit="1" customWidth="1"/>
    <col min="2059" max="2059" width="8.59765625" style="995" bestFit="1" customWidth="1"/>
    <col min="2060" max="2060" width="9.59765625" style="995" customWidth="1"/>
    <col min="2061" max="2061" width="8.09765625" style="995" bestFit="1" customWidth="1"/>
    <col min="2062" max="2062" width="7.59765625" style="995" bestFit="1" customWidth="1"/>
    <col min="2063" max="2063" width="7.19921875" style="995" bestFit="1" customWidth="1"/>
    <col min="2064" max="2304" width="9" style="995"/>
    <col min="2305" max="2305" width="6.09765625" style="995" customWidth="1"/>
    <col min="2306" max="2306" width="11.5" style="995" customWidth="1"/>
    <col min="2307" max="2307" width="12.09765625" style="995" customWidth="1"/>
    <col min="2308" max="2308" width="5.69921875" style="995" customWidth="1"/>
    <col min="2309" max="2309" width="10.69921875" style="995" customWidth="1"/>
    <col min="2310" max="2310" width="7.19921875" style="995" customWidth="1"/>
    <col min="2311" max="2312" width="10.69921875" style="995" customWidth="1"/>
    <col min="2313" max="2313" width="9.19921875" style="995" customWidth="1"/>
    <col min="2314" max="2314" width="10.69921875" style="995" bestFit="1" customWidth="1"/>
    <col min="2315" max="2315" width="8.59765625" style="995" bestFit="1" customWidth="1"/>
    <col min="2316" max="2316" width="9.59765625" style="995" customWidth="1"/>
    <col min="2317" max="2317" width="8.09765625" style="995" bestFit="1" customWidth="1"/>
    <col min="2318" max="2318" width="7.59765625" style="995" bestFit="1" customWidth="1"/>
    <col min="2319" max="2319" width="7.19921875" style="995" bestFit="1" customWidth="1"/>
    <col min="2320" max="2560" width="9" style="995"/>
    <col min="2561" max="2561" width="6.09765625" style="995" customWidth="1"/>
    <col min="2562" max="2562" width="11.5" style="995" customWidth="1"/>
    <col min="2563" max="2563" width="12.09765625" style="995" customWidth="1"/>
    <col min="2564" max="2564" width="5.69921875" style="995" customWidth="1"/>
    <col min="2565" max="2565" width="10.69921875" style="995" customWidth="1"/>
    <col min="2566" max="2566" width="7.19921875" style="995" customWidth="1"/>
    <col min="2567" max="2568" width="10.69921875" style="995" customWidth="1"/>
    <col min="2569" max="2569" width="9.19921875" style="995" customWidth="1"/>
    <col min="2570" max="2570" width="10.69921875" style="995" bestFit="1" customWidth="1"/>
    <col min="2571" max="2571" width="8.59765625" style="995" bestFit="1" customWidth="1"/>
    <col min="2572" max="2572" width="9.59765625" style="995" customWidth="1"/>
    <col min="2573" max="2573" width="8.09765625" style="995" bestFit="1" customWidth="1"/>
    <col min="2574" max="2574" width="7.59765625" style="995" bestFit="1" customWidth="1"/>
    <col min="2575" max="2575" width="7.19921875" style="995" bestFit="1" customWidth="1"/>
    <col min="2576" max="2816" width="9" style="995"/>
    <col min="2817" max="2817" width="6.09765625" style="995" customWidth="1"/>
    <col min="2818" max="2818" width="11.5" style="995" customWidth="1"/>
    <col min="2819" max="2819" width="12.09765625" style="995" customWidth="1"/>
    <col min="2820" max="2820" width="5.69921875" style="995" customWidth="1"/>
    <col min="2821" max="2821" width="10.69921875" style="995" customWidth="1"/>
    <col min="2822" max="2822" width="7.19921875" style="995" customWidth="1"/>
    <col min="2823" max="2824" width="10.69921875" style="995" customWidth="1"/>
    <col min="2825" max="2825" width="9.19921875" style="995" customWidth="1"/>
    <col min="2826" max="2826" width="10.69921875" style="995" bestFit="1" customWidth="1"/>
    <col min="2827" max="2827" width="8.59765625" style="995" bestFit="1" customWidth="1"/>
    <col min="2828" max="2828" width="9.59765625" style="995" customWidth="1"/>
    <col min="2829" max="2829" width="8.09765625" style="995" bestFit="1" customWidth="1"/>
    <col min="2830" max="2830" width="7.59765625" style="995" bestFit="1" customWidth="1"/>
    <col min="2831" max="2831" width="7.19921875" style="995" bestFit="1" customWidth="1"/>
    <col min="2832" max="3072" width="9" style="995"/>
    <col min="3073" max="3073" width="6.09765625" style="995" customWidth="1"/>
    <col min="3074" max="3074" width="11.5" style="995" customWidth="1"/>
    <col min="3075" max="3075" width="12.09765625" style="995" customWidth="1"/>
    <col min="3076" max="3076" width="5.69921875" style="995" customWidth="1"/>
    <col min="3077" max="3077" width="10.69921875" style="995" customWidth="1"/>
    <col min="3078" max="3078" width="7.19921875" style="995" customWidth="1"/>
    <col min="3079" max="3080" width="10.69921875" style="995" customWidth="1"/>
    <col min="3081" max="3081" width="9.19921875" style="995" customWidth="1"/>
    <col min="3082" max="3082" width="10.69921875" style="995" bestFit="1" customWidth="1"/>
    <col min="3083" max="3083" width="8.59765625" style="995" bestFit="1" customWidth="1"/>
    <col min="3084" max="3084" width="9.59765625" style="995" customWidth="1"/>
    <col min="3085" max="3085" width="8.09765625" style="995" bestFit="1" customWidth="1"/>
    <col min="3086" max="3086" width="7.59765625" style="995" bestFit="1" customWidth="1"/>
    <col min="3087" max="3087" width="7.19921875" style="995" bestFit="1" customWidth="1"/>
    <col min="3088" max="3328" width="9" style="995"/>
    <col min="3329" max="3329" width="6.09765625" style="995" customWidth="1"/>
    <col min="3330" max="3330" width="11.5" style="995" customWidth="1"/>
    <col min="3331" max="3331" width="12.09765625" style="995" customWidth="1"/>
    <col min="3332" max="3332" width="5.69921875" style="995" customWidth="1"/>
    <col min="3333" max="3333" width="10.69921875" style="995" customWidth="1"/>
    <col min="3334" max="3334" width="7.19921875" style="995" customWidth="1"/>
    <col min="3335" max="3336" width="10.69921875" style="995" customWidth="1"/>
    <col min="3337" max="3337" width="9.19921875" style="995" customWidth="1"/>
    <col min="3338" max="3338" width="10.69921875" style="995" bestFit="1" customWidth="1"/>
    <col min="3339" max="3339" width="8.59765625" style="995" bestFit="1" customWidth="1"/>
    <col min="3340" max="3340" width="9.59765625" style="995" customWidth="1"/>
    <col min="3341" max="3341" width="8.09765625" style="995" bestFit="1" customWidth="1"/>
    <col min="3342" max="3342" width="7.59765625" style="995" bestFit="1" customWidth="1"/>
    <col min="3343" max="3343" width="7.19921875" style="995" bestFit="1" customWidth="1"/>
    <col min="3344" max="3584" width="9" style="995"/>
    <col min="3585" max="3585" width="6.09765625" style="995" customWidth="1"/>
    <col min="3586" max="3586" width="11.5" style="995" customWidth="1"/>
    <col min="3587" max="3587" width="12.09765625" style="995" customWidth="1"/>
    <col min="3588" max="3588" width="5.69921875" style="995" customWidth="1"/>
    <col min="3589" max="3589" width="10.69921875" style="995" customWidth="1"/>
    <col min="3590" max="3590" width="7.19921875" style="995" customWidth="1"/>
    <col min="3591" max="3592" width="10.69921875" style="995" customWidth="1"/>
    <col min="3593" max="3593" width="9.19921875" style="995" customWidth="1"/>
    <col min="3594" max="3594" width="10.69921875" style="995" bestFit="1" customWidth="1"/>
    <col min="3595" max="3595" width="8.59765625" style="995" bestFit="1" customWidth="1"/>
    <col min="3596" max="3596" width="9.59765625" style="995" customWidth="1"/>
    <col min="3597" max="3597" width="8.09765625" style="995" bestFit="1" customWidth="1"/>
    <col min="3598" max="3598" width="7.59765625" style="995" bestFit="1" customWidth="1"/>
    <col min="3599" max="3599" width="7.19921875" style="995" bestFit="1" customWidth="1"/>
    <col min="3600" max="3840" width="9" style="995"/>
    <col min="3841" max="3841" width="6.09765625" style="995" customWidth="1"/>
    <col min="3842" max="3842" width="11.5" style="995" customWidth="1"/>
    <col min="3843" max="3843" width="12.09765625" style="995" customWidth="1"/>
    <col min="3844" max="3844" width="5.69921875" style="995" customWidth="1"/>
    <col min="3845" max="3845" width="10.69921875" style="995" customWidth="1"/>
    <col min="3846" max="3846" width="7.19921875" style="995" customWidth="1"/>
    <col min="3847" max="3848" width="10.69921875" style="995" customWidth="1"/>
    <col min="3849" max="3849" width="9.19921875" style="995" customWidth="1"/>
    <col min="3850" max="3850" width="10.69921875" style="995" bestFit="1" customWidth="1"/>
    <col min="3851" max="3851" width="8.59765625" style="995" bestFit="1" customWidth="1"/>
    <col min="3852" max="3852" width="9.59765625" style="995" customWidth="1"/>
    <col min="3853" max="3853" width="8.09765625" style="995" bestFit="1" customWidth="1"/>
    <col min="3854" max="3854" width="7.59765625" style="995" bestFit="1" customWidth="1"/>
    <col min="3855" max="3855" width="7.19921875" style="995" bestFit="1" customWidth="1"/>
    <col min="3856" max="4096" width="9" style="995"/>
    <col min="4097" max="4097" width="6.09765625" style="995" customWidth="1"/>
    <col min="4098" max="4098" width="11.5" style="995" customWidth="1"/>
    <col min="4099" max="4099" width="12.09765625" style="995" customWidth="1"/>
    <col min="4100" max="4100" width="5.69921875" style="995" customWidth="1"/>
    <col min="4101" max="4101" width="10.69921875" style="995" customWidth="1"/>
    <col min="4102" max="4102" width="7.19921875" style="995" customWidth="1"/>
    <col min="4103" max="4104" width="10.69921875" style="995" customWidth="1"/>
    <col min="4105" max="4105" width="9.19921875" style="995" customWidth="1"/>
    <col min="4106" max="4106" width="10.69921875" style="995" bestFit="1" customWidth="1"/>
    <col min="4107" max="4107" width="8.59765625" style="995" bestFit="1" customWidth="1"/>
    <col min="4108" max="4108" width="9.59765625" style="995" customWidth="1"/>
    <col min="4109" max="4109" width="8.09765625" style="995" bestFit="1" customWidth="1"/>
    <col min="4110" max="4110" width="7.59765625" style="995" bestFit="1" customWidth="1"/>
    <col min="4111" max="4111" width="7.19921875" style="995" bestFit="1" customWidth="1"/>
    <col min="4112" max="4352" width="9" style="995"/>
    <col min="4353" max="4353" width="6.09765625" style="995" customWidth="1"/>
    <col min="4354" max="4354" width="11.5" style="995" customWidth="1"/>
    <col min="4355" max="4355" width="12.09765625" style="995" customWidth="1"/>
    <col min="4356" max="4356" width="5.69921875" style="995" customWidth="1"/>
    <col min="4357" max="4357" width="10.69921875" style="995" customWidth="1"/>
    <col min="4358" max="4358" width="7.19921875" style="995" customWidth="1"/>
    <col min="4359" max="4360" width="10.69921875" style="995" customWidth="1"/>
    <col min="4361" max="4361" width="9.19921875" style="995" customWidth="1"/>
    <col min="4362" max="4362" width="10.69921875" style="995" bestFit="1" customWidth="1"/>
    <col min="4363" max="4363" width="8.59765625" style="995" bestFit="1" customWidth="1"/>
    <col min="4364" max="4364" width="9.59765625" style="995" customWidth="1"/>
    <col min="4365" max="4365" width="8.09765625" style="995" bestFit="1" customWidth="1"/>
    <col min="4366" max="4366" width="7.59765625" style="995" bestFit="1" customWidth="1"/>
    <col min="4367" max="4367" width="7.19921875" style="995" bestFit="1" customWidth="1"/>
    <col min="4368" max="4608" width="9" style="995"/>
    <col min="4609" max="4609" width="6.09765625" style="995" customWidth="1"/>
    <col min="4610" max="4610" width="11.5" style="995" customWidth="1"/>
    <col min="4611" max="4611" width="12.09765625" style="995" customWidth="1"/>
    <col min="4612" max="4612" width="5.69921875" style="995" customWidth="1"/>
    <col min="4613" max="4613" width="10.69921875" style="995" customWidth="1"/>
    <col min="4614" max="4614" width="7.19921875" style="995" customWidth="1"/>
    <col min="4615" max="4616" width="10.69921875" style="995" customWidth="1"/>
    <col min="4617" max="4617" width="9.19921875" style="995" customWidth="1"/>
    <col min="4618" max="4618" width="10.69921875" style="995" bestFit="1" customWidth="1"/>
    <col min="4619" max="4619" width="8.59765625" style="995" bestFit="1" customWidth="1"/>
    <col min="4620" max="4620" width="9.59765625" style="995" customWidth="1"/>
    <col min="4621" max="4621" width="8.09765625" style="995" bestFit="1" customWidth="1"/>
    <col min="4622" max="4622" width="7.59765625" style="995" bestFit="1" customWidth="1"/>
    <col min="4623" max="4623" width="7.19921875" style="995" bestFit="1" customWidth="1"/>
    <col min="4624" max="4864" width="9" style="995"/>
    <col min="4865" max="4865" width="6.09765625" style="995" customWidth="1"/>
    <col min="4866" max="4866" width="11.5" style="995" customWidth="1"/>
    <col min="4867" max="4867" width="12.09765625" style="995" customWidth="1"/>
    <col min="4868" max="4868" width="5.69921875" style="995" customWidth="1"/>
    <col min="4869" max="4869" width="10.69921875" style="995" customWidth="1"/>
    <col min="4870" max="4870" width="7.19921875" style="995" customWidth="1"/>
    <col min="4871" max="4872" width="10.69921875" style="995" customWidth="1"/>
    <col min="4873" max="4873" width="9.19921875" style="995" customWidth="1"/>
    <col min="4874" max="4874" width="10.69921875" style="995" bestFit="1" customWidth="1"/>
    <col min="4875" max="4875" width="8.59765625" style="995" bestFit="1" customWidth="1"/>
    <col min="4876" max="4876" width="9.59765625" style="995" customWidth="1"/>
    <col min="4877" max="4877" width="8.09765625" style="995" bestFit="1" customWidth="1"/>
    <col min="4878" max="4878" width="7.59765625" style="995" bestFit="1" customWidth="1"/>
    <col min="4879" max="4879" width="7.19921875" style="995" bestFit="1" customWidth="1"/>
    <col min="4880" max="5120" width="9" style="995"/>
    <col min="5121" max="5121" width="6.09765625" style="995" customWidth="1"/>
    <col min="5122" max="5122" width="11.5" style="995" customWidth="1"/>
    <col min="5123" max="5123" width="12.09765625" style="995" customWidth="1"/>
    <col min="5124" max="5124" width="5.69921875" style="995" customWidth="1"/>
    <col min="5125" max="5125" width="10.69921875" style="995" customWidth="1"/>
    <col min="5126" max="5126" width="7.19921875" style="995" customWidth="1"/>
    <col min="5127" max="5128" width="10.69921875" style="995" customWidth="1"/>
    <col min="5129" max="5129" width="9.19921875" style="995" customWidth="1"/>
    <col min="5130" max="5130" width="10.69921875" style="995" bestFit="1" customWidth="1"/>
    <col min="5131" max="5131" width="8.59765625" style="995" bestFit="1" customWidth="1"/>
    <col min="5132" max="5132" width="9.59765625" style="995" customWidth="1"/>
    <col min="5133" max="5133" width="8.09765625" style="995" bestFit="1" customWidth="1"/>
    <col min="5134" max="5134" width="7.59765625" style="995" bestFit="1" customWidth="1"/>
    <col min="5135" max="5135" width="7.19921875" style="995" bestFit="1" customWidth="1"/>
    <col min="5136" max="5376" width="9" style="995"/>
    <col min="5377" max="5377" width="6.09765625" style="995" customWidth="1"/>
    <col min="5378" max="5378" width="11.5" style="995" customWidth="1"/>
    <col min="5379" max="5379" width="12.09765625" style="995" customWidth="1"/>
    <col min="5380" max="5380" width="5.69921875" style="995" customWidth="1"/>
    <col min="5381" max="5381" width="10.69921875" style="995" customWidth="1"/>
    <col min="5382" max="5382" width="7.19921875" style="995" customWidth="1"/>
    <col min="5383" max="5384" width="10.69921875" style="995" customWidth="1"/>
    <col min="5385" max="5385" width="9.19921875" style="995" customWidth="1"/>
    <col min="5386" max="5386" width="10.69921875" style="995" bestFit="1" customWidth="1"/>
    <col min="5387" max="5387" width="8.59765625" style="995" bestFit="1" customWidth="1"/>
    <col min="5388" max="5388" width="9.59765625" style="995" customWidth="1"/>
    <col min="5389" max="5389" width="8.09765625" style="995" bestFit="1" customWidth="1"/>
    <col min="5390" max="5390" width="7.59765625" style="995" bestFit="1" customWidth="1"/>
    <col min="5391" max="5391" width="7.19921875" style="995" bestFit="1" customWidth="1"/>
    <col min="5392" max="5632" width="9" style="995"/>
    <col min="5633" max="5633" width="6.09765625" style="995" customWidth="1"/>
    <col min="5634" max="5634" width="11.5" style="995" customWidth="1"/>
    <col min="5635" max="5635" width="12.09765625" style="995" customWidth="1"/>
    <col min="5636" max="5636" width="5.69921875" style="995" customWidth="1"/>
    <col min="5637" max="5637" width="10.69921875" style="995" customWidth="1"/>
    <col min="5638" max="5638" width="7.19921875" style="995" customWidth="1"/>
    <col min="5639" max="5640" width="10.69921875" style="995" customWidth="1"/>
    <col min="5641" max="5641" width="9.19921875" style="995" customWidth="1"/>
    <col min="5642" max="5642" width="10.69921875" style="995" bestFit="1" customWidth="1"/>
    <col min="5643" max="5643" width="8.59765625" style="995" bestFit="1" customWidth="1"/>
    <col min="5644" max="5644" width="9.59765625" style="995" customWidth="1"/>
    <col min="5645" max="5645" width="8.09765625" style="995" bestFit="1" customWidth="1"/>
    <col min="5646" max="5646" width="7.59765625" style="995" bestFit="1" customWidth="1"/>
    <col min="5647" max="5647" width="7.19921875" style="995" bestFit="1" customWidth="1"/>
    <col min="5648" max="5888" width="9" style="995"/>
    <col min="5889" max="5889" width="6.09765625" style="995" customWidth="1"/>
    <col min="5890" max="5890" width="11.5" style="995" customWidth="1"/>
    <col min="5891" max="5891" width="12.09765625" style="995" customWidth="1"/>
    <col min="5892" max="5892" width="5.69921875" style="995" customWidth="1"/>
    <col min="5893" max="5893" width="10.69921875" style="995" customWidth="1"/>
    <col min="5894" max="5894" width="7.19921875" style="995" customWidth="1"/>
    <col min="5895" max="5896" width="10.69921875" style="995" customWidth="1"/>
    <col min="5897" max="5897" width="9.19921875" style="995" customWidth="1"/>
    <col min="5898" max="5898" width="10.69921875" style="995" bestFit="1" customWidth="1"/>
    <col min="5899" max="5899" width="8.59765625" style="995" bestFit="1" customWidth="1"/>
    <col min="5900" max="5900" width="9.59765625" style="995" customWidth="1"/>
    <col min="5901" max="5901" width="8.09765625" style="995" bestFit="1" customWidth="1"/>
    <col min="5902" max="5902" width="7.59765625" style="995" bestFit="1" customWidth="1"/>
    <col min="5903" max="5903" width="7.19921875" style="995" bestFit="1" customWidth="1"/>
    <col min="5904" max="6144" width="9" style="995"/>
    <col min="6145" max="6145" width="6.09765625" style="995" customWidth="1"/>
    <col min="6146" max="6146" width="11.5" style="995" customWidth="1"/>
    <col min="6147" max="6147" width="12.09765625" style="995" customWidth="1"/>
    <col min="6148" max="6148" width="5.69921875" style="995" customWidth="1"/>
    <col min="6149" max="6149" width="10.69921875" style="995" customWidth="1"/>
    <col min="6150" max="6150" width="7.19921875" style="995" customWidth="1"/>
    <col min="6151" max="6152" width="10.69921875" style="995" customWidth="1"/>
    <col min="6153" max="6153" width="9.19921875" style="995" customWidth="1"/>
    <col min="6154" max="6154" width="10.69921875" style="995" bestFit="1" customWidth="1"/>
    <col min="6155" max="6155" width="8.59765625" style="995" bestFit="1" customWidth="1"/>
    <col min="6156" max="6156" width="9.59765625" style="995" customWidth="1"/>
    <col min="6157" max="6157" width="8.09765625" style="995" bestFit="1" customWidth="1"/>
    <col min="6158" max="6158" width="7.59765625" style="995" bestFit="1" customWidth="1"/>
    <col min="6159" max="6159" width="7.19921875" style="995" bestFit="1" customWidth="1"/>
    <col min="6160" max="6400" width="9" style="995"/>
    <col min="6401" max="6401" width="6.09765625" style="995" customWidth="1"/>
    <col min="6402" max="6402" width="11.5" style="995" customWidth="1"/>
    <col min="6403" max="6403" width="12.09765625" style="995" customWidth="1"/>
    <col min="6404" max="6404" width="5.69921875" style="995" customWidth="1"/>
    <col min="6405" max="6405" width="10.69921875" style="995" customWidth="1"/>
    <col min="6406" max="6406" width="7.19921875" style="995" customWidth="1"/>
    <col min="6407" max="6408" width="10.69921875" style="995" customWidth="1"/>
    <col min="6409" max="6409" width="9.19921875" style="995" customWidth="1"/>
    <col min="6410" max="6410" width="10.69921875" style="995" bestFit="1" customWidth="1"/>
    <col min="6411" max="6411" width="8.59765625" style="995" bestFit="1" customWidth="1"/>
    <col min="6412" max="6412" width="9.59765625" style="995" customWidth="1"/>
    <col min="6413" max="6413" width="8.09765625" style="995" bestFit="1" customWidth="1"/>
    <col min="6414" max="6414" width="7.59765625" style="995" bestFit="1" customWidth="1"/>
    <col min="6415" max="6415" width="7.19921875" style="995" bestFit="1" customWidth="1"/>
    <col min="6416" max="6656" width="9" style="995"/>
    <col min="6657" max="6657" width="6.09765625" style="995" customWidth="1"/>
    <col min="6658" max="6658" width="11.5" style="995" customWidth="1"/>
    <col min="6659" max="6659" width="12.09765625" style="995" customWidth="1"/>
    <col min="6660" max="6660" width="5.69921875" style="995" customWidth="1"/>
    <col min="6661" max="6661" width="10.69921875" style="995" customWidth="1"/>
    <col min="6662" max="6662" width="7.19921875" style="995" customWidth="1"/>
    <col min="6663" max="6664" width="10.69921875" style="995" customWidth="1"/>
    <col min="6665" max="6665" width="9.19921875" style="995" customWidth="1"/>
    <col min="6666" max="6666" width="10.69921875" style="995" bestFit="1" customWidth="1"/>
    <col min="6667" max="6667" width="8.59765625" style="995" bestFit="1" customWidth="1"/>
    <col min="6668" max="6668" width="9.59765625" style="995" customWidth="1"/>
    <col min="6669" max="6669" width="8.09765625" style="995" bestFit="1" customWidth="1"/>
    <col min="6670" max="6670" width="7.59765625" style="995" bestFit="1" customWidth="1"/>
    <col min="6671" max="6671" width="7.19921875" style="995" bestFit="1" customWidth="1"/>
    <col min="6672" max="6912" width="9" style="995"/>
    <col min="6913" max="6913" width="6.09765625" style="995" customWidth="1"/>
    <col min="6914" max="6914" width="11.5" style="995" customWidth="1"/>
    <col min="6915" max="6915" width="12.09765625" style="995" customWidth="1"/>
    <col min="6916" max="6916" width="5.69921875" style="995" customWidth="1"/>
    <col min="6917" max="6917" width="10.69921875" style="995" customWidth="1"/>
    <col min="6918" max="6918" width="7.19921875" style="995" customWidth="1"/>
    <col min="6919" max="6920" width="10.69921875" style="995" customWidth="1"/>
    <col min="6921" max="6921" width="9.19921875" style="995" customWidth="1"/>
    <col min="6922" max="6922" width="10.69921875" style="995" bestFit="1" customWidth="1"/>
    <col min="6923" max="6923" width="8.59765625" style="995" bestFit="1" customWidth="1"/>
    <col min="6924" max="6924" width="9.59765625" style="995" customWidth="1"/>
    <col min="6925" max="6925" width="8.09765625" style="995" bestFit="1" customWidth="1"/>
    <col min="6926" max="6926" width="7.59765625" style="995" bestFit="1" customWidth="1"/>
    <col min="6927" max="6927" width="7.19921875" style="995" bestFit="1" customWidth="1"/>
    <col min="6928" max="7168" width="9" style="995"/>
    <col min="7169" max="7169" width="6.09765625" style="995" customWidth="1"/>
    <col min="7170" max="7170" width="11.5" style="995" customWidth="1"/>
    <col min="7171" max="7171" width="12.09765625" style="995" customWidth="1"/>
    <col min="7172" max="7172" width="5.69921875" style="995" customWidth="1"/>
    <col min="7173" max="7173" width="10.69921875" style="995" customWidth="1"/>
    <col min="7174" max="7174" width="7.19921875" style="995" customWidth="1"/>
    <col min="7175" max="7176" width="10.69921875" style="995" customWidth="1"/>
    <col min="7177" max="7177" width="9.19921875" style="995" customWidth="1"/>
    <col min="7178" max="7178" width="10.69921875" style="995" bestFit="1" customWidth="1"/>
    <col min="7179" max="7179" width="8.59765625" style="995" bestFit="1" customWidth="1"/>
    <col min="7180" max="7180" width="9.59765625" style="995" customWidth="1"/>
    <col min="7181" max="7181" width="8.09765625" style="995" bestFit="1" customWidth="1"/>
    <col min="7182" max="7182" width="7.59765625" style="995" bestFit="1" customWidth="1"/>
    <col min="7183" max="7183" width="7.19921875" style="995" bestFit="1" customWidth="1"/>
    <col min="7184" max="7424" width="9" style="995"/>
    <col min="7425" max="7425" width="6.09765625" style="995" customWidth="1"/>
    <col min="7426" max="7426" width="11.5" style="995" customWidth="1"/>
    <col min="7427" max="7427" width="12.09765625" style="995" customWidth="1"/>
    <col min="7428" max="7428" width="5.69921875" style="995" customWidth="1"/>
    <col min="7429" max="7429" width="10.69921875" style="995" customWidth="1"/>
    <col min="7430" max="7430" width="7.19921875" style="995" customWidth="1"/>
    <col min="7431" max="7432" width="10.69921875" style="995" customWidth="1"/>
    <col min="7433" max="7433" width="9.19921875" style="995" customWidth="1"/>
    <col min="7434" max="7434" width="10.69921875" style="995" bestFit="1" customWidth="1"/>
    <col min="7435" max="7435" width="8.59765625" style="995" bestFit="1" customWidth="1"/>
    <col min="7436" max="7436" width="9.59765625" style="995" customWidth="1"/>
    <col min="7437" max="7437" width="8.09765625" style="995" bestFit="1" customWidth="1"/>
    <col min="7438" max="7438" width="7.59765625" style="995" bestFit="1" customWidth="1"/>
    <col min="7439" max="7439" width="7.19921875" style="995" bestFit="1" customWidth="1"/>
    <col min="7440" max="7680" width="9" style="995"/>
    <col min="7681" max="7681" width="6.09765625" style="995" customWidth="1"/>
    <col min="7682" max="7682" width="11.5" style="995" customWidth="1"/>
    <col min="7683" max="7683" width="12.09765625" style="995" customWidth="1"/>
    <col min="7684" max="7684" width="5.69921875" style="995" customWidth="1"/>
    <col min="7685" max="7685" width="10.69921875" style="995" customWidth="1"/>
    <col min="7686" max="7686" width="7.19921875" style="995" customWidth="1"/>
    <col min="7687" max="7688" width="10.69921875" style="995" customWidth="1"/>
    <col min="7689" max="7689" width="9.19921875" style="995" customWidth="1"/>
    <col min="7690" max="7690" width="10.69921875" style="995" bestFit="1" customWidth="1"/>
    <col min="7691" max="7691" width="8.59765625" style="995" bestFit="1" customWidth="1"/>
    <col min="7692" max="7692" width="9.59765625" style="995" customWidth="1"/>
    <col min="7693" max="7693" width="8.09765625" style="995" bestFit="1" customWidth="1"/>
    <col min="7694" max="7694" width="7.59765625" style="995" bestFit="1" customWidth="1"/>
    <col min="7695" max="7695" width="7.19921875" style="995" bestFit="1" customWidth="1"/>
    <col min="7696" max="7936" width="9" style="995"/>
    <col min="7937" max="7937" width="6.09765625" style="995" customWidth="1"/>
    <col min="7938" max="7938" width="11.5" style="995" customWidth="1"/>
    <col min="7939" max="7939" width="12.09765625" style="995" customWidth="1"/>
    <col min="7940" max="7940" width="5.69921875" style="995" customWidth="1"/>
    <col min="7941" max="7941" width="10.69921875" style="995" customWidth="1"/>
    <col min="7942" max="7942" width="7.19921875" style="995" customWidth="1"/>
    <col min="7943" max="7944" width="10.69921875" style="995" customWidth="1"/>
    <col min="7945" max="7945" width="9.19921875" style="995" customWidth="1"/>
    <col min="7946" max="7946" width="10.69921875" style="995" bestFit="1" customWidth="1"/>
    <col min="7947" max="7947" width="8.59765625" style="995" bestFit="1" customWidth="1"/>
    <col min="7948" max="7948" width="9.59765625" style="995" customWidth="1"/>
    <col min="7949" max="7949" width="8.09765625" style="995" bestFit="1" customWidth="1"/>
    <col min="7950" max="7950" width="7.59765625" style="995" bestFit="1" customWidth="1"/>
    <col min="7951" max="7951" width="7.19921875" style="995" bestFit="1" customWidth="1"/>
    <col min="7952" max="8192" width="9" style="995"/>
    <col min="8193" max="8193" width="6.09765625" style="995" customWidth="1"/>
    <col min="8194" max="8194" width="11.5" style="995" customWidth="1"/>
    <col min="8195" max="8195" width="12.09765625" style="995" customWidth="1"/>
    <col min="8196" max="8196" width="5.69921875" style="995" customWidth="1"/>
    <col min="8197" max="8197" width="10.69921875" style="995" customWidth="1"/>
    <col min="8198" max="8198" width="7.19921875" style="995" customWidth="1"/>
    <col min="8199" max="8200" width="10.69921875" style="995" customWidth="1"/>
    <col min="8201" max="8201" width="9.19921875" style="995" customWidth="1"/>
    <col min="8202" max="8202" width="10.69921875" style="995" bestFit="1" customWidth="1"/>
    <col min="8203" max="8203" width="8.59765625" style="995" bestFit="1" customWidth="1"/>
    <col min="8204" max="8204" width="9.59765625" style="995" customWidth="1"/>
    <col min="8205" max="8205" width="8.09765625" style="995" bestFit="1" customWidth="1"/>
    <col min="8206" max="8206" width="7.59765625" style="995" bestFit="1" customWidth="1"/>
    <col min="8207" max="8207" width="7.19921875" style="995" bestFit="1" customWidth="1"/>
    <col min="8208" max="8448" width="9" style="995"/>
    <col min="8449" max="8449" width="6.09765625" style="995" customWidth="1"/>
    <col min="8450" max="8450" width="11.5" style="995" customWidth="1"/>
    <col min="8451" max="8451" width="12.09765625" style="995" customWidth="1"/>
    <col min="8452" max="8452" width="5.69921875" style="995" customWidth="1"/>
    <col min="8453" max="8453" width="10.69921875" style="995" customWidth="1"/>
    <col min="8454" max="8454" width="7.19921875" style="995" customWidth="1"/>
    <col min="8455" max="8456" width="10.69921875" style="995" customWidth="1"/>
    <col min="8457" max="8457" width="9.19921875" style="995" customWidth="1"/>
    <col min="8458" max="8458" width="10.69921875" style="995" bestFit="1" customWidth="1"/>
    <col min="8459" max="8459" width="8.59765625" style="995" bestFit="1" customWidth="1"/>
    <col min="8460" max="8460" width="9.59765625" style="995" customWidth="1"/>
    <col min="8461" max="8461" width="8.09765625" style="995" bestFit="1" customWidth="1"/>
    <col min="8462" max="8462" width="7.59765625" style="995" bestFit="1" customWidth="1"/>
    <col min="8463" max="8463" width="7.19921875" style="995" bestFit="1" customWidth="1"/>
    <col min="8464" max="8704" width="9" style="995"/>
    <col min="8705" max="8705" width="6.09765625" style="995" customWidth="1"/>
    <col min="8706" max="8706" width="11.5" style="995" customWidth="1"/>
    <col min="8707" max="8707" width="12.09765625" style="995" customWidth="1"/>
    <col min="8708" max="8708" width="5.69921875" style="995" customWidth="1"/>
    <col min="8709" max="8709" width="10.69921875" style="995" customWidth="1"/>
    <col min="8710" max="8710" width="7.19921875" style="995" customWidth="1"/>
    <col min="8711" max="8712" width="10.69921875" style="995" customWidth="1"/>
    <col min="8713" max="8713" width="9.19921875" style="995" customWidth="1"/>
    <col min="8714" max="8714" width="10.69921875" style="995" bestFit="1" customWidth="1"/>
    <col min="8715" max="8715" width="8.59765625" style="995" bestFit="1" customWidth="1"/>
    <col min="8716" max="8716" width="9.59765625" style="995" customWidth="1"/>
    <col min="8717" max="8717" width="8.09765625" style="995" bestFit="1" customWidth="1"/>
    <col min="8718" max="8718" width="7.59765625" style="995" bestFit="1" customWidth="1"/>
    <col min="8719" max="8719" width="7.19921875" style="995" bestFit="1" customWidth="1"/>
    <col min="8720" max="8960" width="9" style="995"/>
    <col min="8961" max="8961" width="6.09765625" style="995" customWidth="1"/>
    <col min="8962" max="8962" width="11.5" style="995" customWidth="1"/>
    <col min="8963" max="8963" width="12.09765625" style="995" customWidth="1"/>
    <col min="8964" max="8964" width="5.69921875" style="995" customWidth="1"/>
    <col min="8965" max="8965" width="10.69921875" style="995" customWidth="1"/>
    <col min="8966" max="8966" width="7.19921875" style="995" customWidth="1"/>
    <col min="8967" max="8968" width="10.69921875" style="995" customWidth="1"/>
    <col min="8969" max="8969" width="9.19921875" style="995" customWidth="1"/>
    <col min="8970" max="8970" width="10.69921875" style="995" bestFit="1" customWidth="1"/>
    <col min="8971" max="8971" width="8.59765625" style="995" bestFit="1" customWidth="1"/>
    <col min="8972" max="8972" width="9.59765625" style="995" customWidth="1"/>
    <col min="8973" max="8973" width="8.09765625" style="995" bestFit="1" customWidth="1"/>
    <col min="8974" max="8974" width="7.59765625" style="995" bestFit="1" customWidth="1"/>
    <col min="8975" max="8975" width="7.19921875" style="995" bestFit="1" customWidth="1"/>
    <col min="8976" max="9216" width="9" style="995"/>
    <col min="9217" max="9217" width="6.09765625" style="995" customWidth="1"/>
    <col min="9218" max="9218" width="11.5" style="995" customWidth="1"/>
    <col min="9219" max="9219" width="12.09765625" style="995" customWidth="1"/>
    <col min="9220" max="9220" width="5.69921875" style="995" customWidth="1"/>
    <col min="9221" max="9221" width="10.69921875" style="995" customWidth="1"/>
    <col min="9222" max="9222" width="7.19921875" style="995" customWidth="1"/>
    <col min="9223" max="9224" width="10.69921875" style="995" customWidth="1"/>
    <col min="9225" max="9225" width="9.19921875" style="995" customWidth="1"/>
    <col min="9226" max="9226" width="10.69921875" style="995" bestFit="1" customWidth="1"/>
    <col min="9227" max="9227" width="8.59765625" style="995" bestFit="1" customWidth="1"/>
    <col min="9228" max="9228" width="9.59765625" style="995" customWidth="1"/>
    <col min="9229" max="9229" width="8.09765625" style="995" bestFit="1" customWidth="1"/>
    <col min="9230" max="9230" width="7.59765625" style="995" bestFit="1" customWidth="1"/>
    <col min="9231" max="9231" width="7.19921875" style="995" bestFit="1" customWidth="1"/>
    <col min="9232" max="9472" width="9" style="995"/>
    <col min="9473" max="9473" width="6.09765625" style="995" customWidth="1"/>
    <col min="9474" max="9474" width="11.5" style="995" customWidth="1"/>
    <col min="9475" max="9475" width="12.09765625" style="995" customWidth="1"/>
    <col min="9476" max="9476" width="5.69921875" style="995" customWidth="1"/>
    <col min="9477" max="9477" width="10.69921875" style="995" customWidth="1"/>
    <col min="9478" max="9478" width="7.19921875" style="995" customWidth="1"/>
    <col min="9479" max="9480" width="10.69921875" style="995" customWidth="1"/>
    <col min="9481" max="9481" width="9.19921875" style="995" customWidth="1"/>
    <col min="9482" max="9482" width="10.69921875" style="995" bestFit="1" customWidth="1"/>
    <col min="9483" max="9483" width="8.59765625" style="995" bestFit="1" customWidth="1"/>
    <col min="9484" max="9484" width="9.59765625" style="995" customWidth="1"/>
    <col min="9485" max="9485" width="8.09765625" style="995" bestFit="1" customWidth="1"/>
    <col min="9486" max="9486" width="7.59765625" style="995" bestFit="1" customWidth="1"/>
    <col min="9487" max="9487" width="7.19921875" style="995" bestFit="1" customWidth="1"/>
    <col min="9488" max="9728" width="9" style="995"/>
    <col min="9729" max="9729" width="6.09765625" style="995" customWidth="1"/>
    <col min="9730" max="9730" width="11.5" style="995" customWidth="1"/>
    <col min="9731" max="9731" width="12.09765625" style="995" customWidth="1"/>
    <col min="9732" max="9732" width="5.69921875" style="995" customWidth="1"/>
    <col min="9733" max="9733" width="10.69921875" style="995" customWidth="1"/>
    <col min="9734" max="9734" width="7.19921875" style="995" customWidth="1"/>
    <col min="9735" max="9736" width="10.69921875" style="995" customWidth="1"/>
    <col min="9737" max="9737" width="9.19921875" style="995" customWidth="1"/>
    <col min="9738" max="9738" width="10.69921875" style="995" bestFit="1" customWidth="1"/>
    <col min="9739" max="9739" width="8.59765625" style="995" bestFit="1" customWidth="1"/>
    <col min="9740" max="9740" width="9.59765625" style="995" customWidth="1"/>
    <col min="9741" max="9741" width="8.09765625" style="995" bestFit="1" customWidth="1"/>
    <col min="9742" max="9742" width="7.59765625" style="995" bestFit="1" customWidth="1"/>
    <col min="9743" max="9743" width="7.19921875" style="995" bestFit="1" customWidth="1"/>
    <col min="9744" max="9984" width="9" style="995"/>
    <col min="9985" max="9985" width="6.09765625" style="995" customWidth="1"/>
    <col min="9986" max="9986" width="11.5" style="995" customWidth="1"/>
    <col min="9987" max="9987" width="12.09765625" style="995" customWidth="1"/>
    <col min="9988" max="9988" width="5.69921875" style="995" customWidth="1"/>
    <col min="9989" max="9989" width="10.69921875" style="995" customWidth="1"/>
    <col min="9990" max="9990" width="7.19921875" style="995" customWidth="1"/>
    <col min="9991" max="9992" width="10.69921875" style="995" customWidth="1"/>
    <col min="9993" max="9993" width="9.19921875" style="995" customWidth="1"/>
    <col min="9994" max="9994" width="10.69921875" style="995" bestFit="1" customWidth="1"/>
    <col min="9995" max="9995" width="8.59765625" style="995" bestFit="1" customWidth="1"/>
    <col min="9996" max="9996" width="9.59765625" style="995" customWidth="1"/>
    <col min="9997" max="9997" width="8.09765625" style="995" bestFit="1" customWidth="1"/>
    <col min="9998" max="9998" width="7.59765625" style="995" bestFit="1" customWidth="1"/>
    <col min="9999" max="9999" width="7.19921875" style="995" bestFit="1" customWidth="1"/>
    <col min="10000" max="10240" width="9" style="995"/>
    <col min="10241" max="10241" width="6.09765625" style="995" customWidth="1"/>
    <col min="10242" max="10242" width="11.5" style="995" customWidth="1"/>
    <col min="10243" max="10243" width="12.09765625" style="995" customWidth="1"/>
    <col min="10244" max="10244" width="5.69921875" style="995" customWidth="1"/>
    <col min="10245" max="10245" width="10.69921875" style="995" customWidth="1"/>
    <col min="10246" max="10246" width="7.19921875" style="995" customWidth="1"/>
    <col min="10247" max="10248" width="10.69921875" style="995" customWidth="1"/>
    <col min="10249" max="10249" width="9.19921875" style="995" customWidth="1"/>
    <col min="10250" max="10250" width="10.69921875" style="995" bestFit="1" customWidth="1"/>
    <col min="10251" max="10251" width="8.59765625" style="995" bestFit="1" customWidth="1"/>
    <col min="10252" max="10252" width="9.59765625" style="995" customWidth="1"/>
    <col min="10253" max="10253" width="8.09765625" style="995" bestFit="1" customWidth="1"/>
    <col min="10254" max="10254" width="7.59765625" style="995" bestFit="1" customWidth="1"/>
    <col min="10255" max="10255" width="7.19921875" style="995" bestFit="1" customWidth="1"/>
    <col min="10256" max="10496" width="9" style="995"/>
    <col min="10497" max="10497" width="6.09765625" style="995" customWidth="1"/>
    <col min="10498" max="10498" width="11.5" style="995" customWidth="1"/>
    <col min="10499" max="10499" width="12.09765625" style="995" customWidth="1"/>
    <col min="10500" max="10500" width="5.69921875" style="995" customWidth="1"/>
    <col min="10501" max="10501" width="10.69921875" style="995" customWidth="1"/>
    <col min="10502" max="10502" width="7.19921875" style="995" customWidth="1"/>
    <col min="10503" max="10504" width="10.69921875" style="995" customWidth="1"/>
    <col min="10505" max="10505" width="9.19921875" style="995" customWidth="1"/>
    <col min="10506" max="10506" width="10.69921875" style="995" bestFit="1" customWidth="1"/>
    <col min="10507" max="10507" width="8.59765625" style="995" bestFit="1" customWidth="1"/>
    <col min="10508" max="10508" width="9.59765625" style="995" customWidth="1"/>
    <col min="10509" max="10509" width="8.09765625" style="995" bestFit="1" customWidth="1"/>
    <col min="10510" max="10510" width="7.59765625" style="995" bestFit="1" customWidth="1"/>
    <col min="10511" max="10511" width="7.19921875" style="995" bestFit="1" customWidth="1"/>
    <col min="10512" max="10752" width="9" style="995"/>
    <col min="10753" max="10753" width="6.09765625" style="995" customWidth="1"/>
    <col min="10754" max="10754" width="11.5" style="995" customWidth="1"/>
    <col min="10755" max="10755" width="12.09765625" style="995" customWidth="1"/>
    <col min="10756" max="10756" width="5.69921875" style="995" customWidth="1"/>
    <col min="10757" max="10757" width="10.69921875" style="995" customWidth="1"/>
    <col min="10758" max="10758" width="7.19921875" style="995" customWidth="1"/>
    <col min="10759" max="10760" width="10.69921875" style="995" customWidth="1"/>
    <col min="10761" max="10761" width="9.19921875" style="995" customWidth="1"/>
    <col min="10762" max="10762" width="10.69921875" style="995" bestFit="1" customWidth="1"/>
    <col min="10763" max="10763" width="8.59765625" style="995" bestFit="1" customWidth="1"/>
    <col min="10764" max="10764" width="9.59765625" style="995" customWidth="1"/>
    <col min="10765" max="10765" width="8.09765625" style="995" bestFit="1" customWidth="1"/>
    <col min="10766" max="10766" width="7.59765625" style="995" bestFit="1" customWidth="1"/>
    <col min="10767" max="10767" width="7.19921875" style="995" bestFit="1" customWidth="1"/>
    <col min="10768" max="11008" width="9" style="995"/>
    <col min="11009" max="11009" width="6.09765625" style="995" customWidth="1"/>
    <col min="11010" max="11010" width="11.5" style="995" customWidth="1"/>
    <col min="11011" max="11011" width="12.09765625" style="995" customWidth="1"/>
    <col min="11012" max="11012" width="5.69921875" style="995" customWidth="1"/>
    <col min="11013" max="11013" width="10.69921875" style="995" customWidth="1"/>
    <col min="11014" max="11014" width="7.19921875" style="995" customWidth="1"/>
    <col min="11015" max="11016" width="10.69921875" style="995" customWidth="1"/>
    <col min="11017" max="11017" width="9.19921875" style="995" customWidth="1"/>
    <col min="11018" max="11018" width="10.69921875" style="995" bestFit="1" customWidth="1"/>
    <col min="11019" max="11019" width="8.59765625" style="995" bestFit="1" customWidth="1"/>
    <col min="11020" max="11020" width="9.59765625" style="995" customWidth="1"/>
    <col min="11021" max="11021" width="8.09765625" style="995" bestFit="1" customWidth="1"/>
    <col min="11022" max="11022" width="7.59765625" style="995" bestFit="1" customWidth="1"/>
    <col min="11023" max="11023" width="7.19921875" style="995" bestFit="1" customWidth="1"/>
    <col min="11024" max="11264" width="9" style="995"/>
    <col min="11265" max="11265" width="6.09765625" style="995" customWidth="1"/>
    <col min="11266" max="11266" width="11.5" style="995" customWidth="1"/>
    <col min="11267" max="11267" width="12.09765625" style="995" customWidth="1"/>
    <col min="11268" max="11268" width="5.69921875" style="995" customWidth="1"/>
    <col min="11269" max="11269" width="10.69921875" style="995" customWidth="1"/>
    <col min="11270" max="11270" width="7.19921875" style="995" customWidth="1"/>
    <col min="11271" max="11272" width="10.69921875" style="995" customWidth="1"/>
    <col min="11273" max="11273" width="9.19921875" style="995" customWidth="1"/>
    <col min="11274" max="11274" width="10.69921875" style="995" bestFit="1" customWidth="1"/>
    <col min="11275" max="11275" width="8.59765625" style="995" bestFit="1" customWidth="1"/>
    <col min="11276" max="11276" width="9.59765625" style="995" customWidth="1"/>
    <col min="11277" max="11277" width="8.09765625" style="995" bestFit="1" customWidth="1"/>
    <col min="11278" max="11278" width="7.59765625" style="995" bestFit="1" customWidth="1"/>
    <col min="11279" max="11279" width="7.19921875" style="995" bestFit="1" customWidth="1"/>
    <col min="11280" max="11520" width="9" style="995"/>
    <col min="11521" max="11521" width="6.09765625" style="995" customWidth="1"/>
    <col min="11522" max="11522" width="11.5" style="995" customWidth="1"/>
    <col min="11523" max="11523" width="12.09765625" style="995" customWidth="1"/>
    <col min="11524" max="11524" width="5.69921875" style="995" customWidth="1"/>
    <col min="11525" max="11525" width="10.69921875" style="995" customWidth="1"/>
    <col min="11526" max="11526" width="7.19921875" style="995" customWidth="1"/>
    <col min="11527" max="11528" width="10.69921875" style="995" customWidth="1"/>
    <col min="11529" max="11529" width="9.19921875" style="995" customWidth="1"/>
    <col min="11530" max="11530" width="10.69921875" style="995" bestFit="1" customWidth="1"/>
    <col min="11531" max="11531" width="8.59765625" style="995" bestFit="1" customWidth="1"/>
    <col min="11532" max="11532" width="9.59765625" style="995" customWidth="1"/>
    <col min="11533" max="11533" width="8.09765625" style="995" bestFit="1" customWidth="1"/>
    <col min="11534" max="11534" width="7.59765625" style="995" bestFit="1" customWidth="1"/>
    <col min="11535" max="11535" width="7.19921875" style="995" bestFit="1" customWidth="1"/>
    <col min="11536" max="11776" width="9" style="995"/>
    <col min="11777" max="11777" width="6.09765625" style="995" customWidth="1"/>
    <col min="11778" max="11778" width="11.5" style="995" customWidth="1"/>
    <col min="11779" max="11779" width="12.09765625" style="995" customWidth="1"/>
    <col min="11780" max="11780" width="5.69921875" style="995" customWidth="1"/>
    <col min="11781" max="11781" width="10.69921875" style="995" customWidth="1"/>
    <col min="11782" max="11782" width="7.19921875" style="995" customWidth="1"/>
    <col min="11783" max="11784" width="10.69921875" style="995" customWidth="1"/>
    <col min="11785" max="11785" width="9.19921875" style="995" customWidth="1"/>
    <col min="11786" max="11786" width="10.69921875" style="995" bestFit="1" customWidth="1"/>
    <col min="11787" max="11787" width="8.59765625" style="995" bestFit="1" customWidth="1"/>
    <col min="11788" max="11788" width="9.59765625" style="995" customWidth="1"/>
    <col min="11789" max="11789" width="8.09765625" style="995" bestFit="1" customWidth="1"/>
    <col min="11790" max="11790" width="7.59765625" style="995" bestFit="1" customWidth="1"/>
    <col min="11791" max="11791" width="7.19921875" style="995" bestFit="1" customWidth="1"/>
    <col min="11792" max="12032" width="9" style="995"/>
    <col min="12033" max="12033" width="6.09765625" style="995" customWidth="1"/>
    <col min="12034" max="12034" width="11.5" style="995" customWidth="1"/>
    <col min="12035" max="12035" width="12.09765625" style="995" customWidth="1"/>
    <col min="12036" max="12036" width="5.69921875" style="995" customWidth="1"/>
    <col min="12037" max="12037" width="10.69921875" style="995" customWidth="1"/>
    <col min="12038" max="12038" width="7.19921875" style="995" customWidth="1"/>
    <col min="12039" max="12040" width="10.69921875" style="995" customWidth="1"/>
    <col min="12041" max="12041" width="9.19921875" style="995" customWidth="1"/>
    <col min="12042" max="12042" width="10.69921875" style="995" bestFit="1" customWidth="1"/>
    <col min="12043" max="12043" width="8.59765625" style="995" bestFit="1" customWidth="1"/>
    <col min="12044" max="12044" width="9.59765625" style="995" customWidth="1"/>
    <col min="12045" max="12045" width="8.09765625" style="995" bestFit="1" customWidth="1"/>
    <col min="12046" max="12046" width="7.59765625" style="995" bestFit="1" customWidth="1"/>
    <col min="12047" max="12047" width="7.19921875" style="995" bestFit="1" customWidth="1"/>
    <col min="12048" max="12288" width="9" style="995"/>
    <col min="12289" max="12289" width="6.09765625" style="995" customWidth="1"/>
    <col min="12290" max="12290" width="11.5" style="995" customWidth="1"/>
    <col min="12291" max="12291" width="12.09765625" style="995" customWidth="1"/>
    <col min="12292" max="12292" width="5.69921875" style="995" customWidth="1"/>
    <col min="12293" max="12293" width="10.69921875" style="995" customWidth="1"/>
    <col min="12294" max="12294" width="7.19921875" style="995" customWidth="1"/>
    <col min="12295" max="12296" width="10.69921875" style="995" customWidth="1"/>
    <col min="12297" max="12297" width="9.19921875" style="995" customWidth="1"/>
    <col min="12298" max="12298" width="10.69921875" style="995" bestFit="1" customWidth="1"/>
    <col min="12299" max="12299" width="8.59765625" style="995" bestFit="1" customWidth="1"/>
    <col min="12300" max="12300" width="9.59765625" style="995" customWidth="1"/>
    <col min="12301" max="12301" width="8.09765625" style="995" bestFit="1" customWidth="1"/>
    <col min="12302" max="12302" width="7.59765625" style="995" bestFit="1" customWidth="1"/>
    <col min="12303" max="12303" width="7.19921875" style="995" bestFit="1" customWidth="1"/>
    <col min="12304" max="12544" width="9" style="995"/>
    <col min="12545" max="12545" width="6.09765625" style="995" customWidth="1"/>
    <col min="12546" max="12546" width="11.5" style="995" customWidth="1"/>
    <col min="12547" max="12547" width="12.09765625" style="995" customWidth="1"/>
    <col min="12548" max="12548" width="5.69921875" style="995" customWidth="1"/>
    <col min="12549" max="12549" width="10.69921875" style="995" customWidth="1"/>
    <col min="12550" max="12550" width="7.19921875" style="995" customWidth="1"/>
    <col min="12551" max="12552" width="10.69921875" style="995" customWidth="1"/>
    <col min="12553" max="12553" width="9.19921875" style="995" customWidth="1"/>
    <col min="12554" max="12554" width="10.69921875" style="995" bestFit="1" customWidth="1"/>
    <col min="12555" max="12555" width="8.59765625" style="995" bestFit="1" customWidth="1"/>
    <col min="12556" max="12556" width="9.59765625" style="995" customWidth="1"/>
    <col min="12557" max="12557" width="8.09765625" style="995" bestFit="1" customWidth="1"/>
    <col min="12558" max="12558" width="7.59765625" style="995" bestFit="1" customWidth="1"/>
    <col min="12559" max="12559" width="7.19921875" style="995" bestFit="1" customWidth="1"/>
    <col min="12560" max="12800" width="9" style="995"/>
    <col min="12801" max="12801" width="6.09765625" style="995" customWidth="1"/>
    <col min="12802" max="12802" width="11.5" style="995" customWidth="1"/>
    <col min="12803" max="12803" width="12.09765625" style="995" customWidth="1"/>
    <col min="12804" max="12804" width="5.69921875" style="995" customWidth="1"/>
    <col min="12805" max="12805" width="10.69921875" style="995" customWidth="1"/>
    <col min="12806" max="12806" width="7.19921875" style="995" customWidth="1"/>
    <col min="12807" max="12808" width="10.69921875" style="995" customWidth="1"/>
    <col min="12809" max="12809" width="9.19921875" style="995" customWidth="1"/>
    <col min="12810" max="12810" width="10.69921875" style="995" bestFit="1" customWidth="1"/>
    <col min="12811" max="12811" width="8.59765625" style="995" bestFit="1" customWidth="1"/>
    <col min="12812" max="12812" width="9.59765625" style="995" customWidth="1"/>
    <col min="12813" max="12813" width="8.09765625" style="995" bestFit="1" customWidth="1"/>
    <col min="12814" max="12814" width="7.59765625" style="995" bestFit="1" customWidth="1"/>
    <col min="12815" max="12815" width="7.19921875" style="995" bestFit="1" customWidth="1"/>
    <col min="12816" max="13056" width="9" style="995"/>
    <col min="13057" max="13057" width="6.09765625" style="995" customWidth="1"/>
    <col min="13058" max="13058" width="11.5" style="995" customWidth="1"/>
    <col min="13059" max="13059" width="12.09765625" style="995" customWidth="1"/>
    <col min="13060" max="13060" width="5.69921875" style="995" customWidth="1"/>
    <col min="13061" max="13061" width="10.69921875" style="995" customWidth="1"/>
    <col min="13062" max="13062" width="7.19921875" style="995" customWidth="1"/>
    <col min="13063" max="13064" width="10.69921875" style="995" customWidth="1"/>
    <col min="13065" max="13065" width="9.19921875" style="995" customWidth="1"/>
    <col min="13066" max="13066" width="10.69921875" style="995" bestFit="1" customWidth="1"/>
    <col min="13067" max="13067" width="8.59765625" style="995" bestFit="1" customWidth="1"/>
    <col min="13068" max="13068" width="9.59765625" style="995" customWidth="1"/>
    <col min="13069" max="13069" width="8.09765625" style="995" bestFit="1" customWidth="1"/>
    <col min="13070" max="13070" width="7.59765625" style="995" bestFit="1" customWidth="1"/>
    <col min="13071" max="13071" width="7.19921875" style="995" bestFit="1" customWidth="1"/>
    <col min="13072" max="13312" width="9" style="995"/>
    <col min="13313" max="13313" width="6.09765625" style="995" customWidth="1"/>
    <col min="13314" max="13314" width="11.5" style="995" customWidth="1"/>
    <col min="13315" max="13315" width="12.09765625" style="995" customWidth="1"/>
    <col min="13316" max="13316" width="5.69921875" style="995" customWidth="1"/>
    <col min="13317" max="13317" width="10.69921875" style="995" customWidth="1"/>
    <col min="13318" max="13318" width="7.19921875" style="995" customWidth="1"/>
    <col min="13319" max="13320" width="10.69921875" style="995" customWidth="1"/>
    <col min="13321" max="13321" width="9.19921875" style="995" customWidth="1"/>
    <col min="13322" max="13322" width="10.69921875" style="995" bestFit="1" customWidth="1"/>
    <col min="13323" max="13323" width="8.59765625" style="995" bestFit="1" customWidth="1"/>
    <col min="13324" max="13324" width="9.59765625" style="995" customWidth="1"/>
    <col min="13325" max="13325" width="8.09765625" style="995" bestFit="1" customWidth="1"/>
    <col min="13326" max="13326" width="7.59765625" style="995" bestFit="1" customWidth="1"/>
    <col min="13327" max="13327" width="7.19921875" style="995" bestFit="1" customWidth="1"/>
    <col min="13328" max="13568" width="9" style="995"/>
    <col min="13569" max="13569" width="6.09765625" style="995" customWidth="1"/>
    <col min="13570" max="13570" width="11.5" style="995" customWidth="1"/>
    <col min="13571" max="13571" width="12.09765625" style="995" customWidth="1"/>
    <col min="13572" max="13572" width="5.69921875" style="995" customWidth="1"/>
    <col min="13573" max="13573" width="10.69921875" style="995" customWidth="1"/>
    <col min="13574" max="13574" width="7.19921875" style="995" customWidth="1"/>
    <col min="13575" max="13576" width="10.69921875" style="995" customWidth="1"/>
    <col min="13577" max="13577" width="9.19921875" style="995" customWidth="1"/>
    <col min="13578" max="13578" width="10.69921875" style="995" bestFit="1" customWidth="1"/>
    <col min="13579" max="13579" width="8.59765625" style="995" bestFit="1" customWidth="1"/>
    <col min="13580" max="13580" width="9.59765625" style="995" customWidth="1"/>
    <col min="13581" max="13581" width="8.09765625" style="995" bestFit="1" customWidth="1"/>
    <col min="13582" max="13582" width="7.59765625" style="995" bestFit="1" customWidth="1"/>
    <col min="13583" max="13583" width="7.19921875" style="995" bestFit="1" customWidth="1"/>
    <col min="13584" max="13824" width="9" style="995"/>
    <col min="13825" max="13825" width="6.09765625" style="995" customWidth="1"/>
    <col min="13826" max="13826" width="11.5" style="995" customWidth="1"/>
    <col min="13827" max="13827" width="12.09765625" style="995" customWidth="1"/>
    <col min="13828" max="13828" width="5.69921875" style="995" customWidth="1"/>
    <col min="13829" max="13829" width="10.69921875" style="995" customWidth="1"/>
    <col min="13830" max="13830" width="7.19921875" style="995" customWidth="1"/>
    <col min="13831" max="13832" width="10.69921875" style="995" customWidth="1"/>
    <col min="13833" max="13833" width="9.19921875" style="995" customWidth="1"/>
    <col min="13834" max="13834" width="10.69921875" style="995" bestFit="1" customWidth="1"/>
    <col min="13835" max="13835" width="8.59765625" style="995" bestFit="1" customWidth="1"/>
    <col min="13836" max="13836" width="9.59765625" style="995" customWidth="1"/>
    <col min="13837" max="13837" width="8.09765625" style="995" bestFit="1" customWidth="1"/>
    <col min="13838" max="13838" width="7.59765625" style="995" bestFit="1" customWidth="1"/>
    <col min="13839" max="13839" width="7.19921875" style="995" bestFit="1" customWidth="1"/>
    <col min="13840" max="14080" width="9" style="995"/>
    <col min="14081" max="14081" width="6.09765625" style="995" customWidth="1"/>
    <col min="14082" max="14082" width="11.5" style="995" customWidth="1"/>
    <col min="14083" max="14083" width="12.09765625" style="995" customWidth="1"/>
    <col min="14084" max="14084" width="5.69921875" style="995" customWidth="1"/>
    <col min="14085" max="14085" width="10.69921875" style="995" customWidth="1"/>
    <col min="14086" max="14086" width="7.19921875" style="995" customWidth="1"/>
    <col min="14087" max="14088" width="10.69921875" style="995" customWidth="1"/>
    <col min="14089" max="14089" width="9.19921875" style="995" customWidth="1"/>
    <col min="14090" max="14090" width="10.69921875" style="995" bestFit="1" customWidth="1"/>
    <col min="14091" max="14091" width="8.59765625" style="995" bestFit="1" customWidth="1"/>
    <col min="14092" max="14092" width="9.59765625" style="995" customWidth="1"/>
    <col min="14093" max="14093" width="8.09765625" style="995" bestFit="1" customWidth="1"/>
    <col min="14094" max="14094" width="7.59765625" style="995" bestFit="1" customWidth="1"/>
    <col min="14095" max="14095" width="7.19921875" style="995" bestFit="1" customWidth="1"/>
    <col min="14096" max="14336" width="9" style="995"/>
    <col min="14337" max="14337" width="6.09765625" style="995" customWidth="1"/>
    <col min="14338" max="14338" width="11.5" style="995" customWidth="1"/>
    <col min="14339" max="14339" width="12.09765625" style="995" customWidth="1"/>
    <col min="14340" max="14340" width="5.69921875" style="995" customWidth="1"/>
    <col min="14341" max="14341" width="10.69921875" style="995" customWidth="1"/>
    <col min="14342" max="14342" width="7.19921875" style="995" customWidth="1"/>
    <col min="14343" max="14344" width="10.69921875" style="995" customWidth="1"/>
    <col min="14345" max="14345" width="9.19921875" style="995" customWidth="1"/>
    <col min="14346" max="14346" width="10.69921875" style="995" bestFit="1" customWidth="1"/>
    <col min="14347" max="14347" width="8.59765625" style="995" bestFit="1" customWidth="1"/>
    <col min="14348" max="14348" width="9.59765625" style="995" customWidth="1"/>
    <col min="14349" max="14349" width="8.09765625" style="995" bestFit="1" customWidth="1"/>
    <col min="14350" max="14350" width="7.59765625" style="995" bestFit="1" customWidth="1"/>
    <col min="14351" max="14351" width="7.19921875" style="995" bestFit="1" customWidth="1"/>
    <col min="14352" max="14592" width="9" style="995"/>
    <col min="14593" max="14593" width="6.09765625" style="995" customWidth="1"/>
    <col min="14594" max="14594" width="11.5" style="995" customWidth="1"/>
    <col min="14595" max="14595" width="12.09765625" style="995" customWidth="1"/>
    <col min="14596" max="14596" width="5.69921875" style="995" customWidth="1"/>
    <col min="14597" max="14597" width="10.69921875" style="995" customWidth="1"/>
    <col min="14598" max="14598" width="7.19921875" style="995" customWidth="1"/>
    <col min="14599" max="14600" width="10.69921875" style="995" customWidth="1"/>
    <col min="14601" max="14601" width="9.19921875" style="995" customWidth="1"/>
    <col min="14602" max="14602" width="10.69921875" style="995" bestFit="1" customWidth="1"/>
    <col min="14603" max="14603" width="8.59765625" style="995" bestFit="1" customWidth="1"/>
    <col min="14604" max="14604" width="9.59765625" style="995" customWidth="1"/>
    <col min="14605" max="14605" width="8.09765625" style="995" bestFit="1" customWidth="1"/>
    <col min="14606" max="14606" width="7.59765625" style="995" bestFit="1" customWidth="1"/>
    <col min="14607" max="14607" width="7.19921875" style="995" bestFit="1" customWidth="1"/>
    <col min="14608" max="14848" width="9" style="995"/>
    <col min="14849" max="14849" width="6.09765625" style="995" customWidth="1"/>
    <col min="14850" max="14850" width="11.5" style="995" customWidth="1"/>
    <col min="14851" max="14851" width="12.09765625" style="995" customWidth="1"/>
    <col min="14852" max="14852" width="5.69921875" style="995" customWidth="1"/>
    <col min="14853" max="14853" width="10.69921875" style="995" customWidth="1"/>
    <col min="14854" max="14854" width="7.19921875" style="995" customWidth="1"/>
    <col min="14855" max="14856" width="10.69921875" style="995" customWidth="1"/>
    <col min="14857" max="14857" width="9.19921875" style="995" customWidth="1"/>
    <col min="14858" max="14858" width="10.69921875" style="995" bestFit="1" customWidth="1"/>
    <col min="14859" max="14859" width="8.59765625" style="995" bestFit="1" customWidth="1"/>
    <col min="14860" max="14860" width="9.59765625" style="995" customWidth="1"/>
    <col min="14861" max="14861" width="8.09765625" style="995" bestFit="1" customWidth="1"/>
    <col min="14862" max="14862" width="7.59765625" style="995" bestFit="1" customWidth="1"/>
    <col min="14863" max="14863" width="7.19921875" style="995" bestFit="1" customWidth="1"/>
    <col min="14864" max="15104" width="9" style="995"/>
    <col min="15105" max="15105" width="6.09765625" style="995" customWidth="1"/>
    <col min="15106" max="15106" width="11.5" style="995" customWidth="1"/>
    <col min="15107" max="15107" width="12.09765625" style="995" customWidth="1"/>
    <col min="15108" max="15108" width="5.69921875" style="995" customWidth="1"/>
    <col min="15109" max="15109" width="10.69921875" style="995" customWidth="1"/>
    <col min="15110" max="15110" width="7.19921875" style="995" customWidth="1"/>
    <col min="15111" max="15112" width="10.69921875" style="995" customWidth="1"/>
    <col min="15113" max="15113" width="9.19921875" style="995" customWidth="1"/>
    <col min="15114" max="15114" width="10.69921875" style="995" bestFit="1" customWidth="1"/>
    <col min="15115" max="15115" width="8.59765625" style="995" bestFit="1" customWidth="1"/>
    <col min="15116" max="15116" width="9.59765625" style="995" customWidth="1"/>
    <col min="15117" max="15117" width="8.09765625" style="995" bestFit="1" customWidth="1"/>
    <col min="15118" max="15118" width="7.59765625" style="995" bestFit="1" customWidth="1"/>
    <col min="15119" max="15119" width="7.19921875" style="995" bestFit="1" customWidth="1"/>
    <col min="15120" max="15360" width="9" style="995"/>
    <col min="15361" max="15361" width="6.09765625" style="995" customWidth="1"/>
    <col min="15362" max="15362" width="11.5" style="995" customWidth="1"/>
    <col min="15363" max="15363" width="12.09765625" style="995" customWidth="1"/>
    <col min="15364" max="15364" width="5.69921875" style="995" customWidth="1"/>
    <col min="15365" max="15365" width="10.69921875" style="995" customWidth="1"/>
    <col min="15366" max="15366" width="7.19921875" style="995" customWidth="1"/>
    <col min="15367" max="15368" width="10.69921875" style="995" customWidth="1"/>
    <col min="15369" max="15369" width="9.19921875" style="995" customWidth="1"/>
    <col min="15370" max="15370" width="10.69921875" style="995" bestFit="1" customWidth="1"/>
    <col min="15371" max="15371" width="8.59765625" style="995" bestFit="1" customWidth="1"/>
    <col min="15372" max="15372" width="9.59765625" style="995" customWidth="1"/>
    <col min="15373" max="15373" width="8.09765625" style="995" bestFit="1" customWidth="1"/>
    <col min="15374" max="15374" width="7.59765625" style="995" bestFit="1" customWidth="1"/>
    <col min="15375" max="15375" width="7.19921875" style="995" bestFit="1" customWidth="1"/>
    <col min="15376" max="15616" width="9" style="995"/>
    <col min="15617" max="15617" width="6.09765625" style="995" customWidth="1"/>
    <col min="15618" max="15618" width="11.5" style="995" customWidth="1"/>
    <col min="15619" max="15619" width="12.09765625" style="995" customWidth="1"/>
    <col min="15620" max="15620" width="5.69921875" style="995" customWidth="1"/>
    <col min="15621" max="15621" width="10.69921875" style="995" customWidth="1"/>
    <col min="15622" max="15622" width="7.19921875" style="995" customWidth="1"/>
    <col min="15623" max="15624" width="10.69921875" style="995" customWidth="1"/>
    <col min="15625" max="15625" width="9.19921875" style="995" customWidth="1"/>
    <col min="15626" max="15626" width="10.69921875" style="995" bestFit="1" customWidth="1"/>
    <col min="15627" max="15627" width="8.59765625" style="995" bestFit="1" customWidth="1"/>
    <col min="15628" max="15628" width="9.59765625" style="995" customWidth="1"/>
    <col min="15629" max="15629" width="8.09765625" style="995" bestFit="1" customWidth="1"/>
    <col min="15630" max="15630" width="7.59765625" style="995" bestFit="1" customWidth="1"/>
    <col min="15631" max="15631" width="7.19921875" style="995" bestFit="1" customWidth="1"/>
    <col min="15632" max="15872" width="9" style="995"/>
    <col min="15873" max="15873" width="6.09765625" style="995" customWidth="1"/>
    <col min="15874" max="15874" width="11.5" style="995" customWidth="1"/>
    <col min="15875" max="15875" width="12.09765625" style="995" customWidth="1"/>
    <col min="15876" max="15876" width="5.69921875" style="995" customWidth="1"/>
    <col min="15877" max="15877" width="10.69921875" style="995" customWidth="1"/>
    <col min="15878" max="15878" width="7.19921875" style="995" customWidth="1"/>
    <col min="15879" max="15880" width="10.69921875" style="995" customWidth="1"/>
    <col min="15881" max="15881" width="9.19921875" style="995" customWidth="1"/>
    <col min="15882" max="15882" width="10.69921875" style="995" bestFit="1" customWidth="1"/>
    <col min="15883" max="15883" width="8.59765625" style="995" bestFit="1" customWidth="1"/>
    <col min="15884" max="15884" width="9.59765625" style="995" customWidth="1"/>
    <col min="15885" max="15885" width="8.09765625" style="995" bestFit="1" customWidth="1"/>
    <col min="15886" max="15886" width="7.59765625" style="995" bestFit="1" customWidth="1"/>
    <col min="15887" max="15887" width="7.19921875" style="995" bestFit="1" customWidth="1"/>
    <col min="15888" max="16128" width="9" style="995"/>
    <col min="16129" max="16129" width="6.09765625" style="995" customWidth="1"/>
    <col min="16130" max="16130" width="11.5" style="995" customWidth="1"/>
    <col min="16131" max="16131" width="12.09765625" style="995" customWidth="1"/>
    <col min="16132" max="16132" width="5.69921875" style="995" customWidth="1"/>
    <col min="16133" max="16133" width="10.69921875" style="995" customWidth="1"/>
    <col min="16134" max="16134" width="7.19921875" style="995" customWidth="1"/>
    <col min="16135" max="16136" width="10.69921875" style="995" customWidth="1"/>
    <col min="16137" max="16137" width="9.19921875" style="995" customWidth="1"/>
    <col min="16138" max="16138" width="10.69921875" style="995" bestFit="1" customWidth="1"/>
    <col min="16139" max="16139" width="8.59765625" style="995" bestFit="1" customWidth="1"/>
    <col min="16140" max="16140" width="9.59765625" style="995" customWidth="1"/>
    <col min="16141" max="16141" width="8.09765625" style="995" bestFit="1" customWidth="1"/>
    <col min="16142" max="16142" width="7.59765625" style="995" bestFit="1" customWidth="1"/>
    <col min="16143" max="16143" width="7.19921875" style="995" bestFit="1" customWidth="1"/>
    <col min="16144" max="16384" width="9" style="995"/>
  </cols>
  <sheetData>
    <row r="1" spans="1:15" s="1175" customFormat="1" ht="27">
      <c r="A1" s="1980" t="s">
        <v>1173</v>
      </c>
      <c r="B1" s="1980"/>
      <c r="C1" s="1980"/>
      <c r="D1" s="1980"/>
      <c r="E1" s="1980"/>
      <c r="F1" s="1980"/>
      <c r="G1" s="1980"/>
      <c r="H1" s="1980"/>
      <c r="I1" s="1980"/>
      <c r="J1" s="1980"/>
      <c r="K1" s="1980"/>
      <c r="L1" s="1980"/>
      <c r="M1" s="1980"/>
      <c r="N1" s="1980"/>
      <c r="O1" s="1980"/>
    </row>
    <row r="2" spans="1:15">
      <c r="A2" s="1981" t="s">
        <v>724</v>
      </c>
      <c r="B2" s="1982" t="s">
        <v>1174</v>
      </c>
      <c r="C2" s="1981" t="s">
        <v>417</v>
      </c>
      <c r="D2" s="1981"/>
      <c r="E2" s="1981"/>
      <c r="F2" s="1985" t="s">
        <v>418</v>
      </c>
      <c r="G2" s="1985"/>
      <c r="H2" s="1985"/>
      <c r="I2" s="1985"/>
      <c r="J2" s="1985"/>
      <c r="K2" s="1985"/>
      <c r="L2" s="1985"/>
      <c r="M2" s="1981" t="s">
        <v>725</v>
      </c>
      <c r="N2" s="1981" t="s">
        <v>720</v>
      </c>
      <c r="O2" s="1981" t="s">
        <v>719</v>
      </c>
    </row>
    <row r="3" spans="1:15">
      <c r="A3" s="1981"/>
      <c r="B3" s="1983"/>
      <c r="C3" s="1981"/>
      <c r="D3" s="1981"/>
      <c r="E3" s="1981"/>
      <c r="F3" s="1985" t="s">
        <v>410</v>
      </c>
      <c r="G3" s="1985"/>
      <c r="H3" s="1985"/>
      <c r="I3" s="1985" t="s">
        <v>421</v>
      </c>
      <c r="J3" s="1985"/>
      <c r="K3" s="1985"/>
      <c r="L3" s="1985"/>
      <c r="M3" s="1981"/>
      <c r="N3" s="1981"/>
      <c r="O3" s="1981"/>
    </row>
    <row r="4" spans="1:15">
      <c r="A4" s="1981"/>
      <c r="B4" s="1984"/>
      <c r="C4" s="1981"/>
      <c r="D4" s="1981"/>
      <c r="E4" s="1981"/>
      <c r="F4" s="1199" t="s">
        <v>419</v>
      </c>
      <c r="G4" s="1199" t="s">
        <v>405</v>
      </c>
      <c r="H4" s="1199" t="s">
        <v>420</v>
      </c>
      <c r="I4" s="1199" t="s">
        <v>372</v>
      </c>
      <c r="J4" s="1199" t="s">
        <v>422</v>
      </c>
      <c r="K4" s="1199" t="s">
        <v>716</v>
      </c>
      <c r="L4" s="1199" t="s">
        <v>420</v>
      </c>
      <c r="M4" s="1981"/>
      <c r="N4" s="1981"/>
      <c r="O4" s="1981"/>
    </row>
    <row r="5" spans="1:15" s="1176" customFormat="1">
      <c r="A5" s="1177" t="s">
        <v>424</v>
      </c>
      <c r="B5" s="1178"/>
      <c r="C5" s="1179"/>
      <c r="D5" s="1179"/>
      <c r="E5" s="1179"/>
      <c r="F5" s="1179"/>
      <c r="G5" s="1179"/>
      <c r="H5" s="1179"/>
      <c r="I5" s="1179"/>
      <c r="J5" s="1179"/>
      <c r="K5" s="1179"/>
      <c r="L5" s="1179"/>
      <c r="M5" s="1179"/>
      <c r="N5" s="1179"/>
      <c r="O5" s="1180"/>
    </row>
    <row r="6" spans="1:15" s="1176" customFormat="1">
      <c r="A6" s="1181">
        <v>1</v>
      </c>
      <c r="B6" s="1182">
        <v>2564</v>
      </c>
      <c r="C6" s="1987" t="str">
        <f>'มาตรการไฟฟ้า (แผน 3 ปี)'!E7</f>
        <v>เครื่องปรับอากาศประสิทธิภาพสูง Inverter</v>
      </c>
      <c r="D6" s="1988"/>
      <c r="E6" s="1989"/>
      <c r="F6" s="1183"/>
      <c r="G6" s="1385">
        <f>'มาตรการไฟฟ้า (แผน 3 ปี)'!K16</f>
        <v>105660</v>
      </c>
      <c r="H6" s="1385">
        <f>'มาตรการไฟฟ้า (แผน 3 ปี)'!L16</f>
        <v>399315.53995825374</v>
      </c>
      <c r="I6" s="1386"/>
      <c r="J6" s="1386"/>
      <c r="K6" s="1386"/>
      <c r="L6" s="1386"/>
      <c r="M6" s="1396">
        <f>G6*100/'4.1.2การใช้ไฟฟ้า_62'!F20</f>
        <v>0.95354677145470046</v>
      </c>
      <c r="N6" s="1387">
        <f>'มาตรการไฟฟ้า (แผน 3 ปี)'!K19</f>
        <v>1377000</v>
      </c>
      <c r="O6" s="1387">
        <f>N6/H6</f>
        <v>3.4484007312712093</v>
      </c>
    </row>
    <row r="7" spans="1:15" s="1176" customFormat="1">
      <c r="A7" s="1186">
        <v>2</v>
      </c>
      <c r="B7" s="1187">
        <v>2564</v>
      </c>
      <c r="C7" s="1990"/>
      <c r="D7" s="1991"/>
      <c r="E7" s="1992"/>
      <c r="F7" s="1188"/>
      <c r="G7" s="1188"/>
      <c r="H7" s="1188"/>
      <c r="I7" s="1189"/>
      <c r="J7" s="1189"/>
      <c r="K7" s="1189"/>
      <c r="L7" s="1189"/>
      <c r="M7" s="1190"/>
      <c r="N7" s="1190"/>
      <c r="O7" s="1190"/>
    </row>
    <row r="8" spans="1:15" s="1176" customFormat="1">
      <c r="A8" s="1388"/>
      <c r="B8" s="1389"/>
      <c r="C8" s="1389" t="s">
        <v>1175</v>
      </c>
      <c r="D8" s="1389"/>
      <c r="E8" s="1389"/>
      <c r="F8" s="1390">
        <f>SUM(F6:F7)</f>
        <v>0</v>
      </c>
      <c r="G8" s="1390">
        <f>SUM(G6:G7)</f>
        <v>105660</v>
      </c>
      <c r="H8" s="1390">
        <f>SUM(H6:H7)</f>
        <v>399315.53995825374</v>
      </c>
      <c r="I8" s="1391"/>
      <c r="J8" s="1391"/>
      <c r="K8" s="1391"/>
      <c r="L8" s="1391"/>
      <c r="M8" s="1392">
        <f>SUM(M6:M7)</f>
        <v>0.95354677145470046</v>
      </c>
      <c r="N8" s="1392">
        <f>SUM(N6:N7)</f>
        <v>1377000</v>
      </c>
      <c r="O8" s="1392">
        <f>N8/H8</f>
        <v>3.4484007312712093</v>
      </c>
    </row>
    <row r="9" spans="1:15" s="1176" customFormat="1">
      <c r="A9" s="1181">
        <v>1</v>
      </c>
      <c r="B9" s="1181">
        <v>2565</v>
      </c>
      <c r="C9" s="1993" t="str">
        <f>'มาตรการไฟฟ้า (แผน 3 ปี)'!E68</f>
        <v>เครื่องปรับอากาศประสิทธิภาพสูง Inverter</v>
      </c>
      <c r="D9" s="1993"/>
      <c r="E9" s="1993"/>
      <c r="F9" s="1387"/>
      <c r="G9" s="1387">
        <f>'มาตรการไฟฟ้า (แผน 3 ปี)'!K77</f>
        <v>88920</v>
      </c>
      <c r="H9" s="1387">
        <f>'มาตรการไฟฟ้า (แผน 3 ปี)'!L77</f>
        <v>336050.89734135836</v>
      </c>
      <c r="I9" s="1386"/>
      <c r="J9" s="1386"/>
      <c r="K9" s="1386"/>
      <c r="L9" s="1386"/>
      <c r="M9" s="1396">
        <f>G9*100/'4.1.2การใช้ไฟฟ้า_62'!F20</f>
        <v>0.80247377359220107</v>
      </c>
      <c r="N9" s="1387">
        <f>'มาตรการไฟฟ้า (แผน 3 ปี)'!K80</f>
        <v>1377000</v>
      </c>
      <c r="O9" s="1387">
        <f>N9/H9</f>
        <v>4.0975935814902833</v>
      </c>
    </row>
    <row r="10" spans="1:15" s="1176" customFormat="1">
      <c r="A10" s="1186">
        <v>2</v>
      </c>
      <c r="B10" s="1186">
        <v>2565</v>
      </c>
      <c r="C10" s="1986"/>
      <c r="D10" s="1986"/>
      <c r="E10" s="1986"/>
      <c r="F10" s="1190"/>
      <c r="G10" s="1190"/>
      <c r="H10" s="1190"/>
      <c r="I10" s="1189"/>
      <c r="J10" s="1189"/>
      <c r="K10" s="1189"/>
      <c r="L10" s="1189"/>
      <c r="M10" s="1190"/>
      <c r="N10" s="1190"/>
      <c r="O10" s="1190"/>
    </row>
    <row r="11" spans="1:15" s="1393" customFormat="1">
      <c r="A11" s="1388"/>
      <c r="B11" s="1389"/>
      <c r="C11" s="1389" t="s">
        <v>1176</v>
      </c>
      <c r="D11" s="1389"/>
      <c r="E11" s="1389"/>
      <c r="F11" s="1390">
        <f>SUM(F9:F10)</f>
        <v>0</v>
      </c>
      <c r="G11" s="1390">
        <f>SUM(G9:G10)</f>
        <v>88920</v>
      </c>
      <c r="H11" s="1390">
        <f>SUM(H9:H10)</f>
        <v>336050.89734135836</v>
      </c>
      <c r="I11" s="1391"/>
      <c r="J11" s="1391"/>
      <c r="K11" s="1391"/>
      <c r="L11" s="1391"/>
      <c r="M11" s="1392">
        <f>SUM(M9:M10)</f>
        <v>0.80247377359220107</v>
      </c>
      <c r="N11" s="1392">
        <f>SUM(N9:N10)</f>
        <v>1377000</v>
      </c>
      <c r="O11" s="1392">
        <f>N11/H11</f>
        <v>4.0975935814902833</v>
      </c>
    </row>
    <row r="12" spans="1:15" s="1176" customFormat="1">
      <c r="A12" s="1181">
        <v>1</v>
      </c>
      <c r="B12" s="1181">
        <v>2566</v>
      </c>
      <c r="C12" s="1993" t="str">
        <f>'มาตรการไฟฟ้า (แผน 3 ปี)'!E128</f>
        <v>เครื่องปรับอากาศประสิทธิภาพสูง Inverter</v>
      </c>
      <c r="D12" s="1993"/>
      <c r="E12" s="1993"/>
      <c r="F12" s="1387"/>
      <c r="G12" s="1387">
        <f>'มาตรการไฟฟ้า (แผน 3 ปี)'!K137</f>
        <v>84599.999999999971</v>
      </c>
      <c r="H12" s="1387">
        <f>'มาตรการไฟฟ้า (แผน 3 ปี)'!L137</f>
        <v>319724.53795635293</v>
      </c>
      <c r="I12" s="1386"/>
      <c r="J12" s="1386"/>
      <c r="K12" s="1386"/>
      <c r="L12" s="1386"/>
      <c r="M12" s="1396">
        <f>G12*100/'4.1.2การใช้ไฟฟ้า_62'!F20</f>
        <v>0.76348719349865246</v>
      </c>
      <c r="N12" s="1387">
        <f>'มาตรการไฟฟ้า (แผน 3 ปี)'!K140</f>
        <v>1377000</v>
      </c>
      <c r="O12" s="1387">
        <f>N12/H12</f>
        <v>4.306832402672768</v>
      </c>
    </row>
    <row r="13" spans="1:15" s="1176" customFormat="1">
      <c r="A13" s="1186">
        <v>2</v>
      </c>
      <c r="B13" s="1186">
        <v>2566</v>
      </c>
      <c r="C13" s="1986"/>
      <c r="D13" s="1986"/>
      <c r="E13" s="1986"/>
      <c r="F13" s="1190"/>
      <c r="G13" s="1190"/>
      <c r="H13" s="1190"/>
      <c r="I13" s="1189"/>
      <c r="J13" s="1189"/>
      <c r="K13" s="1189"/>
      <c r="L13" s="1189"/>
      <c r="M13" s="1190"/>
      <c r="N13" s="1190"/>
      <c r="O13" s="1190"/>
    </row>
    <row r="14" spans="1:15" s="1393" customFormat="1">
      <c r="A14" s="1388"/>
      <c r="B14" s="1389"/>
      <c r="C14" s="1389" t="s">
        <v>1319</v>
      </c>
      <c r="D14" s="1389"/>
      <c r="E14" s="1389"/>
      <c r="F14" s="1390">
        <f>SUM(F12:F13)</f>
        <v>0</v>
      </c>
      <c r="G14" s="1390">
        <f>SUM(G12:G13)</f>
        <v>84599.999999999971</v>
      </c>
      <c r="H14" s="1390">
        <f>SUM(H12:H13)</f>
        <v>319724.53795635293</v>
      </c>
      <c r="I14" s="1391"/>
      <c r="J14" s="1391"/>
      <c r="K14" s="1391"/>
      <c r="L14" s="1391"/>
      <c r="M14" s="1392">
        <f>SUM(M12:M13)</f>
        <v>0.76348719349865246</v>
      </c>
      <c r="N14" s="1392">
        <f>SUM(N12:N13)</f>
        <v>1377000</v>
      </c>
      <c r="O14" s="1392">
        <f>N14/H14</f>
        <v>4.306832402672768</v>
      </c>
    </row>
    <row r="15" spans="1:15" s="1176" customFormat="1">
      <c r="A15" s="1177" t="s">
        <v>423</v>
      </c>
      <c r="B15" s="1178"/>
      <c r="C15" s="1179"/>
      <c r="D15" s="1179"/>
      <c r="E15" s="1179"/>
      <c r="F15" s="1191"/>
      <c r="G15" s="1191"/>
      <c r="H15" s="1191"/>
      <c r="I15" s="1191"/>
      <c r="J15" s="1191"/>
      <c r="K15" s="1191"/>
      <c r="L15" s="1191"/>
      <c r="M15" s="1191"/>
      <c r="N15" s="1192"/>
      <c r="O15" s="1193"/>
    </row>
    <row r="16" spans="1:15" s="1176" customFormat="1">
      <c r="A16" s="1181">
        <v>1</v>
      </c>
      <c r="B16" s="1182">
        <v>2564</v>
      </c>
      <c r="C16" s="1994"/>
      <c r="D16" s="1995"/>
      <c r="E16" s="1996"/>
      <c r="F16" s="1194"/>
      <c r="G16" s="1194"/>
      <c r="H16" s="1194"/>
      <c r="I16" s="1184"/>
      <c r="J16" s="1184"/>
      <c r="K16" s="1184"/>
      <c r="L16" s="1184"/>
      <c r="M16" s="1185"/>
      <c r="N16" s="1185"/>
      <c r="O16" s="1185"/>
    </row>
    <row r="17" spans="1:15" s="1176" customFormat="1">
      <c r="A17" s="1186">
        <v>2</v>
      </c>
      <c r="B17" s="1187">
        <v>2564</v>
      </c>
      <c r="C17" s="1990"/>
      <c r="D17" s="1991"/>
      <c r="E17" s="1992"/>
      <c r="F17" s="1195"/>
      <c r="G17" s="1195"/>
      <c r="H17" s="1195"/>
      <c r="I17" s="1189"/>
      <c r="J17" s="1189"/>
      <c r="K17" s="1189"/>
      <c r="L17" s="1189"/>
      <c r="M17" s="1190"/>
      <c r="N17" s="1190"/>
      <c r="O17" s="1190"/>
    </row>
    <row r="18" spans="1:15" s="1395" customFormat="1">
      <c r="A18" s="1388"/>
      <c r="B18" s="1389"/>
      <c r="C18" s="1389" t="s">
        <v>1320</v>
      </c>
      <c r="D18" s="1389"/>
      <c r="E18" s="1389"/>
      <c r="F18" s="1394"/>
      <c r="G18" s="1394"/>
      <c r="H18" s="1394"/>
      <c r="I18" s="1391"/>
      <c r="J18" s="1391">
        <f>SUM(J16:J17)</f>
        <v>0</v>
      </c>
      <c r="K18" s="1391">
        <f>SUM(K16:K17)</f>
        <v>0</v>
      </c>
      <c r="L18" s="1391">
        <f>SUM(L16:L17)</f>
        <v>0</v>
      </c>
      <c r="M18" s="1391">
        <f>SUM(M16:M17)</f>
        <v>0</v>
      </c>
      <c r="N18" s="1391">
        <f>SUM(N16:N17)</f>
        <v>0</v>
      </c>
      <c r="O18" s="1392" t="e">
        <f>N18/L18</f>
        <v>#DIV/0!</v>
      </c>
    </row>
    <row r="19" spans="1:15" s="1176" customFormat="1">
      <c r="A19" s="1181">
        <v>1</v>
      </c>
      <c r="B19" s="1181">
        <v>2565</v>
      </c>
      <c r="C19" s="1997"/>
      <c r="D19" s="1997"/>
      <c r="E19" s="1997"/>
      <c r="F19" s="1194"/>
      <c r="G19" s="1194"/>
      <c r="H19" s="1194"/>
      <c r="I19" s="1184"/>
      <c r="J19" s="1184"/>
      <c r="K19" s="1184"/>
      <c r="L19" s="1184"/>
      <c r="M19" s="1185"/>
      <c r="N19" s="1185"/>
      <c r="O19" s="1185"/>
    </row>
    <row r="20" spans="1:15" s="1176" customFormat="1">
      <c r="A20" s="1186">
        <v>2</v>
      </c>
      <c r="B20" s="1186">
        <v>2565</v>
      </c>
      <c r="C20" s="1986"/>
      <c r="D20" s="1986"/>
      <c r="E20" s="1986"/>
      <c r="F20" s="1195"/>
      <c r="G20" s="1195"/>
      <c r="H20" s="1195"/>
      <c r="I20" s="1189"/>
      <c r="J20" s="1189"/>
      <c r="K20" s="1189"/>
      <c r="L20" s="1189"/>
      <c r="M20" s="1190"/>
      <c r="N20" s="1190"/>
      <c r="O20" s="1190"/>
    </row>
    <row r="21" spans="1:15" s="1395" customFormat="1">
      <c r="A21" s="1388"/>
      <c r="B21" s="1389"/>
      <c r="C21" s="1389" t="s">
        <v>1321</v>
      </c>
      <c r="D21" s="1389"/>
      <c r="E21" s="1389"/>
      <c r="F21" s="1394"/>
      <c r="G21" s="1394"/>
      <c r="H21" s="1394"/>
      <c r="I21" s="1391"/>
      <c r="J21" s="1391">
        <f>SUM(J19:J20)</f>
        <v>0</v>
      </c>
      <c r="K21" s="1391">
        <f>SUM(K19:K20)</f>
        <v>0</v>
      </c>
      <c r="L21" s="1391">
        <f>SUM(L19:L20)</f>
        <v>0</v>
      </c>
      <c r="M21" s="1391">
        <f>SUM(M19:M20)</f>
        <v>0</v>
      </c>
      <c r="N21" s="1391">
        <f>SUM(N19:N20)</f>
        <v>0</v>
      </c>
      <c r="O21" s="1392" t="e">
        <f>N21/L21</f>
        <v>#DIV/0!</v>
      </c>
    </row>
    <row r="22" spans="1:15" s="1176" customFormat="1">
      <c r="A22" s="1181">
        <v>1</v>
      </c>
      <c r="B22" s="1181">
        <v>2566</v>
      </c>
      <c r="C22" s="1997"/>
      <c r="D22" s="1997"/>
      <c r="E22" s="1997"/>
      <c r="F22" s="1194"/>
      <c r="G22" s="1194"/>
      <c r="H22" s="1194"/>
      <c r="I22" s="1184"/>
      <c r="J22" s="1184"/>
      <c r="K22" s="1184"/>
      <c r="L22" s="1184"/>
      <c r="M22" s="1185"/>
      <c r="N22" s="1185"/>
      <c r="O22" s="1185"/>
    </row>
    <row r="23" spans="1:15" s="1176" customFormat="1">
      <c r="A23" s="1186">
        <v>2</v>
      </c>
      <c r="B23" s="1186">
        <v>2566</v>
      </c>
      <c r="C23" s="1986"/>
      <c r="D23" s="1986"/>
      <c r="E23" s="1986"/>
      <c r="F23" s="1195"/>
      <c r="G23" s="1195"/>
      <c r="H23" s="1195"/>
      <c r="I23" s="1189"/>
      <c r="J23" s="1189"/>
      <c r="K23" s="1189"/>
      <c r="L23" s="1189"/>
      <c r="M23" s="1190"/>
      <c r="N23" s="1190"/>
      <c r="O23" s="1190"/>
    </row>
    <row r="24" spans="1:15" s="1395" customFormat="1">
      <c r="A24" s="1388"/>
      <c r="B24" s="1389"/>
      <c r="C24" s="1389" t="s">
        <v>1321</v>
      </c>
      <c r="D24" s="1389"/>
      <c r="E24" s="1389"/>
      <c r="F24" s="1394"/>
      <c r="G24" s="1394"/>
      <c r="H24" s="1394"/>
      <c r="I24" s="1391"/>
      <c r="J24" s="1391">
        <f>SUM(J22:J23)</f>
        <v>0</v>
      </c>
      <c r="K24" s="1391">
        <f>SUM(K22:K23)</f>
        <v>0</v>
      </c>
      <c r="L24" s="1391">
        <f>SUM(L22:L23)</f>
        <v>0</v>
      </c>
      <c r="M24" s="1391">
        <f>SUM(M22:M23)</f>
        <v>0</v>
      </c>
      <c r="N24" s="1391">
        <f>SUM(N22:N23)</f>
        <v>0</v>
      </c>
      <c r="O24" s="1392" t="e">
        <f>N24/L24</f>
        <v>#DIV/0!</v>
      </c>
    </row>
    <row r="25" spans="1:15" s="1176" customFormat="1">
      <c r="A25" s="1196" t="s">
        <v>368</v>
      </c>
      <c r="B25" s="1196"/>
      <c r="C25" s="1196" t="s">
        <v>703</v>
      </c>
      <c r="D25" s="1196"/>
      <c r="E25" s="1196"/>
    </row>
    <row r="26" spans="1:15" s="1176" customFormat="1">
      <c r="C26" s="1196" t="s">
        <v>425</v>
      </c>
      <c r="D26" s="1200">
        <f>'4.1.2การใช้ไฟฟ้า_62'!L21</f>
        <v>3.779249857640107</v>
      </c>
      <c r="E26" s="1196" t="s">
        <v>1322</v>
      </c>
      <c r="F26" s="1197"/>
      <c r="G26" s="1196"/>
    </row>
    <row r="27" spans="1:15" s="1176" customFormat="1">
      <c r="C27" s="1196" t="s">
        <v>426</v>
      </c>
      <c r="D27" s="1198"/>
      <c r="E27" s="1196" t="s">
        <v>1323</v>
      </c>
      <c r="F27" s="1197"/>
      <c r="G27" s="1196"/>
    </row>
  </sheetData>
  <mergeCells count="22">
    <mergeCell ref="C23:E23"/>
    <mergeCell ref="C6:E6"/>
    <mergeCell ref="C7:E7"/>
    <mergeCell ref="C9:E9"/>
    <mergeCell ref="C10:E10"/>
    <mergeCell ref="C12:E12"/>
    <mergeCell ref="C13:E13"/>
    <mergeCell ref="C16:E16"/>
    <mergeCell ref="C17:E17"/>
    <mergeCell ref="C19:E19"/>
    <mergeCell ref="C20:E20"/>
    <mergeCell ref="C22:E22"/>
    <mergeCell ref="A1:O1"/>
    <mergeCell ref="A2:A4"/>
    <mergeCell ref="B2:B4"/>
    <mergeCell ref="C2:E4"/>
    <mergeCell ref="F2:L2"/>
    <mergeCell ref="M2:M4"/>
    <mergeCell ref="N2:N4"/>
    <mergeCell ref="O2:O4"/>
    <mergeCell ref="F3:H3"/>
    <mergeCell ref="I3:L3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182"/>
  <sheetViews>
    <sheetView showGridLines="0" view="pageBreakPreview" zoomScaleNormal="100" zoomScaleSheetLayoutView="100" workbookViewId="0">
      <selection activeCell="N144" sqref="N144"/>
    </sheetView>
  </sheetViews>
  <sheetFormatPr defaultColWidth="9" defaultRowHeight="24.6"/>
  <cols>
    <col min="1" max="1" width="3" style="874" customWidth="1"/>
    <col min="2" max="2" width="8.3984375" style="874" customWidth="1"/>
    <col min="3" max="3" width="11" style="874" customWidth="1"/>
    <col min="4" max="4" width="3.09765625" style="874" customWidth="1"/>
    <col min="5" max="5" width="6.19921875" style="874" customWidth="1"/>
    <col min="6" max="9" width="4.69921875" style="874" customWidth="1"/>
    <col min="10" max="10" width="8.3984375" style="874" customWidth="1"/>
    <col min="11" max="11" width="12.19921875" style="874" customWidth="1"/>
    <col min="12" max="12" width="12.59765625" style="874" customWidth="1"/>
    <col min="13" max="13" width="9" style="874"/>
    <col min="14" max="14" width="11.09765625" style="874" bestFit="1" customWidth="1"/>
    <col min="15" max="15" width="9" style="874"/>
    <col min="16" max="16" width="12.5" style="874" bestFit="1" customWidth="1"/>
    <col min="17" max="16384" width="9" style="874"/>
  </cols>
  <sheetData>
    <row r="1" spans="1:12" s="873" customFormat="1" ht="22.5" customHeight="1"/>
    <row r="2" spans="1:12" ht="12.6" customHeight="1">
      <c r="B2" s="877"/>
      <c r="C2" s="877"/>
      <c r="D2" s="877"/>
      <c r="E2" s="877"/>
      <c r="F2" s="877"/>
      <c r="G2" s="877"/>
      <c r="H2" s="877"/>
      <c r="I2" s="877"/>
      <c r="J2" s="877"/>
      <c r="K2" s="877"/>
      <c r="L2" s="877"/>
    </row>
    <row r="3" spans="1:12">
      <c r="A3" s="1998" t="s">
        <v>591</v>
      </c>
      <c r="B3" s="1998"/>
      <c r="C3" s="1998"/>
      <c r="D3" s="1998"/>
      <c r="E3" s="1998"/>
      <c r="F3" s="1998"/>
      <c r="G3" s="1998"/>
      <c r="H3" s="1998"/>
      <c r="I3" s="1998"/>
      <c r="J3" s="1998"/>
      <c r="K3" s="1998"/>
      <c r="L3" s="1998"/>
    </row>
    <row r="4" spans="1:12">
      <c r="A4" s="1998" t="s">
        <v>592</v>
      </c>
      <c r="B4" s="1998"/>
      <c r="C4" s="1998"/>
      <c r="D4" s="1998"/>
      <c r="E4" s="1998"/>
      <c r="F4" s="1998"/>
      <c r="G4" s="1998"/>
      <c r="H4" s="1998"/>
      <c r="I4" s="1998"/>
      <c r="J4" s="1998"/>
      <c r="K4" s="1998"/>
      <c r="L4" s="1998"/>
    </row>
    <row r="6" spans="1:12">
      <c r="A6" s="874" t="s">
        <v>593</v>
      </c>
      <c r="B6" s="874" t="s">
        <v>146</v>
      </c>
      <c r="D6" s="874" t="s">
        <v>147</v>
      </c>
      <c r="E6" s="875" t="s">
        <v>1334</v>
      </c>
      <c r="F6" s="876"/>
      <c r="G6" s="876"/>
      <c r="H6" s="877"/>
      <c r="I6" s="877"/>
      <c r="J6" s="877"/>
      <c r="K6" s="877"/>
      <c r="L6" s="877"/>
    </row>
    <row r="7" spans="1:12">
      <c r="A7" s="874" t="s">
        <v>595</v>
      </c>
      <c r="B7" s="874" t="s">
        <v>148</v>
      </c>
      <c r="D7" s="874" t="s">
        <v>147</v>
      </c>
      <c r="E7" s="878" t="s">
        <v>1056</v>
      </c>
      <c r="F7" s="879"/>
      <c r="G7" s="879"/>
      <c r="H7" s="879"/>
      <c r="I7" s="879"/>
      <c r="J7" s="879"/>
      <c r="K7" s="877"/>
      <c r="L7" s="877"/>
    </row>
    <row r="8" spans="1:12">
      <c r="A8" s="874" t="s">
        <v>597</v>
      </c>
      <c r="B8" s="874" t="s">
        <v>193</v>
      </c>
      <c r="D8" s="874" t="s">
        <v>147</v>
      </c>
      <c r="E8" s="880" t="str">
        <f>ข้อมูลเบื้องต้น!D37</f>
        <v>นายสุรเดช  คิดการงาน</v>
      </c>
      <c r="F8" s="879"/>
      <c r="G8" s="879"/>
      <c r="H8" s="879"/>
      <c r="I8" s="879"/>
      <c r="J8" s="881" t="s">
        <v>599</v>
      </c>
      <c r="K8" s="882" t="str">
        <f>ข้อมูลเบื้องต้น!N37</f>
        <v>ผอส.04244</v>
      </c>
      <c r="L8" s="879"/>
    </row>
    <row r="9" spans="1:12">
      <c r="A9" s="874" t="s">
        <v>600</v>
      </c>
      <c r="B9" s="874" t="s">
        <v>194</v>
      </c>
      <c r="D9" s="874" t="s">
        <v>147</v>
      </c>
      <c r="E9" s="882" t="s">
        <v>234</v>
      </c>
      <c r="F9" s="879"/>
      <c r="G9" s="879"/>
      <c r="H9" s="879"/>
      <c r="I9" s="879"/>
      <c r="J9" s="879"/>
      <c r="K9" s="879"/>
      <c r="L9" s="879"/>
    </row>
    <row r="10" spans="1:12">
      <c r="A10" s="874" t="s">
        <v>602</v>
      </c>
      <c r="B10" s="874" t="s">
        <v>150</v>
      </c>
      <c r="D10" s="874" t="s">
        <v>147</v>
      </c>
      <c r="E10" s="906">
        <f>L39</f>
        <v>30</v>
      </c>
      <c r="F10" s="877" t="s">
        <v>151</v>
      </c>
      <c r="I10" s="877"/>
      <c r="J10" s="877"/>
      <c r="K10" s="877"/>
      <c r="L10" s="877"/>
    </row>
    <row r="11" spans="1:12">
      <c r="A11" s="874" t="s">
        <v>603</v>
      </c>
      <c r="B11" s="874" t="s">
        <v>191</v>
      </c>
      <c r="D11" s="874" t="s">
        <v>147</v>
      </c>
      <c r="E11" s="883" t="s">
        <v>152</v>
      </c>
      <c r="F11" s="877"/>
      <c r="G11" s="877"/>
      <c r="H11" s="877"/>
      <c r="I11" s="877"/>
      <c r="J11" s="877"/>
      <c r="K11" s="877"/>
      <c r="L11" s="877"/>
    </row>
    <row r="12" spans="1:12">
      <c r="A12" s="874" t="s">
        <v>605</v>
      </c>
      <c r="B12" s="874" t="s">
        <v>192</v>
      </c>
      <c r="D12" s="874" t="s">
        <v>147</v>
      </c>
      <c r="E12" s="883" t="s">
        <v>235</v>
      </c>
      <c r="F12" s="877"/>
      <c r="G12" s="877"/>
      <c r="H12" s="877"/>
      <c r="I12" s="877"/>
      <c r="J12" s="877"/>
      <c r="K12" s="877"/>
      <c r="L12" s="877"/>
    </row>
    <row r="13" spans="1:12">
      <c r="A13" s="877"/>
      <c r="B13" s="877"/>
      <c r="C13" s="877"/>
      <c r="D13" s="877"/>
      <c r="E13" s="877"/>
      <c r="F13" s="877"/>
      <c r="G13" s="877"/>
      <c r="H13" s="877"/>
      <c r="I13" s="877"/>
      <c r="J13" s="877"/>
      <c r="K13" s="877"/>
      <c r="L13" s="877"/>
    </row>
    <row r="15" spans="1:12">
      <c r="J15" s="884" t="s">
        <v>419</v>
      </c>
      <c r="K15" s="884" t="s">
        <v>405</v>
      </c>
      <c r="L15" s="884" t="s">
        <v>420</v>
      </c>
    </row>
    <row r="16" spans="1:12">
      <c r="A16" s="874" t="s">
        <v>608</v>
      </c>
      <c r="B16" s="874" t="s">
        <v>609</v>
      </c>
      <c r="J16" s="885">
        <f>+J17-J18</f>
        <v>0</v>
      </c>
      <c r="K16" s="886">
        <f>+K17-K18</f>
        <v>105660</v>
      </c>
      <c r="L16" s="886">
        <f>+L17-L18</f>
        <v>399315.53995825374</v>
      </c>
    </row>
    <row r="17" spans="1:12">
      <c r="A17" s="874" t="s">
        <v>610</v>
      </c>
      <c r="B17" s="874" t="s">
        <v>613</v>
      </c>
      <c r="J17" s="885">
        <v>0</v>
      </c>
      <c r="K17" s="886">
        <f>L49</f>
        <v>173340</v>
      </c>
      <c r="L17" s="886">
        <f>L49*L46</f>
        <v>655095.17032333615</v>
      </c>
    </row>
    <row r="18" spans="1:12">
      <c r="A18" s="874" t="s">
        <v>611</v>
      </c>
      <c r="B18" s="874" t="s">
        <v>612</v>
      </c>
      <c r="J18" s="885">
        <v>0</v>
      </c>
      <c r="K18" s="886">
        <f>L49-L51</f>
        <v>67680</v>
      </c>
      <c r="L18" s="886">
        <f>(L49-L51)*L46</f>
        <v>255779.63036508244</v>
      </c>
    </row>
    <row r="19" spans="1:12">
      <c r="A19" s="874" t="s">
        <v>614</v>
      </c>
      <c r="B19" s="874" t="s">
        <v>615</v>
      </c>
      <c r="J19" s="887"/>
      <c r="K19" s="888">
        <f>45900*L39</f>
        <v>1377000</v>
      </c>
      <c r="L19" s="889" t="s">
        <v>383</v>
      </c>
    </row>
    <row r="20" spans="1:12">
      <c r="A20" s="874" t="s">
        <v>616</v>
      </c>
      <c r="B20" s="874" t="s">
        <v>617</v>
      </c>
      <c r="J20" s="887"/>
      <c r="K20" s="885">
        <f>+K19/L16</f>
        <v>3.4484007312712093</v>
      </c>
      <c r="L20" s="889" t="s">
        <v>607</v>
      </c>
    </row>
    <row r="21" spans="1:12">
      <c r="A21" s="874" t="s">
        <v>618</v>
      </c>
      <c r="B21" s="874" t="s">
        <v>619</v>
      </c>
    </row>
    <row r="22" spans="1:12">
      <c r="B22" s="1383" t="s">
        <v>1337</v>
      </c>
      <c r="C22" s="877"/>
      <c r="D22" s="877"/>
      <c r="E22" s="877"/>
      <c r="F22" s="877"/>
      <c r="G22" s="877"/>
      <c r="H22" s="877"/>
      <c r="I22" s="877"/>
      <c r="J22" s="877"/>
      <c r="K22" s="877"/>
      <c r="L22" s="877"/>
    </row>
    <row r="23" spans="1:12">
      <c r="B23" s="877"/>
      <c r="C23" s="877"/>
      <c r="D23" s="877"/>
      <c r="E23" s="877"/>
      <c r="F23" s="877"/>
      <c r="G23" s="877"/>
      <c r="H23" s="877"/>
      <c r="I23" s="877"/>
      <c r="J23" s="877"/>
      <c r="K23" s="877"/>
      <c r="L23" s="877"/>
    </row>
    <row r="24" spans="1:12">
      <c r="B24" s="877"/>
      <c r="C24" s="877"/>
      <c r="D24" s="877"/>
      <c r="E24" s="877"/>
      <c r="F24" s="877"/>
      <c r="G24" s="877"/>
      <c r="H24" s="877"/>
      <c r="I24" s="877"/>
      <c r="J24" s="877"/>
      <c r="K24" s="877"/>
      <c r="L24" s="877"/>
    </row>
    <row r="25" spans="1:12">
      <c r="B25" s="877"/>
      <c r="C25" s="877"/>
      <c r="D25" s="877"/>
      <c r="E25" s="877"/>
      <c r="F25" s="877"/>
      <c r="G25" s="877"/>
      <c r="H25" s="877"/>
      <c r="I25" s="877"/>
      <c r="J25" s="877"/>
      <c r="K25" s="877"/>
      <c r="L25" s="877"/>
    </row>
    <row r="26" spans="1:12">
      <c r="B26" s="877"/>
      <c r="C26" s="877"/>
      <c r="D26" s="877"/>
      <c r="E26" s="877"/>
      <c r="F26" s="877"/>
      <c r="G26" s="877"/>
      <c r="H26" s="877"/>
      <c r="I26" s="877"/>
      <c r="J26" s="877"/>
      <c r="K26" s="877"/>
      <c r="L26" s="877"/>
    </row>
    <row r="27" spans="1:12">
      <c r="B27" s="877"/>
      <c r="C27" s="877"/>
      <c r="D27" s="877"/>
      <c r="E27" s="877"/>
      <c r="F27" s="877"/>
      <c r="G27" s="877"/>
      <c r="H27" s="877"/>
      <c r="I27" s="877"/>
      <c r="J27" s="877"/>
      <c r="K27" s="877"/>
      <c r="L27" s="877"/>
    </row>
    <row r="28" spans="1:12">
      <c r="B28" s="877"/>
      <c r="C28" s="877"/>
      <c r="D28" s="877"/>
      <c r="E28" s="877"/>
      <c r="F28" s="877"/>
      <c r="G28" s="877"/>
      <c r="H28" s="877"/>
      <c r="I28" s="877"/>
      <c r="J28" s="877"/>
      <c r="K28" s="877"/>
      <c r="L28" s="877"/>
    </row>
    <row r="29" spans="1:12">
      <c r="B29" s="877"/>
      <c r="C29" s="877"/>
      <c r="D29" s="877"/>
      <c r="E29" s="877"/>
      <c r="F29" s="877"/>
      <c r="G29" s="877"/>
      <c r="H29" s="877"/>
      <c r="I29" s="877"/>
      <c r="J29" s="877"/>
      <c r="K29" s="877"/>
      <c r="L29" s="877"/>
    </row>
    <row r="30" spans="1:12">
      <c r="B30" s="877"/>
      <c r="C30" s="877"/>
      <c r="D30" s="877"/>
      <c r="E30" s="877"/>
      <c r="F30" s="877"/>
      <c r="G30" s="877"/>
      <c r="H30" s="877"/>
      <c r="I30" s="877"/>
      <c r="J30" s="877"/>
      <c r="K30" s="877"/>
      <c r="L30" s="877"/>
    </row>
    <row r="31" spans="1:12">
      <c r="B31" s="877"/>
      <c r="C31" s="877"/>
      <c r="D31" s="877"/>
      <c r="E31" s="877"/>
      <c r="F31" s="877"/>
      <c r="G31" s="877"/>
      <c r="H31" s="877"/>
      <c r="I31" s="877"/>
      <c r="J31" s="877"/>
      <c r="K31" s="877"/>
      <c r="L31" s="877"/>
    </row>
    <row r="32" spans="1:12">
      <c r="B32" s="877"/>
      <c r="C32" s="877"/>
      <c r="D32" s="877"/>
      <c r="E32" s="877"/>
      <c r="F32" s="877"/>
      <c r="G32" s="877"/>
      <c r="H32" s="877"/>
      <c r="I32" s="877"/>
      <c r="J32" s="877"/>
      <c r="K32" s="877"/>
      <c r="L32" s="877"/>
    </row>
    <row r="33" spans="1:14">
      <c r="A33" s="874" t="s">
        <v>620</v>
      </c>
      <c r="B33" s="874" t="s">
        <v>621</v>
      </c>
    </row>
    <row r="34" spans="1:14">
      <c r="B34" s="877" t="s">
        <v>219</v>
      </c>
      <c r="C34" s="877"/>
      <c r="D34" s="877"/>
      <c r="E34" s="877"/>
      <c r="F34" s="877"/>
      <c r="G34" s="877"/>
      <c r="H34" s="877"/>
      <c r="I34" s="877"/>
      <c r="J34" s="877"/>
      <c r="K34" s="877"/>
      <c r="L34" s="877"/>
    </row>
    <row r="35" spans="1:14">
      <c r="B35" s="877"/>
      <c r="C35" s="877"/>
      <c r="D35" s="877"/>
      <c r="E35" s="877"/>
      <c r="F35" s="877"/>
      <c r="G35" s="877"/>
      <c r="H35" s="877"/>
      <c r="I35" s="877"/>
      <c r="J35" s="877"/>
      <c r="K35" s="877"/>
      <c r="L35" s="877"/>
    </row>
    <row r="36" spans="1:14">
      <c r="A36" s="874" t="s">
        <v>622</v>
      </c>
      <c r="B36" s="874" t="s">
        <v>623</v>
      </c>
    </row>
    <row r="37" spans="1:14">
      <c r="B37" s="877"/>
      <c r="C37" s="877"/>
      <c r="D37" s="890"/>
      <c r="E37" s="877"/>
      <c r="F37" s="877"/>
      <c r="G37" s="877"/>
      <c r="H37" s="877"/>
      <c r="I37" s="890"/>
      <c r="J37" s="877"/>
      <c r="K37" s="877"/>
      <c r="L37" s="879"/>
    </row>
    <row r="38" spans="1:14">
      <c r="B38" s="1999" t="s">
        <v>156</v>
      </c>
      <c r="C38" s="2000"/>
      <c r="D38" s="2000"/>
      <c r="E38" s="2000"/>
      <c r="F38" s="2000"/>
      <c r="G38" s="2000"/>
      <c r="H38" s="2000"/>
      <c r="I38" s="2001"/>
      <c r="J38" s="891" t="s">
        <v>401</v>
      </c>
      <c r="K38" s="891" t="s">
        <v>157</v>
      </c>
      <c r="L38" s="1380" t="s">
        <v>365</v>
      </c>
    </row>
    <row r="39" spans="1:14">
      <c r="B39" s="2002" t="s">
        <v>220</v>
      </c>
      <c r="C39" s="2003"/>
      <c r="D39" s="2003"/>
      <c r="E39" s="2003"/>
      <c r="F39" s="2003"/>
      <c r="G39" s="2003"/>
      <c r="H39" s="2004"/>
      <c r="I39" s="2005"/>
      <c r="J39" s="892" t="s">
        <v>151</v>
      </c>
      <c r="K39" s="893" t="s">
        <v>158</v>
      </c>
      <c r="L39" s="907">
        <v>30</v>
      </c>
    </row>
    <row r="40" spans="1:14">
      <c r="B40" s="2006" t="s">
        <v>252</v>
      </c>
      <c r="C40" s="2007"/>
      <c r="D40" s="2007"/>
      <c r="E40" s="2007"/>
      <c r="F40" s="2007"/>
      <c r="G40" s="2007"/>
      <c r="H40" s="2008"/>
      <c r="I40" s="2009"/>
      <c r="J40" s="894" t="s">
        <v>222</v>
      </c>
      <c r="K40" s="893" t="s">
        <v>231</v>
      </c>
      <c r="L40" s="908">
        <f>3.21*L39</f>
        <v>96.3</v>
      </c>
      <c r="N40" s="1382"/>
    </row>
    <row r="41" spans="1:14">
      <c r="B41" s="2006" t="s">
        <v>253</v>
      </c>
      <c r="C41" s="2007"/>
      <c r="D41" s="2007"/>
      <c r="E41" s="2007"/>
      <c r="F41" s="2007"/>
      <c r="G41" s="2007"/>
      <c r="H41" s="2008"/>
      <c r="I41" s="2009"/>
      <c r="J41" s="894" t="s">
        <v>222</v>
      </c>
      <c r="K41" s="893" t="s">
        <v>232</v>
      </c>
      <c r="L41" s="909">
        <f>1.88*L39</f>
        <v>56.4</v>
      </c>
      <c r="N41" s="1382"/>
    </row>
    <row r="42" spans="1:14">
      <c r="B42" s="2006" t="s">
        <v>223</v>
      </c>
      <c r="C42" s="2007"/>
      <c r="D42" s="2007"/>
      <c r="E42" s="2007"/>
      <c r="F42" s="2007"/>
      <c r="G42" s="2007"/>
      <c r="H42" s="2008"/>
      <c r="I42" s="2009"/>
      <c r="J42" s="894" t="s">
        <v>161</v>
      </c>
      <c r="K42" s="893" t="s">
        <v>177</v>
      </c>
      <c r="L42" s="895">
        <v>8</v>
      </c>
      <c r="N42" s="910"/>
    </row>
    <row r="43" spans="1:14">
      <c r="B43" s="2006" t="s">
        <v>254</v>
      </c>
      <c r="C43" s="2007"/>
      <c r="D43" s="2007"/>
      <c r="E43" s="2007"/>
      <c r="F43" s="2007"/>
      <c r="G43" s="2007"/>
      <c r="H43" s="1378"/>
      <c r="I43" s="1379"/>
      <c r="J43" s="894" t="s">
        <v>181</v>
      </c>
      <c r="K43" s="893" t="s">
        <v>255</v>
      </c>
      <c r="L43" s="895">
        <v>90</v>
      </c>
      <c r="N43" s="910"/>
    </row>
    <row r="44" spans="1:14">
      <c r="B44" s="2006" t="s">
        <v>256</v>
      </c>
      <c r="C44" s="2007"/>
      <c r="D44" s="2007"/>
      <c r="E44" s="2007"/>
      <c r="F44" s="2007"/>
      <c r="G44" s="2007"/>
      <c r="H44" s="1378"/>
      <c r="I44" s="1379"/>
      <c r="J44" s="894" t="s">
        <v>181</v>
      </c>
      <c r="K44" s="893" t="s">
        <v>257</v>
      </c>
      <c r="L44" s="895">
        <v>60</v>
      </c>
      <c r="N44" s="910"/>
    </row>
    <row r="45" spans="1:14">
      <c r="B45" s="1376" t="s">
        <v>164</v>
      </c>
      <c r="C45" s="1377"/>
      <c r="D45" s="1377"/>
      <c r="E45" s="1377"/>
      <c r="F45" s="1377"/>
      <c r="G45" s="1377"/>
      <c r="H45" s="2008"/>
      <c r="I45" s="2009"/>
      <c r="J45" s="894" t="s">
        <v>165</v>
      </c>
      <c r="K45" s="893" t="s">
        <v>166</v>
      </c>
      <c r="L45" s="895">
        <v>250</v>
      </c>
      <c r="N45" s="910"/>
    </row>
    <row r="46" spans="1:14">
      <c r="B46" s="897" t="s">
        <v>167</v>
      </c>
      <c r="C46" s="898"/>
      <c r="D46" s="898"/>
      <c r="E46" s="898"/>
      <c r="F46" s="898"/>
      <c r="G46" s="898"/>
      <c r="H46" s="898"/>
      <c r="I46" s="899"/>
      <c r="J46" s="900" t="s">
        <v>383</v>
      </c>
      <c r="K46" s="900" t="s">
        <v>168</v>
      </c>
      <c r="L46" s="1384">
        <f>'4.1.2การใช้ไฟฟ้า_62'!L21</f>
        <v>3.779249857640107</v>
      </c>
      <c r="N46" s="910"/>
    </row>
    <row r="47" spans="1:14">
      <c r="B47" s="877"/>
      <c r="C47" s="877"/>
      <c r="D47" s="877"/>
      <c r="E47" s="877"/>
      <c r="F47" s="877"/>
      <c r="G47" s="877"/>
      <c r="H47" s="877"/>
      <c r="I47" s="877"/>
      <c r="J47" s="890"/>
      <c r="K47" s="890"/>
      <c r="L47" s="877"/>
      <c r="N47" s="910"/>
    </row>
    <row r="48" spans="1:14">
      <c r="B48" s="1999" t="s">
        <v>169</v>
      </c>
      <c r="C48" s="2000"/>
      <c r="D48" s="2000"/>
      <c r="E48" s="2000"/>
      <c r="F48" s="2000"/>
      <c r="G48" s="2000"/>
      <c r="H48" s="2000"/>
      <c r="I48" s="2001"/>
      <c r="J48" s="891" t="s">
        <v>401</v>
      </c>
      <c r="K48" s="891" t="s">
        <v>157</v>
      </c>
      <c r="L48" s="1380" t="s">
        <v>365</v>
      </c>
      <c r="N48" s="910"/>
    </row>
    <row r="49" spans="1:16">
      <c r="B49" s="2010" t="s">
        <v>1058</v>
      </c>
      <c r="C49" s="2011"/>
      <c r="D49" s="2011"/>
      <c r="E49" s="2011"/>
      <c r="F49" s="2011"/>
      <c r="G49" s="2011"/>
      <c r="H49" s="2011"/>
      <c r="I49" s="2012"/>
      <c r="J49" s="893" t="s">
        <v>170</v>
      </c>
      <c r="K49" s="893" t="s">
        <v>171</v>
      </c>
      <c r="L49" s="911">
        <f>L40*L42*L43*L45/100</f>
        <v>173340</v>
      </c>
      <c r="N49" s="910"/>
    </row>
    <row r="50" spans="1:16">
      <c r="B50" s="2010" t="s">
        <v>1057</v>
      </c>
      <c r="C50" s="2011"/>
      <c r="D50" s="2011"/>
      <c r="E50" s="2011"/>
      <c r="F50" s="2011"/>
      <c r="G50" s="2011"/>
      <c r="H50" s="2011"/>
      <c r="I50" s="2012"/>
      <c r="J50" s="893" t="s">
        <v>170</v>
      </c>
      <c r="K50" s="893" t="s">
        <v>172</v>
      </c>
      <c r="L50" s="911">
        <f>L41*L42*L44*L45/100</f>
        <v>67680</v>
      </c>
      <c r="N50" s="910"/>
    </row>
    <row r="51" spans="1:16">
      <c r="B51" s="2006" t="s">
        <v>240</v>
      </c>
      <c r="C51" s="2007"/>
      <c r="D51" s="2007"/>
      <c r="E51" s="2007"/>
      <c r="F51" s="2007"/>
      <c r="G51" s="2007"/>
      <c r="H51" s="901"/>
      <c r="I51" s="902"/>
      <c r="J51" s="894" t="s">
        <v>170</v>
      </c>
      <c r="K51" s="894" t="s">
        <v>174</v>
      </c>
      <c r="L51" s="912">
        <f>L49-L50</f>
        <v>105660</v>
      </c>
      <c r="N51" s="910"/>
    </row>
    <row r="52" spans="1:16">
      <c r="B52" s="903" t="s">
        <v>175</v>
      </c>
      <c r="C52" s="877"/>
      <c r="D52" s="877"/>
      <c r="E52" s="877"/>
      <c r="F52" s="877"/>
      <c r="G52" s="877"/>
      <c r="H52" s="877"/>
      <c r="I52" s="904"/>
      <c r="J52" s="896" t="s">
        <v>420</v>
      </c>
      <c r="K52" s="896" t="s">
        <v>176</v>
      </c>
      <c r="L52" s="913">
        <f>L51*L46</f>
        <v>399315.53995825374</v>
      </c>
      <c r="N52" s="910"/>
    </row>
    <row r="53" spans="1:16">
      <c r="B53" s="897"/>
      <c r="C53" s="898"/>
      <c r="D53" s="898"/>
      <c r="E53" s="898"/>
      <c r="F53" s="898"/>
      <c r="G53" s="898"/>
      <c r="H53" s="898"/>
      <c r="I53" s="899"/>
      <c r="J53" s="905"/>
      <c r="K53" s="905"/>
      <c r="L53" s="905"/>
      <c r="P53" s="914"/>
    </row>
    <row r="54" spans="1:16">
      <c r="B54" s="877"/>
      <c r="C54" s="877"/>
      <c r="D54" s="877"/>
      <c r="E54" s="877"/>
      <c r="F54" s="877"/>
      <c r="G54" s="877"/>
      <c r="H54" s="877"/>
      <c r="I54" s="877"/>
      <c r="J54" s="877"/>
      <c r="K54" s="877"/>
      <c r="L54" s="877"/>
      <c r="P54" s="914"/>
    </row>
    <row r="55" spans="1:16">
      <c r="B55" s="877"/>
      <c r="C55" s="877"/>
      <c r="D55" s="877"/>
      <c r="E55" s="877"/>
      <c r="F55" s="877"/>
      <c r="G55" s="877"/>
      <c r="H55" s="877"/>
      <c r="I55" s="877"/>
      <c r="J55" s="877"/>
      <c r="K55" s="877"/>
      <c r="L55" s="877"/>
    </row>
    <row r="56" spans="1:16">
      <c r="B56" s="877"/>
      <c r="C56" s="877"/>
      <c r="D56" s="877"/>
      <c r="E56" s="877"/>
      <c r="F56" s="877"/>
      <c r="G56" s="877"/>
      <c r="H56" s="877"/>
      <c r="I56" s="877"/>
      <c r="J56" s="877"/>
      <c r="K56" s="877"/>
      <c r="L56" s="877"/>
    </row>
    <row r="57" spans="1:16">
      <c r="B57" s="877"/>
      <c r="C57" s="877"/>
      <c r="D57" s="877"/>
      <c r="E57" s="877"/>
      <c r="F57" s="877"/>
      <c r="G57" s="877"/>
      <c r="H57" s="877"/>
      <c r="I57" s="877"/>
      <c r="J57" s="877"/>
      <c r="K57" s="877"/>
      <c r="L57" s="877"/>
    </row>
    <row r="58" spans="1:16">
      <c r="B58" s="877"/>
      <c r="C58" s="877"/>
      <c r="D58" s="877"/>
      <c r="E58" s="877"/>
      <c r="F58" s="877"/>
      <c r="G58" s="877"/>
      <c r="H58" s="877"/>
      <c r="I58" s="877"/>
      <c r="J58" s="877"/>
      <c r="K58" s="877"/>
      <c r="L58" s="877"/>
    </row>
    <row r="59" spans="1:16">
      <c r="A59" s="915"/>
      <c r="B59" s="877"/>
      <c r="C59" s="877"/>
      <c r="D59" s="877"/>
      <c r="E59" s="877"/>
      <c r="F59" s="877"/>
      <c r="G59" s="877"/>
      <c r="H59" s="877"/>
      <c r="I59" s="877"/>
      <c r="J59" s="877"/>
      <c r="K59" s="877"/>
      <c r="L59" s="877"/>
    </row>
    <row r="60" spans="1:16" ht="20.25" customHeight="1">
      <c r="B60" s="877"/>
      <c r="C60" s="877"/>
      <c r="D60" s="877"/>
      <c r="E60" s="877"/>
      <c r="F60" s="877"/>
      <c r="G60" s="877"/>
      <c r="H60" s="877"/>
      <c r="I60" s="877"/>
      <c r="J60" s="877"/>
      <c r="K60" s="877"/>
    </row>
    <row r="61" spans="1:16" ht="14.25" customHeight="1">
      <c r="A61" s="1998"/>
      <c r="B61" s="1998"/>
      <c r="C61" s="1998"/>
      <c r="D61" s="1998"/>
      <c r="E61" s="1998"/>
      <c r="F61" s="1998"/>
      <c r="G61" s="1998"/>
      <c r="H61" s="1998"/>
      <c r="I61" s="1998"/>
      <c r="J61" s="1998"/>
      <c r="K61" s="1998"/>
      <c r="L61" s="1998"/>
    </row>
    <row r="62" spans="1:16" ht="14.25" customHeight="1">
      <c r="A62" s="1381"/>
      <c r="B62" s="1381"/>
      <c r="C62" s="1381"/>
      <c r="D62" s="1381"/>
      <c r="E62" s="1381"/>
      <c r="F62" s="1381"/>
      <c r="G62" s="1381"/>
      <c r="H62" s="1381"/>
      <c r="I62" s="1381"/>
      <c r="J62" s="1381"/>
      <c r="K62" s="1381"/>
      <c r="L62" s="1381"/>
    </row>
    <row r="63" spans="1:16" ht="14.25" customHeight="1">
      <c r="B63" s="877"/>
      <c r="C63" s="877"/>
      <c r="D63" s="877"/>
      <c r="E63" s="877"/>
      <c r="F63" s="877"/>
      <c r="G63" s="877"/>
      <c r="H63" s="877"/>
      <c r="I63" s="877"/>
      <c r="J63" s="877"/>
      <c r="K63" s="877"/>
      <c r="L63" s="877"/>
    </row>
    <row r="64" spans="1:16">
      <c r="A64" s="1998" t="s">
        <v>591</v>
      </c>
      <c r="B64" s="1998"/>
      <c r="C64" s="1998"/>
      <c r="D64" s="1998"/>
      <c r="E64" s="1998"/>
      <c r="F64" s="1998"/>
      <c r="G64" s="1998"/>
      <c r="H64" s="1998"/>
      <c r="I64" s="1998"/>
      <c r="J64" s="1998"/>
      <c r="K64" s="1998"/>
      <c r="L64" s="1998"/>
    </row>
    <row r="65" spans="1:12">
      <c r="A65" s="1998" t="s">
        <v>592</v>
      </c>
      <c r="B65" s="1998"/>
      <c r="C65" s="1998"/>
      <c r="D65" s="1998"/>
      <c r="E65" s="1998"/>
      <c r="F65" s="1998"/>
      <c r="G65" s="1998"/>
      <c r="H65" s="1998"/>
      <c r="I65" s="1998"/>
      <c r="J65" s="1998"/>
      <c r="K65" s="1998"/>
      <c r="L65" s="1998"/>
    </row>
    <row r="67" spans="1:12">
      <c r="A67" s="874" t="s">
        <v>593</v>
      </c>
      <c r="B67" s="874" t="s">
        <v>146</v>
      </c>
      <c r="D67" s="874" t="s">
        <v>147</v>
      </c>
      <c r="E67" s="875" t="s">
        <v>1335</v>
      </c>
      <c r="F67" s="876"/>
      <c r="G67" s="876"/>
      <c r="H67" s="877"/>
      <c r="I67" s="877"/>
      <c r="J67" s="877"/>
      <c r="K67" s="877"/>
      <c r="L67" s="877"/>
    </row>
    <row r="68" spans="1:12">
      <c r="A68" s="874" t="s">
        <v>595</v>
      </c>
      <c r="B68" s="874" t="s">
        <v>148</v>
      </c>
      <c r="D68" s="874" t="s">
        <v>147</v>
      </c>
      <c r="E68" s="878" t="s">
        <v>1056</v>
      </c>
      <c r="F68" s="879"/>
      <c r="G68" s="879"/>
      <c r="H68" s="879"/>
      <c r="I68" s="879"/>
      <c r="J68" s="879"/>
      <c r="K68" s="877"/>
      <c r="L68" s="877"/>
    </row>
    <row r="69" spans="1:12">
      <c r="A69" s="874" t="s">
        <v>597</v>
      </c>
      <c r="B69" s="874" t="s">
        <v>193</v>
      </c>
      <c r="D69" s="874" t="s">
        <v>147</v>
      </c>
      <c r="E69" s="880" t="str">
        <f>ข้อมูลเบื้องต้น!D39</f>
        <v>นายรัฐพล  ญาติมิตรหนุน</v>
      </c>
      <c r="F69" s="879"/>
      <c r="G69" s="879"/>
      <c r="H69" s="879"/>
      <c r="I69" s="879"/>
      <c r="J69" s="881" t="s">
        <v>599</v>
      </c>
      <c r="K69" s="882" t="str">
        <f>ข้อมูลเบื้องต้น!N39</f>
        <v>ผชอ.03430</v>
      </c>
      <c r="L69" s="879"/>
    </row>
    <row r="70" spans="1:12">
      <c r="A70" s="874" t="s">
        <v>600</v>
      </c>
      <c r="B70" s="874" t="s">
        <v>194</v>
      </c>
      <c r="D70" s="874" t="s">
        <v>147</v>
      </c>
      <c r="E70" s="882" t="s">
        <v>234</v>
      </c>
      <c r="F70" s="879"/>
      <c r="G70" s="879"/>
      <c r="H70" s="879"/>
      <c r="I70" s="879"/>
      <c r="J70" s="879"/>
      <c r="K70" s="879"/>
      <c r="L70" s="879"/>
    </row>
    <row r="71" spans="1:12">
      <c r="A71" s="874" t="s">
        <v>602</v>
      </c>
      <c r="B71" s="874" t="s">
        <v>150</v>
      </c>
      <c r="D71" s="874" t="s">
        <v>147</v>
      </c>
      <c r="E71" s="906">
        <f>L100</f>
        <v>30</v>
      </c>
      <c r="F71" s="877" t="s">
        <v>151</v>
      </c>
      <c r="I71" s="877"/>
      <c r="J71" s="877"/>
      <c r="K71" s="877"/>
      <c r="L71" s="877"/>
    </row>
    <row r="72" spans="1:12">
      <c r="A72" s="874" t="s">
        <v>603</v>
      </c>
      <c r="B72" s="874" t="s">
        <v>191</v>
      </c>
      <c r="D72" s="874" t="s">
        <v>147</v>
      </c>
      <c r="E72" s="883" t="s">
        <v>152</v>
      </c>
      <c r="F72" s="877"/>
      <c r="G72" s="877"/>
      <c r="H72" s="877"/>
      <c r="I72" s="877"/>
      <c r="J72" s="877"/>
      <c r="K72" s="877"/>
      <c r="L72" s="877"/>
    </row>
    <row r="73" spans="1:12">
      <c r="A73" s="874" t="s">
        <v>605</v>
      </c>
      <c r="B73" s="874" t="s">
        <v>192</v>
      </c>
      <c r="D73" s="874" t="s">
        <v>147</v>
      </c>
      <c r="E73" s="883" t="s">
        <v>235</v>
      </c>
      <c r="F73" s="877"/>
      <c r="G73" s="877"/>
      <c r="H73" s="877"/>
      <c r="I73" s="877"/>
      <c r="J73" s="877"/>
      <c r="K73" s="877"/>
      <c r="L73" s="877"/>
    </row>
    <row r="74" spans="1:12">
      <c r="A74" s="877"/>
      <c r="B74" s="877"/>
      <c r="C74" s="877"/>
      <c r="D74" s="877"/>
      <c r="E74" s="877"/>
      <c r="F74" s="877"/>
      <c r="G74" s="877"/>
      <c r="H74" s="877"/>
      <c r="I74" s="877"/>
      <c r="J74" s="877"/>
      <c r="K74" s="877"/>
      <c r="L74" s="877"/>
    </row>
    <row r="76" spans="1:12">
      <c r="J76" s="884" t="s">
        <v>419</v>
      </c>
      <c r="K76" s="884" t="s">
        <v>405</v>
      </c>
      <c r="L76" s="884" t="s">
        <v>420</v>
      </c>
    </row>
    <row r="77" spans="1:12">
      <c r="A77" s="874" t="s">
        <v>608</v>
      </c>
      <c r="B77" s="874" t="s">
        <v>609</v>
      </c>
      <c r="J77" s="885">
        <f>+J78-J79</f>
        <v>0</v>
      </c>
      <c r="K77" s="886">
        <f>+K78-K79</f>
        <v>88920</v>
      </c>
      <c r="L77" s="886">
        <f>+L78-L79</f>
        <v>336050.89734135836</v>
      </c>
    </row>
    <row r="78" spans="1:12">
      <c r="A78" s="874" t="s">
        <v>610</v>
      </c>
      <c r="B78" s="874" t="s">
        <v>613</v>
      </c>
      <c r="J78" s="885">
        <v>0</v>
      </c>
      <c r="K78" s="886">
        <f>L110</f>
        <v>156600</v>
      </c>
      <c r="L78" s="886">
        <f>L110*L107</f>
        <v>591830.52770644077</v>
      </c>
    </row>
    <row r="79" spans="1:12">
      <c r="A79" s="874" t="s">
        <v>611</v>
      </c>
      <c r="B79" s="874" t="s">
        <v>612</v>
      </c>
      <c r="J79" s="885">
        <v>0</v>
      </c>
      <c r="K79" s="886">
        <f>L110-L112</f>
        <v>67680</v>
      </c>
      <c r="L79" s="886">
        <f>(L110-L112)*L107</f>
        <v>255779.63036508244</v>
      </c>
    </row>
    <row r="80" spans="1:12">
      <c r="A80" s="874" t="s">
        <v>614</v>
      </c>
      <c r="B80" s="874" t="s">
        <v>615</v>
      </c>
      <c r="J80" s="887"/>
      <c r="K80" s="888">
        <f>45900*L100</f>
        <v>1377000</v>
      </c>
      <c r="L80" s="889" t="s">
        <v>383</v>
      </c>
    </row>
    <row r="81" spans="1:12">
      <c r="A81" s="874" t="s">
        <v>616</v>
      </c>
      <c r="B81" s="874" t="s">
        <v>617</v>
      </c>
      <c r="J81" s="887"/>
      <c r="K81" s="885">
        <f>+K80/L77</f>
        <v>4.0975935814902833</v>
      </c>
      <c r="L81" s="889" t="s">
        <v>607</v>
      </c>
    </row>
    <row r="82" spans="1:12">
      <c r="A82" s="874" t="s">
        <v>618</v>
      </c>
      <c r="B82" s="874" t="s">
        <v>619</v>
      </c>
    </row>
    <row r="83" spans="1:12">
      <c r="B83" s="1383" t="s">
        <v>1338</v>
      </c>
      <c r="C83" s="877"/>
      <c r="D83" s="877"/>
      <c r="E83" s="877"/>
      <c r="F83" s="877"/>
      <c r="G83" s="877"/>
      <c r="H83" s="877"/>
      <c r="I83" s="877"/>
      <c r="J83" s="877"/>
      <c r="K83" s="877"/>
      <c r="L83" s="877"/>
    </row>
    <row r="84" spans="1:12">
      <c r="B84" s="877"/>
      <c r="C84" s="877"/>
      <c r="D84" s="877"/>
      <c r="E84" s="877"/>
      <c r="F84" s="877"/>
      <c r="G84" s="877"/>
      <c r="H84" s="877"/>
      <c r="I84" s="877"/>
      <c r="J84" s="877"/>
      <c r="K84" s="877"/>
      <c r="L84" s="877"/>
    </row>
    <row r="85" spans="1:12">
      <c r="B85" s="877"/>
      <c r="C85" s="877"/>
      <c r="D85" s="877"/>
      <c r="E85" s="877"/>
      <c r="F85" s="877"/>
      <c r="G85" s="877"/>
      <c r="H85" s="877"/>
      <c r="I85" s="877"/>
      <c r="J85" s="877"/>
      <c r="K85" s="877"/>
      <c r="L85" s="877"/>
    </row>
    <row r="86" spans="1:12">
      <c r="B86" s="877"/>
      <c r="C86" s="877"/>
      <c r="D86" s="877"/>
      <c r="E86" s="877"/>
      <c r="F86" s="877"/>
      <c r="G86" s="877"/>
      <c r="H86" s="877"/>
      <c r="I86" s="877"/>
      <c r="J86" s="877"/>
      <c r="K86" s="877"/>
      <c r="L86" s="877"/>
    </row>
    <row r="87" spans="1:12">
      <c r="B87" s="877"/>
      <c r="C87" s="877"/>
      <c r="D87" s="877"/>
      <c r="E87" s="877"/>
      <c r="F87" s="877"/>
      <c r="G87" s="877"/>
      <c r="H87" s="877"/>
      <c r="I87" s="877"/>
      <c r="J87" s="877"/>
      <c r="K87" s="877"/>
      <c r="L87" s="877"/>
    </row>
    <row r="88" spans="1:12">
      <c r="B88" s="877"/>
      <c r="C88" s="877"/>
      <c r="D88" s="877"/>
      <c r="E88" s="877"/>
      <c r="F88" s="877"/>
      <c r="G88" s="877"/>
      <c r="H88" s="877"/>
      <c r="I88" s="877"/>
      <c r="J88" s="877"/>
      <c r="K88" s="877"/>
      <c r="L88" s="877"/>
    </row>
    <row r="89" spans="1:12">
      <c r="B89" s="877"/>
      <c r="C89" s="877"/>
      <c r="D89" s="877"/>
      <c r="E89" s="877"/>
      <c r="F89" s="877"/>
      <c r="G89" s="877"/>
      <c r="H89" s="877"/>
      <c r="I89" s="877"/>
      <c r="J89" s="877"/>
      <c r="K89" s="877"/>
      <c r="L89" s="877"/>
    </row>
    <row r="90" spans="1:12">
      <c r="B90" s="877"/>
      <c r="C90" s="877"/>
      <c r="D90" s="877"/>
      <c r="E90" s="877"/>
      <c r="F90" s="877"/>
      <c r="G90" s="877"/>
      <c r="H90" s="877"/>
      <c r="I90" s="877"/>
      <c r="J90" s="877"/>
      <c r="K90" s="877"/>
      <c r="L90" s="877"/>
    </row>
    <row r="91" spans="1:12">
      <c r="B91" s="877"/>
      <c r="C91" s="877"/>
      <c r="D91" s="877"/>
      <c r="E91" s="877"/>
      <c r="F91" s="877"/>
      <c r="G91" s="877"/>
      <c r="H91" s="877"/>
      <c r="I91" s="877"/>
      <c r="J91" s="877"/>
      <c r="K91" s="877"/>
      <c r="L91" s="877"/>
    </row>
    <row r="92" spans="1:12">
      <c r="B92" s="877"/>
      <c r="C92" s="877"/>
      <c r="D92" s="877"/>
      <c r="E92" s="877"/>
      <c r="F92" s="877"/>
      <c r="G92" s="877"/>
      <c r="H92" s="877"/>
      <c r="I92" s="877"/>
      <c r="J92" s="877"/>
      <c r="K92" s="877"/>
      <c r="L92" s="877"/>
    </row>
    <row r="93" spans="1:12">
      <c r="B93" s="877"/>
      <c r="C93" s="877"/>
      <c r="D93" s="877"/>
      <c r="E93" s="877"/>
      <c r="F93" s="877"/>
      <c r="G93" s="877"/>
      <c r="H93" s="877"/>
      <c r="I93" s="877"/>
      <c r="J93" s="877"/>
      <c r="K93" s="877"/>
      <c r="L93" s="877"/>
    </row>
    <row r="94" spans="1:12">
      <c r="A94" s="874" t="s">
        <v>620</v>
      </c>
      <c r="B94" s="874" t="s">
        <v>621</v>
      </c>
    </row>
    <row r="95" spans="1:12">
      <c r="B95" s="877" t="s">
        <v>219</v>
      </c>
      <c r="C95" s="877"/>
      <c r="D95" s="877"/>
      <c r="E95" s="877"/>
      <c r="F95" s="877"/>
      <c r="G95" s="877"/>
      <c r="H95" s="877"/>
      <c r="I95" s="877"/>
      <c r="J95" s="877"/>
      <c r="K95" s="877"/>
      <c r="L95" s="877"/>
    </row>
    <row r="96" spans="1:12">
      <c r="B96" s="877"/>
      <c r="C96" s="877"/>
      <c r="D96" s="877"/>
      <c r="E96" s="877"/>
      <c r="F96" s="877"/>
      <c r="G96" s="877"/>
      <c r="H96" s="877"/>
      <c r="I96" s="877"/>
      <c r="J96" s="877"/>
      <c r="K96" s="877"/>
      <c r="L96" s="877"/>
    </row>
    <row r="97" spans="1:14">
      <c r="A97" s="874" t="s">
        <v>622</v>
      </c>
      <c r="B97" s="874" t="s">
        <v>623</v>
      </c>
    </row>
    <row r="98" spans="1:14">
      <c r="B98" s="877"/>
      <c r="C98" s="877"/>
      <c r="D98" s="890"/>
      <c r="E98" s="877"/>
      <c r="F98" s="877"/>
      <c r="G98" s="877"/>
      <c r="H98" s="877"/>
      <c r="I98" s="890"/>
      <c r="J98" s="877"/>
      <c r="K98" s="877"/>
      <c r="L98" s="879"/>
    </row>
    <row r="99" spans="1:14">
      <c r="B99" s="1999" t="s">
        <v>156</v>
      </c>
      <c r="C99" s="2000"/>
      <c r="D99" s="2000"/>
      <c r="E99" s="2000"/>
      <c r="F99" s="2000"/>
      <c r="G99" s="2000"/>
      <c r="H99" s="2000"/>
      <c r="I99" s="2001"/>
      <c r="J99" s="891" t="s">
        <v>401</v>
      </c>
      <c r="K99" s="891" t="s">
        <v>157</v>
      </c>
      <c r="L99" s="1380" t="s">
        <v>365</v>
      </c>
    </row>
    <row r="100" spans="1:14">
      <c r="B100" s="2002" t="s">
        <v>220</v>
      </c>
      <c r="C100" s="2003"/>
      <c r="D100" s="2003"/>
      <c r="E100" s="2003"/>
      <c r="F100" s="2003"/>
      <c r="G100" s="2003"/>
      <c r="H100" s="2004"/>
      <c r="I100" s="2005"/>
      <c r="J100" s="892" t="s">
        <v>151</v>
      </c>
      <c r="K100" s="893" t="s">
        <v>158</v>
      </c>
      <c r="L100" s="907">
        <v>30</v>
      </c>
    </row>
    <row r="101" spans="1:14">
      <c r="B101" s="2006" t="s">
        <v>252</v>
      </c>
      <c r="C101" s="2007"/>
      <c r="D101" s="2007"/>
      <c r="E101" s="2007"/>
      <c r="F101" s="2007"/>
      <c r="G101" s="2007"/>
      <c r="H101" s="2008"/>
      <c r="I101" s="2009"/>
      <c r="J101" s="894" t="s">
        <v>222</v>
      </c>
      <c r="K101" s="893" t="s">
        <v>231</v>
      </c>
      <c r="L101" s="908">
        <f>2.9*L100</f>
        <v>87</v>
      </c>
      <c r="N101" s="1382"/>
    </row>
    <row r="102" spans="1:14">
      <c r="B102" s="2006" t="s">
        <v>253</v>
      </c>
      <c r="C102" s="2007"/>
      <c r="D102" s="2007"/>
      <c r="E102" s="2007"/>
      <c r="F102" s="2007"/>
      <c r="G102" s="2007"/>
      <c r="H102" s="2008"/>
      <c r="I102" s="2009"/>
      <c r="J102" s="894" t="s">
        <v>222</v>
      </c>
      <c r="K102" s="893" t="s">
        <v>232</v>
      </c>
      <c r="L102" s="909">
        <f>1.88*L100</f>
        <v>56.4</v>
      </c>
      <c r="N102" s="1382"/>
    </row>
    <row r="103" spans="1:14">
      <c r="B103" s="2006" t="s">
        <v>223</v>
      </c>
      <c r="C103" s="2007"/>
      <c r="D103" s="2007"/>
      <c r="E103" s="2007"/>
      <c r="F103" s="2007"/>
      <c r="G103" s="2007"/>
      <c r="H103" s="2008"/>
      <c r="I103" s="2009"/>
      <c r="J103" s="894" t="s">
        <v>161</v>
      </c>
      <c r="K103" s="893" t="s">
        <v>177</v>
      </c>
      <c r="L103" s="895">
        <v>8</v>
      </c>
      <c r="N103" s="910"/>
    </row>
    <row r="104" spans="1:14">
      <c r="B104" s="2006" t="s">
        <v>254</v>
      </c>
      <c r="C104" s="2007"/>
      <c r="D104" s="2007"/>
      <c r="E104" s="2007"/>
      <c r="F104" s="2007"/>
      <c r="G104" s="2007"/>
      <c r="H104" s="1378"/>
      <c r="I104" s="1379"/>
      <c r="J104" s="894" t="s">
        <v>181</v>
      </c>
      <c r="K104" s="893" t="s">
        <v>255</v>
      </c>
      <c r="L104" s="895">
        <v>90</v>
      </c>
      <c r="N104" s="910"/>
    </row>
    <row r="105" spans="1:14">
      <c r="B105" s="2006" t="s">
        <v>256</v>
      </c>
      <c r="C105" s="2007"/>
      <c r="D105" s="2007"/>
      <c r="E105" s="2007"/>
      <c r="F105" s="2007"/>
      <c r="G105" s="2007"/>
      <c r="H105" s="1378"/>
      <c r="I105" s="1379"/>
      <c r="J105" s="894" t="s">
        <v>181</v>
      </c>
      <c r="K105" s="893" t="s">
        <v>257</v>
      </c>
      <c r="L105" s="895">
        <v>60</v>
      </c>
      <c r="N105" s="910"/>
    </row>
    <row r="106" spans="1:14">
      <c r="B106" s="1376" t="s">
        <v>164</v>
      </c>
      <c r="C106" s="1377"/>
      <c r="D106" s="1377"/>
      <c r="E106" s="1377"/>
      <c r="F106" s="1377"/>
      <c r="G106" s="1377"/>
      <c r="H106" s="2008"/>
      <c r="I106" s="2009"/>
      <c r="J106" s="894" t="s">
        <v>165</v>
      </c>
      <c r="K106" s="893" t="s">
        <v>166</v>
      </c>
      <c r="L106" s="895">
        <v>250</v>
      </c>
      <c r="N106" s="910"/>
    </row>
    <row r="107" spans="1:14">
      <c r="B107" s="897" t="s">
        <v>167</v>
      </c>
      <c r="C107" s="898"/>
      <c r="D107" s="898"/>
      <c r="E107" s="898"/>
      <c r="F107" s="898"/>
      <c r="G107" s="898"/>
      <c r="H107" s="898"/>
      <c r="I107" s="899"/>
      <c r="J107" s="900" t="s">
        <v>383</v>
      </c>
      <c r="K107" s="900" t="s">
        <v>168</v>
      </c>
      <c r="L107" s="1384">
        <f>L46</f>
        <v>3.779249857640107</v>
      </c>
      <c r="N107" s="910"/>
    </row>
    <row r="108" spans="1:14">
      <c r="B108" s="877"/>
      <c r="C108" s="877"/>
      <c r="D108" s="877"/>
      <c r="E108" s="877"/>
      <c r="F108" s="877"/>
      <c r="G108" s="877"/>
      <c r="H108" s="877"/>
      <c r="I108" s="877"/>
      <c r="J108" s="890"/>
      <c r="K108" s="890"/>
      <c r="L108" s="877"/>
      <c r="N108" s="910"/>
    </row>
    <row r="109" spans="1:14">
      <c r="B109" s="1999" t="s">
        <v>169</v>
      </c>
      <c r="C109" s="2000"/>
      <c r="D109" s="2000"/>
      <c r="E109" s="2000"/>
      <c r="F109" s="2000"/>
      <c r="G109" s="2000"/>
      <c r="H109" s="2000"/>
      <c r="I109" s="2001"/>
      <c r="J109" s="891" t="s">
        <v>401</v>
      </c>
      <c r="K109" s="891" t="s">
        <v>157</v>
      </c>
      <c r="L109" s="1380" t="s">
        <v>365</v>
      </c>
      <c r="N109" s="910"/>
    </row>
    <row r="110" spans="1:14">
      <c r="B110" s="2010" t="s">
        <v>1058</v>
      </c>
      <c r="C110" s="2011"/>
      <c r="D110" s="2011"/>
      <c r="E110" s="2011"/>
      <c r="F110" s="2011"/>
      <c r="G110" s="2011"/>
      <c r="H110" s="2011"/>
      <c r="I110" s="2012"/>
      <c r="J110" s="893" t="s">
        <v>170</v>
      </c>
      <c r="K110" s="893" t="s">
        <v>171</v>
      </c>
      <c r="L110" s="911">
        <f>L101*L103*L104*L106/100</f>
        <v>156600</v>
      </c>
      <c r="N110" s="910"/>
    </row>
    <row r="111" spans="1:14">
      <c r="B111" s="2010" t="s">
        <v>1057</v>
      </c>
      <c r="C111" s="2011"/>
      <c r="D111" s="2011"/>
      <c r="E111" s="2011"/>
      <c r="F111" s="2011"/>
      <c r="G111" s="2011"/>
      <c r="H111" s="2011"/>
      <c r="I111" s="2012"/>
      <c r="J111" s="893" t="s">
        <v>170</v>
      </c>
      <c r="K111" s="893" t="s">
        <v>172</v>
      </c>
      <c r="L111" s="911">
        <f>L102*L103*L105*L106/100</f>
        <v>67680</v>
      </c>
      <c r="N111" s="910"/>
    </row>
    <row r="112" spans="1:14">
      <c r="B112" s="2006" t="s">
        <v>240</v>
      </c>
      <c r="C112" s="2007"/>
      <c r="D112" s="2007"/>
      <c r="E112" s="2007"/>
      <c r="F112" s="2007"/>
      <c r="G112" s="2007"/>
      <c r="H112" s="901"/>
      <c r="I112" s="902"/>
      <c r="J112" s="894" t="s">
        <v>170</v>
      </c>
      <c r="K112" s="894" t="s">
        <v>174</v>
      </c>
      <c r="L112" s="912">
        <f>L110-L111</f>
        <v>88920</v>
      </c>
      <c r="N112" s="910"/>
    </row>
    <row r="113" spans="1:14">
      <c r="B113" s="903" t="s">
        <v>175</v>
      </c>
      <c r="C113" s="877"/>
      <c r="D113" s="877"/>
      <c r="E113" s="877"/>
      <c r="F113" s="877"/>
      <c r="G113" s="877"/>
      <c r="H113" s="877"/>
      <c r="I113" s="904"/>
      <c r="J113" s="896" t="s">
        <v>420</v>
      </c>
      <c r="K113" s="896" t="s">
        <v>176</v>
      </c>
      <c r="L113" s="913">
        <f>L112*L107</f>
        <v>336050.8973413583</v>
      </c>
      <c r="N113" s="910"/>
    </row>
    <row r="114" spans="1:14">
      <c r="B114" s="897"/>
      <c r="C114" s="898"/>
      <c r="D114" s="898"/>
      <c r="E114" s="898"/>
      <c r="F114" s="898"/>
      <c r="G114" s="898"/>
      <c r="H114" s="898"/>
      <c r="I114" s="899"/>
      <c r="J114" s="905"/>
      <c r="K114" s="905"/>
      <c r="L114" s="905"/>
    </row>
    <row r="115" spans="1:14">
      <c r="B115" s="877"/>
      <c r="C115" s="877"/>
      <c r="D115" s="877"/>
      <c r="E115" s="877"/>
      <c r="F115" s="877"/>
      <c r="G115" s="877"/>
      <c r="H115" s="877"/>
      <c r="I115" s="877"/>
      <c r="J115" s="877"/>
      <c r="K115" s="877"/>
      <c r="L115" s="877"/>
    </row>
    <row r="116" spans="1:14">
      <c r="B116" s="877"/>
      <c r="C116" s="877"/>
      <c r="D116" s="877"/>
      <c r="E116" s="877"/>
      <c r="F116" s="877"/>
      <c r="G116" s="877"/>
      <c r="H116" s="877"/>
      <c r="I116" s="877"/>
      <c r="J116" s="877"/>
      <c r="K116" s="877"/>
      <c r="L116" s="877"/>
    </row>
    <row r="117" spans="1:14">
      <c r="B117" s="877"/>
      <c r="C117" s="877"/>
      <c r="D117" s="877"/>
      <c r="E117" s="877"/>
      <c r="F117" s="877"/>
      <c r="G117" s="877"/>
      <c r="H117" s="877"/>
      <c r="I117" s="877"/>
      <c r="J117" s="877"/>
      <c r="K117" s="877"/>
      <c r="L117" s="877"/>
    </row>
    <row r="118" spans="1:14">
      <c r="B118" s="877"/>
      <c r="C118" s="877"/>
      <c r="D118" s="877"/>
      <c r="E118" s="877"/>
      <c r="F118" s="877"/>
      <c r="G118" s="877"/>
      <c r="H118" s="877"/>
      <c r="I118" s="877"/>
      <c r="J118" s="877"/>
      <c r="K118" s="877"/>
      <c r="L118" s="877"/>
    </row>
    <row r="119" spans="1:14">
      <c r="B119" s="877"/>
      <c r="C119" s="877"/>
      <c r="D119" s="877"/>
      <c r="E119" s="877"/>
      <c r="F119" s="877"/>
      <c r="G119" s="877"/>
      <c r="H119" s="877"/>
      <c r="I119" s="877"/>
      <c r="J119" s="877"/>
      <c r="K119" s="877"/>
      <c r="L119" s="877"/>
    </row>
    <row r="120" spans="1:14">
      <c r="A120" s="915"/>
      <c r="B120" s="877"/>
      <c r="C120" s="877"/>
      <c r="D120" s="877"/>
      <c r="E120" s="877"/>
      <c r="F120" s="877"/>
      <c r="G120" s="877"/>
      <c r="H120" s="877"/>
      <c r="I120" s="877"/>
      <c r="J120" s="877"/>
      <c r="K120" s="877"/>
      <c r="L120" s="877"/>
    </row>
    <row r="121" spans="1:14">
      <c r="B121" s="877"/>
      <c r="C121" s="877"/>
      <c r="D121" s="877"/>
      <c r="E121" s="877"/>
      <c r="F121" s="877"/>
      <c r="G121" s="877"/>
      <c r="H121" s="877"/>
      <c r="I121" s="877"/>
      <c r="J121" s="877"/>
      <c r="K121" s="877"/>
    </row>
    <row r="122" spans="1:14">
      <c r="A122" s="1998"/>
      <c r="B122" s="1998"/>
      <c r="C122" s="1998"/>
      <c r="D122" s="1998"/>
      <c r="E122" s="1998"/>
      <c r="F122" s="1998"/>
      <c r="G122" s="1998"/>
      <c r="H122" s="1998"/>
      <c r="I122" s="1998"/>
      <c r="J122" s="1998"/>
      <c r="K122" s="1998"/>
      <c r="L122" s="1998"/>
    </row>
    <row r="123" spans="1:14">
      <c r="B123" s="877"/>
      <c r="C123" s="877"/>
      <c r="D123" s="877"/>
      <c r="E123" s="877"/>
      <c r="F123" s="877"/>
      <c r="G123" s="877"/>
      <c r="H123" s="877"/>
      <c r="I123" s="877"/>
      <c r="J123" s="877"/>
      <c r="K123" s="877"/>
      <c r="L123" s="877"/>
    </row>
    <row r="124" spans="1:14">
      <c r="A124" s="1998" t="s">
        <v>591</v>
      </c>
      <c r="B124" s="1998"/>
      <c r="C124" s="1998"/>
      <c r="D124" s="1998"/>
      <c r="E124" s="1998"/>
      <c r="F124" s="1998"/>
      <c r="G124" s="1998"/>
      <c r="H124" s="1998"/>
      <c r="I124" s="1998"/>
      <c r="J124" s="1998"/>
      <c r="K124" s="1998"/>
      <c r="L124" s="1998"/>
    </row>
    <row r="125" spans="1:14">
      <c r="A125" s="1998" t="s">
        <v>592</v>
      </c>
      <c r="B125" s="1998"/>
      <c r="C125" s="1998"/>
      <c r="D125" s="1998"/>
      <c r="E125" s="1998"/>
      <c r="F125" s="1998"/>
      <c r="G125" s="1998"/>
      <c r="H125" s="1998"/>
      <c r="I125" s="1998"/>
      <c r="J125" s="1998"/>
      <c r="K125" s="1998"/>
      <c r="L125" s="1998"/>
    </row>
    <row r="127" spans="1:14">
      <c r="A127" s="874" t="s">
        <v>593</v>
      </c>
      <c r="B127" s="874" t="s">
        <v>146</v>
      </c>
      <c r="D127" s="874" t="s">
        <v>147</v>
      </c>
      <c r="E127" s="875" t="s">
        <v>1336</v>
      </c>
      <c r="F127" s="876"/>
      <c r="G127" s="876"/>
      <c r="H127" s="877"/>
      <c r="I127" s="877"/>
      <c r="J127" s="877"/>
      <c r="K127" s="877"/>
      <c r="L127" s="877"/>
    </row>
    <row r="128" spans="1:14">
      <c r="A128" s="874" t="s">
        <v>595</v>
      </c>
      <c r="B128" s="874" t="s">
        <v>148</v>
      </c>
      <c r="D128" s="874" t="s">
        <v>147</v>
      </c>
      <c r="E128" s="878" t="s">
        <v>1056</v>
      </c>
      <c r="F128" s="879"/>
      <c r="G128" s="879"/>
      <c r="H128" s="879"/>
      <c r="I128" s="879"/>
      <c r="J128" s="879"/>
      <c r="K128" s="877"/>
      <c r="L128" s="877"/>
    </row>
    <row r="129" spans="1:12">
      <c r="A129" s="874" t="s">
        <v>597</v>
      </c>
      <c r="B129" s="874" t="s">
        <v>193</v>
      </c>
      <c r="D129" s="874" t="s">
        <v>147</v>
      </c>
      <c r="E129" s="880" t="str">
        <f>ข้อมูลเบื้องต้น!D37</f>
        <v>นายสุรเดช  คิดการงาน</v>
      </c>
      <c r="F129" s="879"/>
      <c r="G129" s="879"/>
      <c r="H129" s="879"/>
      <c r="I129" s="879"/>
      <c r="J129" s="881" t="s">
        <v>599</v>
      </c>
      <c r="K129" s="882" t="str">
        <f>ข้อมูลเบื้องต้น!N37</f>
        <v>ผอส.04244</v>
      </c>
      <c r="L129" s="879"/>
    </row>
    <row r="130" spans="1:12">
      <c r="A130" s="874" t="s">
        <v>600</v>
      </c>
      <c r="B130" s="874" t="s">
        <v>194</v>
      </c>
      <c r="D130" s="874" t="s">
        <v>147</v>
      </c>
      <c r="E130" s="882" t="s">
        <v>234</v>
      </c>
      <c r="F130" s="879"/>
      <c r="G130" s="879"/>
      <c r="H130" s="879"/>
      <c r="I130" s="879"/>
      <c r="J130" s="879"/>
      <c r="K130" s="879"/>
      <c r="L130" s="879"/>
    </row>
    <row r="131" spans="1:12">
      <c r="A131" s="874" t="s">
        <v>602</v>
      </c>
      <c r="B131" s="874" t="s">
        <v>150</v>
      </c>
      <c r="D131" s="874" t="s">
        <v>147</v>
      </c>
      <c r="E131" s="906">
        <f>L160</f>
        <v>30</v>
      </c>
      <c r="F131" s="877" t="s">
        <v>151</v>
      </c>
      <c r="I131" s="877"/>
      <c r="J131" s="877"/>
      <c r="K131" s="877"/>
      <c r="L131" s="877"/>
    </row>
    <row r="132" spans="1:12">
      <c r="A132" s="874" t="s">
        <v>603</v>
      </c>
      <c r="B132" s="874" t="s">
        <v>191</v>
      </c>
      <c r="D132" s="874" t="s">
        <v>147</v>
      </c>
      <c r="E132" s="883" t="s">
        <v>152</v>
      </c>
      <c r="F132" s="877"/>
      <c r="G132" s="877"/>
      <c r="H132" s="877"/>
      <c r="I132" s="877"/>
      <c r="J132" s="877"/>
      <c r="K132" s="877"/>
      <c r="L132" s="877"/>
    </row>
    <row r="133" spans="1:12">
      <c r="A133" s="874" t="s">
        <v>605</v>
      </c>
      <c r="B133" s="874" t="s">
        <v>192</v>
      </c>
      <c r="D133" s="874" t="s">
        <v>147</v>
      </c>
      <c r="E133" s="883" t="s">
        <v>235</v>
      </c>
      <c r="F133" s="877"/>
      <c r="G133" s="877"/>
      <c r="H133" s="877"/>
      <c r="I133" s="877"/>
      <c r="J133" s="877"/>
      <c r="K133" s="877"/>
      <c r="L133" s="877"/>
    </row>
    <row r="134" spans="1:12">
      <c r="A134" s="877"/>
      <c r="B134" s="877"/>
      <c r="C134" s="877"/>
      <c r="D134" s="877"/>
      <c r="E134" s="877"/>
      <c r="F134" s="877"/>
      <c r="G134" s="877"/>
      <c r="H134" s="877"/>
      <c r="I134" s="877"/>
      <c r="J134" s="877"/>
      <c r="K134" s="877"/>
      <c r="L134" s="877"/>
    </row>
    <row r="136" spans="1:12">
      <c r="J136" s="884" t="s">
        <v>419</v>
      </c>
      <c r="K136" s="884" t="s">
        <v>405</v>
      </c>
      <c r="L136" s="884" t="s">
        <v>420</v>
      </c>
    </row>
    <row r="137" spans="1:12">
      <c r="A137" s="874" t="s">
        <v>608</v>
      </c>
      <c r="B137" s="874" t="s">
        <v>609</v>
      </c>
      <c r="J137" s="885">
        <f>+J138-J139</f>
        <v>0</v>
      </c>
      <c r="K137" s="886">
        <f>+K138-K139</f>
        <v>84599.999999999971</v>
      </c>
      <c r="L137" s="886">
        <f>+L138-L139</f>
        <v>319724.53795635293</v>
      </c>
    </row>
    <row r="138" spans="1:12">
      <c r="A138" s="874" t="s">
        <v>610</v>
      </c>
      <c r="B138" s="874" t="s">
        <v>613</v>
      </c>
      <c r="J138" s="885">
        <v>0</v>
      </c>
      <c r="K138" s="886">
        <f>L170</f>
        <v>152279.99999999997</v>
      </c>
      <c r="L138" s="886">
        <f>L170*L167</f>
        <v>575504.16832143534</v>
      </c>
    </row>
    <row r="139" spans="1:12">
      <c r="A139" s="874" t="s">
        <v>611</v>
      </c>
      <c r="B139" s="874" t="s">
        <v>612</v>
      </c>
      <c r="J139" s="885">
        <v>0</v>
      </c>
      <c r="K139" s="886">
        <f>L170-L172</f>
        <v>67680</v>
      </c>
      <c r="L139" s="886">
        <f>(L170-L172)*L167</f>
        <v>255779.63036508244</v>
      </c>
    </row>
    <row r="140" spans="1:12">
      <c r="A140" s="874" t="s">
        <v>614</v>
      </c>
      <c r="B140" s="874" t="s">
        <v>615</v>
      </c>
      <c r="J140" s="887"/>
      <c r="K140" s="888">
        <f>45900*L160</f>
        <v>1377000</v>
      </c>
      <c r="L140" s="889" t="s">
        <v>383</v>
      </c>
    </row>
    <row r="141" spans="1:12">
      <c r="A141" s="874" t="s">
        <v>616</v>
      </c>
      <c r="B141" s="874" t="s">
        <v>617</v>
      </c>
      <c r="J141" s="887"/>
      <c r="K141" s="885">
        <f>+K140/L137</f>
        <v>4.306832402672768</v>
      </c>
      <c r="L141" s="889" t="s">
        <v>607</v>
      </c>
    </row>
    <row r="142" spans="1:12">
      <c r="A142" s="874" t="s">
        <v>618</v>
      </c>
      <c r="B142" s="874" t="s">
        <v>619</v>
      </c>
    </row>
    <row r="143" spans="1:12">
      <c r="B143" s="877" t="s">
        <v>251</v>
      </c>
      <c r="C143" s="877"/>
      <c r="D143" s="877"/>
      <c r="E143" s="877"/>
      <c r="F143" s="877"/>
      <c r="G143" s="877"/>
      <c r="H143" s="877"/>
      <c r="I143" s="877"/>
      <c r="J143" s="877"/>
      <c r="K143" s="877"/>
      <c r="L143" s="877"/>
    </row>
    <row r="144" spans="1:12">
      <c r="B144" s="877"/>
      <c r="C144" s="877"/>
      <c r="D144" s="877"/>
      <c r="E144" s="877"/>
      <c r="F144" s="877"/>
      <c r="G144" s="877"/>
      <c r="H144" s="877"/>
      <c r="I144" s="877"/>
      <c r="J144" s="877"/>
      <c r="K144" s="877"/>
      <c r="L144" s="877"/>
    </row>
    <row r="145" spans="1:12">
      <c r="B145" s="877"/>
      <c r="C145" s="877"/>
      <c r="D145" s="877"/>
      <c r="E145" s="877"/>
      <c r="F145" s="877"/>
      <c r="G145" s="877"/>
      <c r="H145" s="877"/>
      <c r="I145" s="877"/>
      <c r="J145" s="877"/>
      <c r="K145" s="877"/>
      <c r="L145" s="877"/>
    </row>
    <row r="146" spans="1:12">
      <c r="B146" s="877"/>
      <c r="C146" s="877"/>
      <c r="D146" s="877"/>
      <c r="E146" s="877"/>
      <c r="F146" s="877"/>
      <c r="G146" s="877"/>
      <c r="H146" s="877"/>
      <c r="I146" s="877"/>
      <c r="J146" s="877"/>
      <c r="K146" s="877"/>
      <c r="L146" s="877"/>
    </row>
    <row r="147" spans="1:12">
      <c r="B147" s="877"/>
      <c r="C147" s="877"/>
      <c r="D147" s="877"/>
      <c r="E147" s="877"/>
      <c r="F147" s="877"/>
      <c r="G147" s="877"/>
      <c r="H147" s="877"/>
      <c r="I147" s="877"/>
      <c r="J147" s="877"/>
      <c r="K147" s="877"/>
      <c r="L147" s="877"/>
    </row>
    <row r="148" spans="1:12">
      <c r="B148" s="877"/>
      <c r="C148" s="877"/>
      <c r="D148" s="877"/>
      <c r="E148" s="877"/>
      <c r="F148" s="877"/>
      <c r="G148" s="877"/>
      <c r="H148" s="877"/>
      <c r="I148" s="877"/>
      <c r="J148" s="877"/>
      <c r="K148" s="877"/>
      <c r="L148" s="877"/>
    </row>
    <row r="149" spans="1:12">
      <c r="B149" s="877"/>
      <c r="C149" s="877"/>
      <c r="D149" s="877"/>
      <c r="E149" s="877"/>
      <c r="F149" s="877"/>
      <c r="G149" s="877"/>
      <c r="H149" s="877"/>
      <c r="I149" s="877"/>
      <c r="J149" s="877"/>
      <c r="K149" s="877"/>
      <c r="L149" s="877"/>
    </row>
    <row r="150" spans="1:12">
      <c r="B150" s="877"/>
      <c r="C150" s="877"/>
      <c r="D150" s="877"/>
      <c r="E150" s="877"/>
      <c r="F150" s="877"/>
      <c r="G150" s="877"/>
      <c r="H150" s="877"/>
      <c r="I150" s="877"/>
      <c r="J150" s="877"/>
      <c r="K150" s="877"/>
      <c r="L150" s="877"/>
    </row>
    <row r="151" spans="1:12">
      <c r="B151" s="877"/>
      <c r="C151" s="877"/>
      <c r="D151" s="877"/>
      <c r="E151" s="877"/>
      <c r="F151" s="877"/>
      <c r="G151" s="877"/>
      <c r="H151" s="877"/>
      <c r="I151" s="877"/>
      <c r="J151" s="877"/>
      <c r="K151" s="877"/>
      <c r="L151" s="877"/>
    </row>
    <row r="152" spans="1:12">
      <c r="B152" s="877"/>
      <c r="C152" s="877"/>
      <c r="D152" s="877"/>
      <c r="E152" s="877"/>
      <c r="F152" s="877"/>
      <c r="G152" s="877"/>
      <c r="H152" s="877"/>
      <c r="I152" s="877"/>
      <c r="J152" s="877"/>
      <c r="K152" s="877"/>
      <c r="L152" s="877"/>
    </row>
    <row r="153" spans="1:12">
      <c r="B153" s="877"/>
      <c r="C153" s="877"/>
      <c r="D153" s="877"/>
      <c r="E153" s="877"/>
      <c r="F153" s="877"/>
      <c r="G153" s="877"/>
      <c r="H153" s="877"/>
      <c r="I153" s="877"/>
      <c r="J153" s="877"/>
      <c r="K153" s="877"/>
      <c r="L153" s="877"/>
    </row>
    <row r="154" spans="1:12">
      <c r="A154" s="874" t="s">
        <v>620</v>
      </c>
      <c r="B154" s="874" t="s">
        <v>621</v>
      </c>
    </row>
    <row r="155" spans="1:12">
      <c r="B155" s="877" t="s">
        <v>219</v>
      </c>
      <c r="C155" s="877"/>
      <c r="D155" s="877"/>
      <c r="E155" s="877"/>
      <c r="F155" s="877"/>
      <c r="G155" s="877"/>
      <c r="H155" s="877"/>
      <c r="I155" s="877"/>
      <c r="J155" s="877"/>
      <c r="K155" s="877"/>
      <c r="L155" s="877"/>
    </row>
    <row r="156" spans="1:12">
      <c r="B156" s="877"/>
      <c r="C156" s="877"/>
      <c r="D156" s="877"/>
      <c r="E156" s="877"/>
      <c r="F156" s="877"/>
      <c r="G156" s="877"/>
      <c r="H156" s="877"/>
      <c r="I156" s="877"/>
      <c r="J156" s="877"/>
      <c r="K156" s="877"/>
      <c r="L156" s="877"/>
    </row>
    <row r="157" spans="1:12">
      <c r="A157" s="874" t="s">
        <v>622</v>
      </c>
      <c r="B157" s="874" t="s">
        <v>623</v>
      </c>
    </row>
    <row r="158" spans="1:12">
      <c r="B158" s="877"/>
      <c r="C158" s="877"/>
      <c r="D158" s="890"/>
      <c r="E158" s="877"/>
      <c r="F158" s="877"/>
      <c r="G158" s="877"/>
      <c r="H158" s="877"/>
      <c r="I158" s="890"/>
      <c r="J158" s="877"/>
      <c r="K158" s="877"/>
      <c r="L158" s="879"/>
    </row>
    <row r="159" spans="1:12">
      <c r="B159" s="1999" t="s">
        <v>156</v>
      </c>
      <c r="C159" s="2000"/>
      <c r="D159" s="2000"/>
      <c r="E159" s="2000"/>
      <c r="F159" s="2000"/>
      <c r="G159" s="2000"/>
      <c r="H159" s="2000"/>
      <c r="I159" s="2001"/>
      <c r="J159" s="891" t="s">
        <v>401</v>
      </c>
      <c r="K159" s="891" t="s">
        <v>157</v>
      </c>
      <c r="L159" s="1380" t="s">
        <v>365</v>
      </c>
    </row>
    <row r="160" spans="1:12">
      <c r="B160" s="2002" t="s">
        <v>220</v>
      </c>
      <c r="C160" s="2003"/>
      <c r="D160" s="2003"/>
      <c r="E160" s="2003"/>
      <c r="F160" s="2003"/>
      <c r="G160" s="2003"/>
      <c r="H160" s="2004"/>
      <c r="I160" s="2005"/>
      <c r="J160" s="892" t="s">
        <v>151</v>
      </c>
      <c r="K160" s="893" t="s">
        <v>158</v>
      </c>
      <c r="L160" s="907">
        <v>30</v>
      </c>
    </row>
    <row r="161" spans="2:14">
      <c r="B161" s="2006" t="s">
        <v>252</v>
      </c>
      <c r="C161" s="2007"/>
      <c r="D161" s="2007"/>
      <c r="E161" s="2007"/>
      <c r="F161" s="2007"/>
      <c r="G161" s="2007"/>
      <c r="H161" s="2008"/>
      <c r="I161" s="2009"/>
      <c r="J161" s="894" t="s">
        <v>222</v>
      </c>
      <c r="K161" s="893" t="s">
        <v>231</v>
      </c>
      <c r="L161" s="908">
        <f>2.82*L160</f>
        <v>84.6</v>
      </c>
      <c r="N161" s="1382"/>
    </row>
    <row r="162" spans="2:14">
      <c r="B162" s="2006" t="s">
        <v>253</v>
      </c>
      <c r="C162" s="2007"/>
      <c r="D162" s="2007"/>
      <c r="E162" s="2007"/>
      <c r="F162" s="2007"/>
      <c r="G162" s="2007"/>
      <c r="H162" s="2008"/>
      <c r="I162" s="2009"/>
      <c r="J162" s="894" t="s">
        <v>222</v>
      </c>
      <c r="K162" s="893" t="s">
        <v>232</v>
      </c>
      <c r="L162" s="909">
        <f>1.88*L160</f>
        <v>56.4</v>
      </c>
      <c r="N162" s="1382"/>
    </row>
    <row r="163" spans="2:14">
      <c r="B163" s="2006" t="s">
        <v>223</v>
      </c>
      <c r="C163" s="2007"/>
      <c r="D163" s="2007"/>
      <c r="E163" s="2007"/>
      <c r="F163" s="2007"/>
      <c r="G163" s="2007"/>
      <c r="H163" s="2008"/>
      <c r="I163" s="2009"/>
      <c r="J163" s="894" t="s">
        <v>161</v>
      </c>
      <c r="K163" s="893" t="s">
        <v>177</v>
      </c>
      <c r="L163" s="895">
        <v>8</v>
      </c>
      <c r="N163" s="910"/>
    </row>
    <row r="164" spans="2:14">
      <c r="B164" s="2006" t="s">
        <v>254</v>
      </c>
      <c r="C164" s="2007"/>
      <c r="D164" s="2007"/>
      <c r="E164" s="2007"/>
      <c r="F164" s="2007"/>
      <c r="G164" s="2007"/>
      <c r="H164" s="1378"/>
      <c r="I164" s="1379"/>
      <c r="J164" s="894" t="s">
        <v>181</v>
      </c>
      <c r="K164" s="893" t="s">
        <v>255</v>
      </c>
      <c r="L164" s="895">
        <v>90</v>
      </c>
      <c r="N164" s="910"/>
    </row>
    <row r="165" spans="2:14">
      <c r="B165" s="2006" t="s">
        <v>256</v>
      </c>
      <c r="C165" s="2007"/>
      <c r="D165" s="2007"/>
      <c r="E165" s="2007"/>
      <c r="F165" s="2007"/>
      <c r="G165" s="2007"/>
      <c r="H165" s="1378"/>
      <c r="I165" s="1379"/>
      <c r="J165" s="894" t="s">
        <v>181</v>
      </c>
      <c r="K165" s="893" t="s">
        <v>257</v>
      </c>
      <c r="L165" s="895">
        <v>60</v>
      </c>
      <c r="N165" s="910"/>
    </row>
    <row r="166" spans="2:14">
      <c r="B166" s="1376" t="s">
        <v>164</v>
      </c>
      <c r="C166" s="1377"/>
      <c r="D166" s="1377"/>
      <c r="E166" s="1377"/>
      <c r="F166" s="1377"/>
      <c r="G166" s="1377"/>
      <c r="H166" s="2008"/>
      <c r="I166" s="2009"/>
      <c r="J166" s="894" t="s">
        <v>165</v>
      </c>
      <c r="K166" s="893" t="s">
        <v>166</v>
      </c>
      <c r="L166" s="895">
        <v>250</v>
      </c>
      <c r="N166" s="910"/>
    </row>
    <row r="167" spans="2:14">
      <c r="B167" s="897" t="s">
        <v>167</v>
      </c>
      <c r="C167" s="898"/>
      <c r="D167" s="898"/>
      <c r="E167" s="898"/>
      <c r="F167" s="898"/>
      <c r="G167" s="898"/>
      <c r="H167" s="898"/>
      <c r="I167" s="899"/>
      <c r="J167" s="900" t="s">
        <v>383</v>
      </c>
      <c r="K167" s="900" t="s">
        <v>168</v>
      </c>
      <c r="L167" s="1384">
        <f>L46</f>
        <v>3.779249857640107</v>
      </c>
      <c r="N167" s="910"/>
    </row>
    <row r="168" spans="2:14">
      <c r="B168" s="877"/>
      <c r="C168" s="877"/>
      <c r="D168" s="877"/>
      <c r="E168" s="877"/>
      <c r="F168" s="877"/>
      <c r="G168" s="877"/>
      <c r="H168" s="877"/>
      <c r="I168" s="877"/>
      <c r="J168" s="890"/>
      <c r="K168" s="890"/>
      <c r="L168" s="877"/>
      <c r="N168" s="910"/>
    </row>
    <row r="169" spans="2:14">
      <c r="B169" s="1999" t="s">
        <v>169</v>
      </c>
      <c r="C169" s="2000"/>
      <c r="D169" s="2000"/>
      <c r="E169" s="2000"/>
      <c r="F169" s="2000"/>
      <c r="G169" s="2000"/>
      <c r="H169" s="2000"/>
      <c r="I169" s="2001"/>
      <c r="J169" s="891" t="s">
        <v>401</v>
      </c>
      <c r="K169" s="891" t="s">
        <v>157</v>
      </c>
      <c r="L169" s="1380" t="s">
        <v>365</v>
      </c>
      <c r="N169" s="910"/>
    </row>
    <row r="170" spans="2:14">
      <c r="B170" s="2010" t="s">
        <v>1058</v>
      </c>
      <c r="C170" s="2011"/>
      <c r="D170" s="2011"/>
      <c r="E170" s="2011"/>
      <c r="F170" s="2011"/>
      <c r="G170" s="2011"/>
      <c r="H170" s="2011"/>
      <c r="I170" s="2012"/>
      <c r="J170" s="893" t="s">
        <v>170</v>
      </c>
      <c r="K170" s="893" t="s">
        <v>171</v>
      </c>
      <c r="L170" s="911">
        <f>L161*L163*L164*L166/100</f>
        <v>152279.99999999997</v>
      </c>
      <c r="N170" s="910"/>
    </row>
    <row r="171" spans="2:14">
      <c r="B171" s="2010" t="s">
        <v>1057</v>
      </c>
      <c r="C171" s="2011"/>
      <c r="D171" s="2011"/>
      <c r="E171" s="2011"/>
      <c r="F171" s="2011"/>
      <c r="G171" s="2011"/>
      <c r="H171" s="2011"/>
      <c r="I171" s="2012"/>
      <c r="J171" s="893" t="s">
        <v>170</v>
      </c>
      <c r="K171" s="893" t="s">
        <v>172</v>
      </c>
      <c r="L171" s="911">
        <f>L162*L163*L165*L166/100</f>
        <v>67680</v>
      </c>
      <c r="N171" s="910"/>
    </row>
    <row r="172" spans="2:14">
      <c r="B172" s="2006" t="s">
        <v>240</v>
      </c>
      <c r="C172" s="2007"/>
      <c r="D172" s="2007"/>
      <c r="E172" s="2007"/>
      <c r="F172" s="2007"/>
      <c r="G172" s="2007"/>
      <c r="H172" s="901"/>
      <c r="I172" s="902"/>
      <c r="J172" s="894" t="s">
        <v>170</v>
      </c>
      <c r="K172" s="894" t="s">
        <v>174</v>
      </c>
      <c r="L172" s="912">
        <f>L170-L171</f>
        <v>84599.999999999971</v>
      </c>
      <c r="N172" s="910"/>
    </row>
    <row r="173" spans="2:14">
      <c r="B173" s="903" t="s">
        <v>175</v>
      </c>
      <c r="C173" s="877"/>
      <c r="D173" s="877"/>
      <c r="E173" s="877"/>
      <c r="F173" s="877"/>
      <c r="G173" s="877"/>
      <c r="H173" s="877"/>
      <c r="I173" s="904"/>
      <c r="J173" s="896" t="s">
        <v>420</v>
      </c>
      <c r="K173" s="896" t="s">
        <v>176</v>
      </c>
      <c r="L173" s="913">
        <f>L172*L167</f>
        <v>319724.53795635293</v>
      </c>
      <c r="N173" s="910"/>
    </row>
    <row r="174" spans="2:14">
      <c r="B174" s="897"/>
      <c r="C174" s="898"/>
      <c r="D174" s="898"/>
      <c r="E174" s="898"/>
      <c r="F174" s="898"/>
      <c r="G174" s="898"/>
      <c r="H174" s="898"/>
      <c r="I174" s="899"/>
      <c r="J174" s="905"/>
      <c r="K174" s="905"/>
      <c r="L174" s="905"/>
    </row>
    <row r="175" spans="2:14">
      <c r="B175" s="877"/>
      <c r="C175" s="877"/>
      <c r="D175" s="877"/>
      <c r="E175" s="877"/>
      <c r="F175" s="877"/>
      <c r="G175" s="877"/>
      <c r="H175" s="877"/>
      <c r="I175" s="877"/>
      <c r="J175" s="877"/>
      <c r="K175" s="877"/>
      <c r="L175" s="877"/>
    </row>
    <row r="176" spans="2:14">
      <c r="B176" s="877"/>
      <c r="C176" s="877"/>
      <c r="D176" s="877"/>
      <c r="E176" s="877"/>
      <c r="F176" s="877"/>
      <c r="G176" s="877"/>
      <c r="H176" s="877"/>
      <c r="I176" s="877"/>
      <c r="J176" s="877"/>
      <c r="K176" s="877"/>
      <c r="L176" s="877"/>
    </row>
    <row r="177" spans="1:12">
      <c r="B177" s="877"/>
      <c r="C177" s="877"/>
      <c r="D177" s="877"/>
      <c r="E177" s="877"/>
      <c r="F177" s="877"/>
      <c r="G177" s="877"/>
      <c r="H177" s="877"/>
      <c r="I177" s="877"/>
      <c r="J177" s="877"/>
      <c r="K177" s="877"/>
      <c r="L177" s="877"/>
    </row>
    <row r="178" spans="1:12">
      <c r="B178" s="877"/>
      <c r="C178" s="877"/>
      <c r="D178" s="877"/>
      <c r="E178" s="877"/>
      <c r="F178" s="877"/>
      <c r="G178" s="877"/>
      <c r="H178" s="877"/>
      <c r="I178" s="877"/>
      <c r="J178" s="877"/>
      <c r="K178" s="877"/>
      <c r="L178" s="877"/>
    </row>
    <row r="179" spans="1:12">
      <c r="B179" s="877"/>
      <c r="C179" s="877"/>
      <c r="D179" s="877"/>
      <c r="E179" s="877"/>
      <c r="F179" s="877"/>
      <c r="G179" s="877"/>
      <c r="H179" s="877"/>
      <c r="I179" s="877"/>
      <c r="J179" s="877"/>
      <c r="K179" s="877"/>
      <c r="L179" s="877"/>
    </row>
    <row r="180" spans="1:12">
      <c r="A180" s="915"/>
      <c r="B180" s="877"/>
      <c r="C180" s="877"/>
      <c r="D180" s="877"/>
      <c r="E180" s="877"/>
      <c r="F180" s="877"/>
      <c r="G180" s="877"/>
      <c r="H180" s="877"/>
      <c r="I180" s="877"/>
      <c r="J180" s="877"/>
      <c r="K180" s="877"/>
      <c r="L180" s="877"/>
    </row>
    <row r="181" spans="1:12">
      <c r="B181" s="877"/>
      <c r="C181" s="877"/>
      <c r="D181" s="877"/>
      <c r="E181" s="877"/>
      <c r="F181" s="877"/>
      <c r="G181" s="877"/>
      <c r="H181" s="877"/>
      <c r="I181" s="877"/>
      <c r="J181" s="877"/>
      <c r="K181" s="877"/>
    </row>
    <row r="182" spans="1:12">
      <c r="A182" s="1998"/>
      <c r="B182" s="1998"/>
      <c r="C182" s="1998"/>
      <c r="D182" s="1998"/>
      <c r="E182" s="1998"/>
      <c r="F182" s="1998"/>
      <c r="G182" s="1998"/>
      <c r="H182" s="1998"/>
      <c r="I182" s="1998"/>
      <c r="J182" s="1998"/>
      <c r="K182" s="1998"/>
      <c r="L182" s="1998"/>
    </row>
  </sheetData>
  <mergeCells count="57">
    <mergeCell ref="B172:G172"/>
    <mergeCell ref="A182:L182"/>
    <mergeCell ref="B164:G164"/>
    <mergeCell ref="B165:G165"/>
    <mergeCell ref="H166:I166"/>
    <mergeCell ref="B169:I169"/>
    <mergeCell ref="B170:I170"/>
    <mergeCell ref="B171:I171"/>
    <mergeCell ref="B162:G162"/>
    <mergeCell ref="H162:I162"/>
    <mergeCell ref="B160:G160"/>
    <mergeCell ref="H160:I160"/>
    <mergeCell ref="B163:G163"/>
    <mergeCell ref="H163:I163"/>
    <mergeCell ref="B105:G105"/>
    <mergeCell ref="B112:G112"/>
    <mergeCell ref="H106:I106"/>
    <mergeCell ref="B109:I109"/>
    <mergeCell ref="B110:I110"/>
    <mergeCell ref="B111:I111"/>
    <mergeCell ref="B159:I159"/>
    <mergeCell ref="B161:G161"/>
    <mergeCell ref="H161:I161"/>
    <mergeCell ref="A122:L122"/>
    <mergeCell ref="A124:L124"/>
    <mergeCell ref="A125:L125"/>
    <mergeCell ref="B103:G103"/>
    <mergeCell ref="H103:I103"/>
    <mergeCell ref="B102:G102"/>
    <mergeCell ref="H102:I102"/>
    <mergeCell ref="B104:G104"/>
    <mergeCell ref="B101:G101"/>
    <mergeCell ref="H101:I101"/>
    <mergeCell ref="B99:I99"/>
    <mergeCell ref="B100:G100"/>
    <mergeCell ref="A65:L65"/>
    <mergeCell ref="B50:I50"/>
    <mergeCell ref="B51:G51"/>
    <mergeCell ref="A61:L61"/>
    <mergeCell ref="A64:L64"/>
    <mergeCell ref="H100:I100"/>
    <mergeCell ref="B40:G40"/>
    <mergeCell ref="H40:I40"/>
    <mergeCell ref="H45:I45"/>
    <mergeCell ref="B48:I48"/>
    <mergeCell ref="B49:I49"/>
    <mergeCell ref="B42:G42"/>
    <mergeCell ref="H42:I42"/>
    <mergeCell ref="B43:G43"/>
    <mergeCell ref="B44:G44"/>
    <mergeCell ref="B41:G41"/>
    <mergeCell ref="H41:I41"/>
    <mergeCell ref="A3:L3"/>
    <mergeCell ref="A4:L4"/>
    <mergeCell ref="B38:I38"/>
    <mergeCell ref="B39:G39"/>
    <mergeCell ref="H39:I39"/>
  </mergeCells>
  <pageMargins left="1.1811023622047245" right="0.59055118110236227" top="0.78740157480314965" bottom="0.59055118110236227" header="0.31496062992125984" footer="0.31496062992125984"/>
  <pageSetup scale="90" firstPageNumber="54" orientation="portrait" useFirstPageNumber="1" r:id="rId1"/>
  <headerFooter>
    <oddFooter>&amp;C&amp;"TH SarabunPSK,ตัวหนา"&amp;16&amp;P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>
    <tabColor theme="0" tint="-0.14999847407452621"/>
  </sheetPr>
  <dimension ref="A7:J14"/>
  <sheetViews>
    <sheetView showGridLines="0" view="pageBreakPreview" zoomScaleNormal="100" zoomScaleSheetLayoutView="100" workbookViewId="0">
      <selection activeCell="K5" sqref="K5"/>
    </sheetView>
  </sheetViews>
  <sheetFormatPr defaultColWidth="9" defaultRowHeight="21"/>
  <cols>
    <col min="1" max="1" width="6.19921875" style="87" customWidth="1"/>
    <col min="2" max="4" width="9.59765625" style="87" customWidth="1"/>
    <col min="5" max="5" width="11.8984375" style="87" customWidth="1"/>
    <col min="6" max="6" width="13.3984375" style="87" customWidth="1"/>
    <col min="7" max="7" width="14.3984375" style="87" customWidth="1"/>
    <col min="8" max="8" width="15.3984375" style="87" customWidth="1"/>
    <col min="9" max="9" width="15.19921875" style="87" customWidth="1"/>
    <col min="10" max="10" width="14.59765625" style="87" customWidth="1"/>
    <col min="11" max="16384" width="9" style="87"/>
  </cols>
  <sheetData>
    <row r="7" spans="1:10" hidden="1"/>
    <row r="8" spans="1:10" hidden="1"/>
    <row r="9" spans="1:10" hidden="1"/>
    <row r="13" spans="1:10" ht="55.8">
      <c r="A13" s="1978" t="s">
        <v>133</v>
      </c>
      <c r="B13" s="1978"/>
      <c r="C13" s="1978"/>
      <c r="D13" s="1978"/>
      <c r="E13" s="1978"/>
      <c r="F13" s="1978"/>
      <c r="G13" s="1978"/>
      <c r="H13" s="199"/>
      <c r="I13" s="199"/>
      <c r="J13" s="199"/>
    </row>
    <row r="14" spans="1:10" ht="53.4">
      <c r="A14" s="2013" t="s">
        <v>1169</v>
      </c>
      <c r="B14" s="2013"/>
      <c r="C14" s="2013"/>
      <c r="D14" s="2013"/>
      <c r="E14" s="2013"/>
      <c r="F14" s="2013"/>
      <c r="G14" s="2013"/>
    </row>
  </sheetData>
  <mergeCells count="2">
    <mergeCell ref="A13:G13"/>
    <mergeCell ref="A14:G14"/>
  </mergeCells>
  <phoneticPr fontId="5" type="noConversion"/>
  <pageMargins left="0.98425196850393704" right="0.78740157480314965" top="0.78740157480314965" bottom="0.39370078740157483" header="0.31496062992125984" footer="0.31496062992125984"/>
  <pageSetup paperSize="9" firstPageNumber="12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"/>
  <sheetViews>
    <sheetView view="pageBreakPreview" zoomScaleNormal="100" zoomScaleSheetLayoutView="100" workbookViewId="0">
      <selection activeCell="K4" sqref="K4"/>
    </sheetView>
  </sheetViews>
  <sheetFormatPr defaultRowHeight="13.8"/>
  <sheetData/>
  <pageMargins left="0.7" right="0.7" top="0.75" bottom="0.75" header="0.3" footer="0.3"/>
  <pageSetup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"/>
  <sheetViews>
    <sheetView view="pageBreakPreview" zoomScaleNormal="100" zoomScaleSheetLayoutView="100" workbookViewId="0">
      <selection activeCell="O9" sqref="O9"/>
    </sheetView>
  </sheetViews>
  <sheetFormatPr defaultRowHeight="13.8"/>
  <sheetData/>
  <pageMargins left="0.7" right="0.7" top="0.75" bottom="0.75" header="0.3" footer="0.3"/>
  <pageSetup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showGridLines="0" view="pageBreakPreview" zoomScaleNormal="100" zoomScaleSheetLayoutView="100" workbookViewId="0">
      <selection activeCell="N3" sqref="N3"/>
    </sheetView>
  </sheetViews>
  <sheetFormatPr defaultColWidth="8.69921875" defaultRowHeight="30"/>
  <cols>
    <col min="1" max="16384" width="8.69921875" style="32"/>
  </cols>
  <sheetData>
    <row r="1" spans="1:9" ht="59.4">
      <c r="A1" s="1332" t="s">
        <v>1235</v>
      </c>
      <c r="B1" s="1327"/>
      <c r="C1" s="1327"/>
      <c r="D1" s="1327"/>
      <c r="E1" s="1327"/>
      <c r="F1" s="1327"/>
      <c r="G1" s="1327"/>
      <c r="H1" s="1327"/>
      <c r="I1" s="1327"/>
    </row>
    <row r="2" spans="1:9" ht="53.4">
      <c r="A2" s="1329" t="s">
        <v>574</v>
      </c>
      <c r="B2" s="1327"/>
      <c r="C2" s="1327"/>
      <c r="D2" s="1327"/>
      <c r="E2" s="1327"/>
      <c r="F2" s="1327"/>
      <c r="G2" s="1327"/>
      <c r="H2" s="1327"/>
      <c r="I2" s="1327"/>
    </row>
    <row r="3" spans="1:9" ht="53.4">
      <c r="A3" s="1329" t="s">
        <v>1236</v>
      </c>
      <c r="B3" s="1327"/>
      <c r="C3" s="1327"/>
      <c r="D3" s="1327"/>
      <c r="E3" s="1327"/>
      <c r="F3" s="1327"/>
      <c r="G3" s="1327"/>
      <c r="H3" s="1327"/>
      <c r="I3" s="1327"/>
    </row>
    <row r="4" spans="1:9" ht="30" customHeight="1">
      <c r="A4" s="1329"/>
      <c r="B4" s="1327"/>
      <c r="C4" s="1327"/>
      <c r="D4" s="1327"/>
      <c r="E4" s="1327"/>
      <c r="F4" s="1327"/>
      <c r="G4" s="1327"/>
      <c r="H4" s="1327"/>
      <c r="I4" s="1327"/>
    </row>
    <row r="5" spans="1:9" ht="45.6" customHeight="1">
      <c r="A5" s="1328" t="s">
        <v>1246</v>
      </c>
      <c r="B5" s="1331"/>
      <c r="C5" s="1331"/>
      <c r="D5" s="1331"/>
      <c r="E5" s="1331"/>
      <c r="F5" s="1331"/>
      <c r="G5" s="1331"/>
      <c r="H5" s="1331"/>
      <c r="I5" s="1331"/>
    </row>
    <row r="7" spans="1:9">
      <c r="B7" s="32" t="s">
        <v>1243</v>
      </c>
      <c r="E7" s="32" t="s">
        <v>1242</v>
      </c>
    </row>
    <row r="8" spans="1:9">
      <c r="B8" s="32" t="s">
        <v>436</v>
      </c>
      <c r="E8" s="32" t="s">
        <v>1241</v>
      </c>
    </row>
    <row r="9" spans="1:9">
      <c r="B9" s="32" t="s">
        <v>1237</v>
      </c>
      <c r="E9" s="32" t="s">
        <v>1240</v>
      </c>
    </row>
    <row r="10" spans="1:9">
      <c r="B10" s="32" t="s">
        <v>1238</v>
      </c>
      <c r="E10" s="32" t="s">
        <v>1239</v>
      </c>
    </row>
    <row r="11" spans="1:9">
      <c r="B11" s="32" t="s">
        <v>1244</v>
      </c>
      <c r="E11" s="32" t="s">
        <v>1245</v>
      </c>
    </row>
    <row r="13" spans="1:9" ht="39" customHeight="1">
      <c r="A13" s="1328" t="s">
        <v>1247</v>
      </c>
      <c r="B13" s="1330"/>
      <c r="C13" s="1330"/>
      <c r="D13" s="1330"/>
      <c r="E13" s="1330"/>
      <c r="F13" s="1330"/>
      <c r="G13" s="1330"/>
      <c r="H13" s="1330"/>
      <c r="I13" s="1330"/>
    </row>
    <row r="15" spans="1:9">
      <c r="B15" s="32" t="s">
        <v>1258</v>
      </c>
    </row>
    <row r="16" spans="1:9">
      <c r="B16" s="32" t="s">
        <v>1248</v>
      </c>
    </row>
    <row r="17" spans="2:2">
      <c r="B17" s="33" t="s">
        <v>1257</v>
      </c>
    </row>
    <row r="18" spans="2:2">
      <c r="B18" s="32" t="s">
        <v>1367</v>
      </c>
    </row>
  </sheetData>
  <pageMargins left="0.7" right="0.7" top="0.75" bottom="0.75" header="0.3" footer="0.3"/>
  <pageSetup paperSize="9" orientation="portrait" r:id="rId1"/>
  <headerFooter>
    <oddHeader xml:space="preserve">&amp;C
</oddHead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20" sqref="O20"/>
    </sheetView>
  </sheetViews>
  <sheetFormatPr defaultRowHeight="13.8"/>
  <sheetData/>
  <pageMargins left="0.7" right="0.7" top="0.75" bottom="0.75" header="0.3" footer="0.3"/>
  <drawing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workbookViewId="0">
      <selection activeCell="N28" sqref="N28"/>
    </sheetView>
  </sheetViews>
  <sheetFormatPr defaultRowHeight="13.8"/>
  <sheetData/>
  <pageMargins left="0.7" right="0.7" top="0.75" bottom="0.75" header="0.3" footer="0.3"/>
  <drawing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2" sqref="N12"/>
    </sheetView>
  </sheetViews>
  <sheetFormatPr defaultRowHeight="13.8"/>
  <sheetData/>
  <pageMargins left="0.7" right="0.7" top="0.75" bottom="0.75" header="0.3" footer="0.3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R12" sqref="R12"/>
    </sheetView>
  </sheetViews>
  <sheetFormatPr defaultRowHeight="13.8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outs:outSpaceData xmlns:outs="http://schemas.microsoft.com/office/2009/outspace/metadata">
  <outs:relatedDates>
    <outs:relatedDate>
      <outs:type>3</outs:type>
      <outs:displayName>Last Modified</outs:displayName>
      <outs:dateTime>2010-03-11T18:34:33Z</outs:dateTime>
      <outs:isPinned>true</outs:isPinned>
    </outs:relatedDate>
    <outs:relatedDate>
      <outs:type>2</outs:type>
      <outs:displayName>Created</outs:displayName>
      <outs:dateTime>2009-06-04T03:50:32Z</outs:dateTime>
      <outs:isPinned>true</outs:isPinned>
    </outs:relatedDate>
    <outs:relatedDate>
      <outs:type>4</outs:type>
      <outs:displayName>Last Printed</outs:displayName>
      <outs:dateTime>2010-03-11T18:04:49Z</outs:dateTime>
      <outs:isPinned>true</outs:isPinned>
    </outs:relatedDate>
  </outs:relatedDates>
  <outs:relatedDocuments>
    <outs:relatedDocument>
      <outs:type>2</outs:type>
      <outs:displayName>Other documents in current folder</outs:displayName>
      <outs:uri/>
      <outs:isPinned>true</outs:isPinned>
    </outs:relatedDocument>
  </outs:relatedDocuments>
  <outs:relatedPeople>
    <outs:relatedPeopleItem>
      <outs:category>Author</outs:category>
      <outs:people>
        <outs:relatedPerson>
          <outs:displayName>admin</outs:displayName>
          <outs:accountName/>
        </outs:relatedPerson>
      </outs:people>
      <outs:source>0</outs:source>
      <outs:isPinned>true</outs:isPinned>
    </outs:relatedPeopleItem>
    <outs:relatedPeopleItem>
      <outs:category>Last modified by</outs:category>
      <outs:people>
        <outs:relatedPerson>
          <outs:displayName>akaradech</outs:displayName>
          <outs:accountName/>
        </outs:relatedPerson>
      </outs:people>
      <outs:source>0</outs:source>
      <outs:isPinned>true</outs:isPinned>
    </outs:relatedPeopleItem>
    <outs:relatedPeopleItem>
      <outs:category>Manager</outs:category>
      <outs:people/>
      <outs:source>0</outs:source>
      <outs:isPinned>false</outs:isPinned>
    </outs:relatedPeopleItem>
  </outs:relatedPeople>
  <propertyMetadataList xmlns="http://schemas.microsoft.com/office/2009/outspace/metadata">
    <propertyMetadata>
      <type>0</type>
      <propertyId>2228224</propertyId>
      <propertyName/>
      <isPinned>true</isPinned>
    </propertyMetadata>
    <propertyMetadata>
      <type>0</type>
      <propertyId>14</propertyId>
      <propertyName/>
      <isPinned>true</isPinned>
    </propertyMetadata>
    <propertyMetadata>
      <type>0</type>
      <propertyId>8</propertyId>
      <propertyName/>
      <isPinned>true</isPinned>
    </propertyMetadata>
    <propertyMetadata>
      <type>0</type>
      <propertyId>6</propertyId>
      <propertyName/>
      <isPinned>false</isPinned>
    </propertyMetadata>
    <propertyMetadata>
      <type>0</type>
      <propertyId>655365</propertyId>
      <propertyName/>
      <isPinned>false</isPinned>
    </propertyMetadata>
    <propertyMetadata>
      <type>0</type>
      <propertyId>1</propertyId>
      <propertyName/>
      <isPinned>false</isPinned>
    </propertyMetadata>
    <propertyMetadata>
      <type>0</type>
      <propertyId>0</propertyId>
      <propertyName/>
      <isPinned>true</isPinned>
    </propertyMetadata>
    <propertyMetadata>
      <type>0</type>
      <propertyId>13</propertyId>
      <propertyName/>
      <isPinned>false</isPinned>
    </propertyMetadata>
    <propertyMetadata>
      <type>0</type>
      <propertyId>1179653</propertyId>
      <propertyName/>
      <isPinned>false</isPinned>
    </propertyMetadata>
    <propertyMetadata>
      <type>0</type>
      <propertyId>22</propertyId>
      <propertyName/>
      <isPinned>false</isPinned>
    </propertyMetadata>
  </propertyMetadataList>
  <outs:corruptMetadataWasLost/>
</outs:outSpaceData>
</file>

<file path=customXml/itemProps1.xml><?xml version="1.0" encoding="utf-8"?>
<ds:datastoreItem xmlns:ds="http://schemas.openxmlformats.org/officeDocument/2006/customXml" ds:itemID="{FFA23A0C-E0DC-48AC-AE39-CE3D1F222F46}">
  <ds:schemaRefs>
    <ds:schemaRef ds:uri="http://schemas.microsoft.com/office/2009/outspace/metadat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78</vt:i4>
      </vt:variant>
      <vt:variant>
        <vt:lpstr>ช่วงที่มีชื่อ</vt:lpstr>
      </vt:variant>
      <vt:variant>
        <vt:i4>41</vt:i4>
      </vt:variant>
    </vt:vector>
  </HeadingPairs>
  <TitlesOfParts>
    <vt:vector size="119" baseType="lpstr">
      <vt:lpstr>ปก </vt:lpstr>
      <vt:lpstr>คำรับรอง</vt:lpstr>
      <vt:lpstr>สารบัญ</vt:lpstr>
      <vt:lpstr>ข้อมูลเบื้องต้น</vt:lpstr>
      <vt:lpstr>ขั้นตอน1</vt:lpstr>
      <vt:lpstr>1.2คำสั่งแต่งตั้ง</vt:lpstr>
      <vt:lpstr>1.3วิธีการเผยแพร่</vt:lpstr>
      <vt:lpstr>ขั้นตอน2</vt:lpstr>
      <vt:lpstr>ขั้นตอน3</vt:lpstr>
      <vt:lpstr>3.2เอกสารเผยแพร่นโยบาย</vt:lpstr>
      <vt:lpstr>ขั้นตอน4 </vt:lpstr>
      <vt:lpstr>4.1.1 รายละเอียดการใช้อาคาร_62</vt:lpstr>
      <vt:lpstr>4.1.1.2พื้นที่อาคารแต่เดือน_62</vt:lpstr>
      <vt:lpstr>4.1.2ข้อมูลหม้อแปลง</vt:lpstr>
      <vt:lpstr>4.1.2การใช้ไฟฟ้า_62</vt:lpstr>
      <vt:lpstr>4.1.3การใช้เชื้อเพลิง_62</vt:lpstr>
      <vt:lpstr>4.1.4เชื้อเพลิงผลิตไฟฟ้า_62</vt:lpstr>
      <vt:lpstr>4.1.5สัดส่วนการใช้ไฟฟ้า_62</vt:lpstr>
      <vt:lpstr>4.1.6สัดส่วนเชื้อเพลิง_62</vt:lpstr>
      <vt:lpstr>4.2.1 SEC(พื้นที่)_62</vt:lpstr>
      <vt:lpstr>เปรียบเทียบข้อมูลอาคาร</vt:lpstr>
      <vt:lpstr>4.3ประเมินระดับเครื่องจักร</vt:lpstr>
      <vt:lpstr>4.3.1ประเมินระดับเครื่องจักร</vt:lpstr>
      <vt:lpstr>ข้อมูลไฟฟ้าเครื่องจักร</vt:lpstr>
      <vt:lpstr>ข้อมูลความร้อนเครื่องจักร</vt:lpstr>
      <vt:lpstr>ขั้นตอนที่ 5</vt:lpstr>
      <vt:lpstr>มาตรการและเป้าหมายปี_63</vt:lpstr>
      <vt:lpstr>แผนไฟฟ้า</vt:lpstr>
      <vt:lpstr>แผนความร้อน</vt:lpstr>
      <vt:lpstr>มาตรการไฟฟ้า </vt:lpstr>
      <vt:lpstr>มาตรการความร้อน</vt:lpstr>
      <vt:lpstr>5.2แผนการฝึกอบรม</vt:lpstr>
      <vt:lpstr>5.3เพิ่มเติมเผยแพร่ฝึกอบรม</vt:lpstr>
      <vt:lpstr>ขั้นตอนที่ 6</vt:lpstr>
      <vt:lpstr>ผลมาตรการปี_62</vt:lpstr>
      <vt:lpstr>ผลการตรวจสอบ-วิเคราะห์ไฟฟ้า1</vt:lpstr>
      <vt:lpstr>ภาพ+คำนวณผลไฟฟ้า 1</vt:lpstr>
      <vt:lpstr>ภาพ+คำนวณผลไฟฟ้า 2</vt:lpstr>
      <vt:lpstr>ผลการตรวจสอบ-วิเคราะห์ความร้อน</vt:lpstr>
      <vt:lpstr>มาตรการความร้อน (2)</vt:lpstr>
      <vt:lpstr>6.2ผลการติดตามแผนฝีกอบรม </vt:lpstr>
      <vt:lpstr>ผลการติดตามแผนกิจกรรม</vt:lpstr>
      <vt:lpstr>6.3.1 ข้อมูลการใช้อาคาร_63</vt:lpstr>
      <vt:lpstr>6.3.1.2พื้นที่ใช้สอยรายเดือน_63</vt:lpstr>
      <vt:lpstr>6.3.3ปริมาณการใช้ไฟฟ้า_63 </vt:lpstr>
      <vt:lpstr>6.3.3การใช้เชื้อเพลิง_63</vt:lpstr>
      <vt:lpstr>กราฟพลังงาน62_63</vt:lpstr>
      <vt:lpstr>6.3.4เชื้อเพลิงผลิตไฟฟ้า_63</vt:lpstr>
      <vt:lpstr>กราฟพลังงานผลิตไฟฟ้า</vt:lpstr>
      <vt:lpstr>6.3.5สัดส่วนการใช้ไฟฟ้า_63</vt:lpstr>
      <vt:lpstr>6.3.6สัดส่วนเชื้อเพลิง_63</vt:lpstr>
      <vt:lpstr>สัดส่วนการใช้ไฟฟ้า  1</vt:lpstr>
      <vt:lpstr>สัดส่วนการใช้ไฟฟ้า 2 </vt:lpstr>
      <vt:lpstr>SEC (ทุกกรณี)</vt:lpstr>
      <vt:lpstr>SEC (ทุกกรณี) (2)</vt:lpstr>
      <vt:lpstr> ข้อมูลการใช้ไฟฟ้า </vt:lpstr>
      <vt:lpstr>สัดส่วนการใช้พลังงานไฟฟ้า</vt:lpstr>
      <vt:lpstr>ขั้นตอน7</vt:lpstr>
      <vt:lpstr>เพิ่มเติมเผยแพร่ผู้ตรวจประเมินฯ</vt:lpstr>
      <vt:lpstr>ผลตรวจประเมิน-1</vt:lpstr>
      <vt:lpstr>ผลตรวจประเมิน-2</vt:lpstr>
      <vt:lpstr>ผลตรวจประเมิน-3</vt:lpstr>
      <vt:lpstr>ขั้นตอน8</vt:lpstr>
      <vt:lpstr>เอกสารบันทึกวาระการประชุม</vt:lpstr>
      <vt:lpstr>สรุปผลการทบทวน </vt:lpstr>
      <vt:lpstr>การเผยแพร่ผลการทบทวน</vt:lpstr>
      <vt:lpstr>ภาคผนวก</vt:lpstr>
      <vt:lpstr>ภาคผนวก ก.</vt:lpstr>
      <vt:lpstr>ก.1 แผนอนุรักษ์ 3 ปีข้างหน้า</vt:lpstr>
      <vt:lpstr>มาตรการไฟฟ้า (แผน 3 ปี)</vt:lpstr>
      <vt:lpstr>ภาคผนวก ข</vt:lpstr>
      <vt:lpstr>แต่งตั้งกรรมการจัดการพลังงาน</vt:lpstr>
      <vt:lpstr>นโยบายการจัดการพลังงาน</vt:lpstr>
      <vt:lpstr>คณะผู้จัดทำ</vt:lpstr>
      <vt:lpstr>พิจารณาลงนามรายงาน</vt:lpstr>
      <vt:lpstr>นำส่งรายงานการจัดการพลังงาน</vt:lpstr>
      <vt:lpstr>ใบคำรองการจัดทำรายงาน</vt:lpstr>
      <vt:lpstr>ตรวจติดตามการจัดการพลังงาน</vt:lpstr>
      <vt:lpstr>' ข้อมูลการใช้ไฟฟ้า '!Print_Area</vt:lpstr>
      <vt:lpstr>'4.1.1 รายละเอียดการใช้อาคาร_62'!Print_Area</vt:lpstr>
      <vt:lpstr>'4.1.2การใช้ไฟฟ้า_62'!Print_Area</vt:lpstr>
      <vt:lpstr>'4.1.3การใช้เชื้อเพลิง_62'!Print_Area</vt:lpstr>
      <vt:lpstr>'4.1.4เชื้อเพลิงผลิตไฟฟ้า_62'!Print_Area</vt:lpstr>
      <vt:lpstr>'4.1.5สัดส่วนการใช้ไฟฟ้า_62'!Print_Area</vt:lpstr>
      <vt:lpstr>'4.1.6สัดส่วนเชื้อเพลิง_62'!Print_Area</vt:lpstr>
      <vt:lpstr>'4.2.1 SEC(พื้นที่)_62'!Print_Area</vt:lpstr>
      <vt:lpstr>'4.3ประเมินระดับเครื่องจักร'!Print_Area</vt:lpstr>
      <vt:lpstr>'6.2ผลการติดตามแผนฝีกอบรม '!Print_Area</vt:lpstr>
      <vt:lpstr>'6.3.1 ข้อมูลการใช้อาคาร_63'!Print_Area</vt:lpstr>
      <vt:lpstr>'6.3.3การใช้เชื้อเพลิง_63'!Print_Area</vt:lpstr>
      <vt:lpstr>'6.3.3ปริมาณการใช้ไฟฟ้า_63 '!Print_Area</vt:lpstr>
      <vt:lpstr>'6.3.4เชื้อเพลิงผลิตไฟฟ้า_63'!Print_Area</vt:lpstr>
      <vt:lpstr>'6.3.5สัดส่วนการใช้ไฟฟ้า_63'!Print_Area</vt:lpstr>
      <vt:lpstr>'6.3.6สัดส่วนเชื้อเพลิง_63'!Print_Area</vt:lpstr>
      <vt:lpstr>'SEC (ทุกกรณี)'!Print_Area</vt:lpstr>
      <vt:lpstr>กราฟพลังงาน62_63!Print_Area</vt:lpstr>
      <vt:lpstr>กราฟพลังงานผลิตไฟฟ้า!Print_Area</vt:lpstr>
      <vt:lpstr>ข้อมูลไฟฟ้าเครื่องจักร!Print_Area</vt:lpstr>
      <vt:lpstr>ขั้นตอน2!Print_Area</vt:lpstr>
      <vt:lpstr>คณะผู้จัดทำ!Print_Area</vt:lpstr>
      <vt:lpstr>'ปก '!Print_Area</vt:lpstr>
      <vt:lpstr>เปรียบเทียบข้อมูลอาคาร!Print_Area</vt:lpstr>
      <vt:lpstr>'ผลการตรวจสอบ-วิเคราะห์ไฟฟ้า1'!Print_Area</vt:lpstr>
      <vt:lpstr>ผลการติดตามแผนกิจกรรม!Print_Area</vt:lpstr>
      <vt:lpstr>'ผลตรวจประเมิน-1'!Print_Area</vt:lpstr>
      <vt:lpstr>ผลมาตรการปี_62!Print_Area</vt:lpstr>
      <vt:lpstr>'ภาคผนวก ก.'!Print_Area</vt:lpstr>
      <vt:lpstr>'ภาพ+คำนวณผลไฟฟ้า 1'!Print_Area</vt:lpstr>
      <vt:lpstr>'ภาพ+คำนวณผลไฟฟ้า 2'!Print_Area</vt:lpstr>
      <vt:lpstr>'มาตรการไฟฟ้า '!Print_Area</vt:lpstr>
      <vt:lpstr>'มาตรการไฟฟ้า (แผน 3 ปี)'!Print_Area</vt:lpstr>
      <vt:lpstr>สารบัญ!Print_Area</vt:lpstr>
      <vt:lpstr>'4.1.1 รายละเอียดการใช้อาคาร_62'!Print_Titles</vt:lpstr>
      <vt:lpstr>'4.1.2ข้อมูลหม้อแปลง'!Print_Titles</vt:lpstr>
      <vt:lpstr>'6.3.1 ข้อมูลการใช้อาคาร_63'!Print_Titles</vt:lpstr>
      <vt:lpstr>ข้อมูลไฟฟ้าเครื่องจักร!Print_Titles</vt:lpstr>
      <vt:lpstr>'ขั้นตอนที่ 6'!Print_Titles</vt:lpstr>
      <vt:lpstr>ผลการติดตามแผนกิจกรรม!Print_Titles</vt:lpstr>
      <vt:lpstr>'ผลตรวจประเมิน-2'!Print_Titles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cp:lastPrinted>2021-05-03T08:11:46Z</cp:lastPrinted>
  <dcterms:created xsi:type="dcterms:W3CDTF">2009-06-04T03:50:32Z</dcterms:created>
  <dcterms:modified xsi:type="dcterms:W3CDTF">2021-05-03T08:30:17Z</dcterms:modified>
</cp:coreProperties>
</file>